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4294C7E-AC5C-4905-9569-0613EE4D438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<sst xmlns="http://schemas.openxmlformats.org/spreadsheetml/2006/main" count="20195" uniqueCount="2950">
  <si>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</si>
  <si>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</si>
  <si>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</si>
  <si>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</si>
  <si>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</si>
  <si>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</si>
  <si>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</si>
  <si>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</si>
  <si>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</si>
  <si>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</si>
  <si>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</si>
  <si>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</si>
  <si>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</si>
  <si>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</si>
  <si>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</si>
  <si>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</si>
  <si>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</si>
  <si>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</si>
  <si>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</si>
  <si>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</si>
  <si>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</si>
  <si>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</si>
  <si>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</si>
  <si>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</si>
  <si>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</si>
  <si>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</si>
  <si>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</si>
  <si>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</si>
  <si>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</si>
  <si>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</si>
  <si>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</si>
  <si>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</si>
  <si>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</si>
  <si>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</si>
  <si>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</si>
  <si>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</si>
  <si>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</si>
  <si>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</si>
  <si>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</si>
  <si>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</si>
  <si>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</si>
  <si>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</si>
  <si>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</si>
  <si>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</si>
  <si>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</si>
  <si>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</si>
  <si>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</si>
  <si>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</si>
  <si>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</si>
  <si>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</si>
  <si>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</si>
  <si>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</si>
  <si>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</si>
  <si>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</si>
  <si>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</si>
  <si>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</si>
  <si>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</si>
  <si>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</si>
  <si>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</si>
  <si>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</si>
  <si>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</si>
  <si>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</si>
  <si>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</si>
  <si>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</si>
  <si>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</si>
  <si>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</si>
  <si>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</si>
  <si>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</si>
  <si>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</si>
  <si>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</si>
  <si>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</si>
  <si>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</si>
  <si>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</si>
  <si>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</si>
  <si>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</si>
  <si>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</si>
  <si>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</si>
  <si>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</si>
  <si>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</si>
  <si>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</si>
  <si>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</si>
  <si>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</si>
  <si>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</si>
  <si>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</si>
  <si>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</si>
  <si>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</si>
  <si>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</si>
  <si>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</si>
  <si>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</si>
  <si>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</si>
  <si>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</si>
  <si>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</si>
  <si>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</si>
  <si>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</si>
  <si>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</si>
  <si>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</si>
  <si>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</si>
  <si>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</si>
  <si>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</si>
  <si>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</si>
  <si>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</si>
  <si>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</si>
  <si>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</si>
  <si>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</si>
  <si>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</si>
  <si>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</si>
  <si>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</si>
  <si>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</si>
  <si>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</si>
  <si>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</si>
  <si>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</si>
  <si>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</si>
  <si>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</si>
  <si>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</si>
  <si>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</si>
  <si>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</si>
  <si>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</si>
  <si>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</si>
  <si>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</si>
  <si>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</si>
  <si>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</si>
  <si>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</si>
  <si>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</si>
  <si>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</si>
  <si>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</si>
  <si>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</si>
  <si>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</si>
  <si>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</si>
  <si>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</si>
  <si>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</si>
  <si>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</si>
  <si>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</si>
  <si>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</si>
  <si>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</si>
  <si>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</si>
  <si>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</si>
  <si>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</si>
  <si>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</si>
  <si>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</si>
  <si>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</si>
  <si>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</si>
  <si>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</si>
  <si>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</si>
  <si>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</si>
  <si>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</si>
  <si>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</si>
  <si>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</si>
  <si>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</si>
  <si>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</si>
  <si>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</si>
  <si>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</si>
  <si>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</si>
  <si>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</si>
  <si>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</si>
  <si>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</si>
  <si>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</si>
  <si>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</si>
  <si>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</si>
  <si>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</si>
  <si>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</si>
  <si>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</si>
  <si>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</si>
  <si>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</si>
  <si>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</si>
  <si>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</si>
  <si>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</si>
  <si>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</si>
  <si>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</si>
  <si>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</si>
  <si>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</si>
  <si>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</si>
  <si>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</si>
  <si>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</si>
  <si>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</si>
  <si>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</si>
  <si>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</si>
  <si>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</si>
  <si>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</si>
  <si>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</si>
  <si>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</si>
  <si>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</si>
  <si>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</si>
  <si>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</si>
  <si>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</si>
  <si>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</si>
  <si>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</si>
  <si>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</si>
  <si>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</si>
  <si>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</si>
  <si>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</si>
  <si>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</si>
  <si>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</si>
  <si>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</si>
  <si>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</si>
  <si>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</si>
  <si>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</si>
  <si>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</si>
  <si>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</si>
  <si>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</si>
  <si>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</si>
  <si>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</si>
  <si>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</si>
  <si>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</si>
  <si>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</si>
  <si>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</si>
  <si>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</si>
  <si>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</si>
  <si>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</si>
  <si>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</si>
  <si>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</si>
  <si>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</si>
  <si>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</si>
  <si>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</si>
  <si>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</si>
  <si>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</si>
  <si>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</si>
  <si>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</si>
  <si>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</si>
  <si>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</si>
  <si>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</si>
  <si>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</si>
  <si>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</si>
  <si>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</si>
  <si>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</si>
  <si>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</si>
  <si>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</si>
  <si>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</si>
  <si>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</si>
  <si>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</si>
  <si>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</si>
  <si>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</si>
  <si>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</si>
  <si>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</si>
  <si>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</si>
  <si>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</si>
  <si>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</si>
  <si>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</si>
  <si>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</si>
  <si>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</si>
  <si>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</si>
  <si>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</si>
  <si>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</si>
  <si>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</si>
  <si>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</si>
  <si>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</si>
  <si>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</si>
  <si>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</si>
  <si>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</si>
  <si>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</si>
  <si>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</si>
  <si>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</si>
  <si>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</si>
  <si>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</si>
  <si>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</si>
  <si>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</si>
  <si>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</si>
  <si>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</si>
  <si>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</si>
  <si>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</si>
  <si>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</si>
  <si>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</si>
  <si>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</si>
  <si>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</si>
  <si>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</si>
  <si>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</si>
  <si>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</si>
  <si>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</si>
  <si>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</si>
  <si>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</si>
  <si>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</si>
  <si>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</si>
  <si>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</si>
  <si>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</si>
  <si>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</si>
  <si>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</si>
  <si>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</si>
  <si>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</si>
  <si>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</si>
  <si>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</si>
  <si>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</si>
  <si>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</si>
  <si>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</si>
  <si>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</si>
  <si>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</si>
  <si>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</si>
  <si>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</si>
  <si>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</si>
  <si>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</si>
  <si>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</si>
  <si>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</si>
  <si>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</si>
  <si>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</si>
  <si>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</si>
  <si>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</si>
  <si>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</si>
  <si>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</si>
  <si>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</si>
  <si>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</si>
  <si>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</si>
  <si>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</si>
  <si>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</si>
  <si>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</si>
  <si>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</si>
  <si>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</si>
  <si>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</si>
  <si>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</si>
  <si>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</si>
  <si>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</si>
  <si>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</si>
  <si>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</si>
  <si>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</si>
  <si>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</si>
  <si>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</si>
  <si>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</si>
  <si>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</si>
  <si>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</si>
  <si>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</si>
  <si>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</si>
  <si>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</si>
  <si>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</si>
  <si>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</si>
  <si>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</si>
  <si>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</si>
  <si>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</si>
  <si>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</si>
  <si>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</si>
  <si>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</si>
  <si>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</si>
  <si>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</si>
  <si>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</si>
  <si>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</si>
  <si>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</si>
  <si>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</si>
  <si>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</si>
  <si>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</si>
  <si>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</si>
  <si>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</si>
  <si>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</si>
  <si>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</si>
  <si>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</si>
  <si>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</si>
  <si>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</si>
  <si>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</si>
  <si>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</si>
  <si>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</si>
  <si>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</si>
  <si>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</si>
  <si>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</si>
  <si>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</si>
  <si>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</si>
  <si>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</si>
  <si>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</si>
  <si>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</si>
  <si>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</si>
  <si>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</si>
  <si>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</si>
  <si>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</si>
  <si>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</si>
  <si>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</si>
  <si>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</si>
  <si>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</si>
  <si>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</si>
  <si>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</si>
  <si>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</si>
  <si>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</si>
  <si>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</si>
  <si>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</si>
  <si>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</si>
  <si>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</si>
  <si>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</si>
  <si>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</si>
  <si>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</si>
  <si>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</si>
  <si>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</si>
  <si>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</si>
  <si>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</si>
  <si>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</si>
  <si>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</si>
  <si>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</si>
  <si>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</si>
  <si>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</si>
  <si>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</si>
  <si>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</si>
  <si>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</si>
  <si>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</si>
  <si>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</si>
  <si>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</si>
  <si>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</si>
  <si>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</si>
  <si>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</si>
  <si>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</si>
  <si>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</si>
  <si>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</si>
  <si>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</si>
  <si>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</si>
  <si>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</si>
  <si>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</si>
  <si>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</si>
  <si>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</si>
  <si>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</si>
  <si>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</si>
  <si>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</si>
  <si>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</si>
  <si>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</si>
  <si>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</si>
  <si>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</si>
  <si>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</si>
  <si>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</si>
  <si>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</si>
  <si>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</si>
  <si>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</si>
  <si>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</si>
  <si>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</si>
  <si>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</si>
  <si>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</si>
  <si>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</si>
  <si>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</si>
  <si>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</si>
  <si>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</si>
  <si>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</si>
  <si>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</si>
  <si>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</si>
  <si>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</si>
  <si>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</si>
  <si>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</si>
  <si>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</si>
  <si>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</si>
  <si>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</si>
  <si>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</si>
  <si>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</si>
  <si>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</si>
  <si>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</si>
  <si>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</si>
  <si>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</si>
  <si>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</si>
  <si>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</si>
  <si>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</si>
  <si>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</si>
  <si>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</si>
  <si>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</si>
  <si>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</si>
  <si>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</si>
  <si>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</si>
  <si>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</si>
  <si>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</si>
  <si>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</si>
  <si>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</si>
  <si>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</si>
  <si>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</si>
  <si>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</si>
  <si>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</si>
  <si>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</si>
  <si>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</si>
  <si>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</si>
  <si>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</si>
  <si>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</si>
  <si>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</si>
  <si>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</si>
  <si>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</si>
  <si>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</si>
  <si>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</si>
  <si>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</si>
  <si>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</si>
  <si>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</si>
  <si>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</si>
  <si>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</si>
  <si>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</si>
  <si>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</si>
  <si>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</si>
  <si>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</si>
  <si>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</si>
  <si>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</si>
  <si>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</si>
  <si>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</si>
  <si>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</si>
  <si>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</si>
  <si>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</si>
  <si>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</si>
  <si>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</si>
  <si>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</si>
  <si>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</si>
  <si>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</si>
  <si>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</si>
  <si>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</si>
  <si>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</si>
  <si>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</si>
  <si>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</si>
  <si>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</si>
  <si>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</si>
  <si>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</si>
  <si>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</si>
  <si>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</si>
  <si>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</si>
  <si>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</si>
  <si>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</si>
  <si>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</si>
  <si>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</si>
  <si>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</si>
  <si>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</si>
  <si>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</si>
  <si>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</si>
  <si>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</si>
  <si>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</si>
  <si>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</si>
  <si>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</si>
  <si>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</si>
  <si>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</si>
  <si>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</si>
  <si>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</si>
  <si>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</si>
  <si>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</si>
  <si>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</si>
  <si>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</si>
  <si>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</si>
  <si>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</si>
  <si>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</si>
  <si>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</si>
  <si>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</si>
  <si>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</si>
  <si>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</si>
  <si>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</si>
  <si>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</si>
  <si>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</si>
  <si>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</si>
  <si>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</si>
  <si>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</si>
  <si>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</si>
  <si>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</si>
  <si>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</si>
  <si>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</si>
  <si>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</si>
  <si>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</si>
  <si>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</si>
  <si>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</si>
  <si>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</si>
  <si>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</si>
  <si>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</si>
  <si>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</si>
  <si>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</si>
  <si>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</si>
  <si>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</si>
  <si>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</si>
  <si>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</si>
  <si>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</si>
  <si>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</si>
  <si>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</si>
  <si>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</si>
  <si>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</si>
  <si>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</si>
  <si>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</si>
  <si>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</si>
  <si>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</si>
  <si>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</si>
  <si>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</si>
  <si>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</si>
  <si>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</si>
  <si>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</si>
  <si>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</si>
  <si>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</si>
  <si>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</si>
  <si>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</si>
  <si>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</si>
  <si>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</si>
  <si>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</si>
  <si>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</si>
  <si>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</si>
  <si>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</si>
  <si>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</si>
  <si>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</si>
  <si>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</si>
  <si>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</si>
  <si>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</si>
  <si>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</si>
  <si>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</si>
  <si>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</si>
  <si>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</si>
  <si>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</si>
  <si>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</si>
  <si>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</si>
  <si>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</si>
  <si>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</si>
  <si>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</si>
  <si>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</si>
  <si>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</si>
  <si>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</si>
  <si>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</si>
  <si>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</si>
  <si>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</si>
  <si>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</si>
  <si>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</si>
  <si>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</si>
  <si>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</si>
  <si>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</si>
  <si>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</si>
  <si>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</si>
  <si>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</si>
  <si>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</si>
  <si>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</si>
  <si>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</si>
  <si>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</si>
  <si>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</si>
  <si>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</si>
  <si>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</si>
  <si>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</si>
  <si>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</si>
  <si>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</si>
  <si>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</si>
  <si>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</si>
  <si>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</si>
  <si>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</si>
  <si>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</si>
  <si>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</si>
  <si>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</si>
  <si>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</si>
  <si>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</si>
  <si>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</si>
  <si>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</si>
  <si>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</si>
  <si>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</si>
  <si>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</si>
  <si>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</si>
  <si>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</si>
  <si>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</si>
  <si>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</si>
  <si>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</si>
  <si>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</si>
  <si>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</si>
  <si>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</si>
  <si>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</si>
  <si>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</si>
  <si>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</si>
  <si>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</si>
  <si>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</si>
  <si>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</si>
  <si>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</si>
  <si>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</si>
  <si>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</si>
  <si>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</si>
  <si>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</si>
  <si>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</si>
  <si>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</si>
  <si>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</si>
  <si>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</si>
  <si>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</si>
  <si>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</si>
  <si>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</si>
  <si>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</si>
  <si>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</si>
  <si>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</si>
  <si>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</si>
  <si>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</si>
  <si>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</si>
  <si>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</si>
  <si>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</si>
  <si>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</si>
  <si>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</si>
  <si>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</si>
  <si>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</si>
  <si>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</si>
  <si>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</si>
  <si>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</si>
  <si>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</si>
  <si>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</si>
  <si>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</si>
  <si>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</si>
  <si>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</si>
  <si>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</si>
  <si>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</si>
  <si>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</si>
  <si>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</si>
  <si>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</si>
  <si>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</si>
  <si>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</si>
  <si>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</si>
  <si>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</si>
  <si>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</si>
  <si>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</si>
  <si>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</si>
  <si>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</si>
  <si>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</si>
  <si>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</si>
  <si>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</si>
  <si>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</si>
  <si>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</si>
  <si>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</si>
  <si>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</si>
  <si>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</si>
  <si>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</si>
  <si>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</si>
  <si>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</si>
  <si>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</si>
  <si>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</si>
  <si>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</si>
  <si>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</si>
  <si>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</si>
  <si>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</si>
  <si>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</si>
  <si>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</si>
  <si>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</si>
  <si>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</si>
  <si>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</si>
  <si>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</si>
  <si>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</si>
  <si>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</si>
  <si>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</si>
  <si>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</si>
  <si>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</si>
  <si>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</si>
  <si>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</si>
  <si>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</si>
  <si>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</si>
  <si>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</si>
  <si>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</si>
  <si>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</si>
  <si>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</si>
  <si>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</si>
  <si>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</si>
  <si>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</si>
  <si>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</si>
  <si>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</si>
  <si>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</si>
  <si>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</si>
  <si>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</si>
  <si>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</si>
  <si>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</si>
  <si>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</si>
  <si>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</si>
  <si>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</si>
  <si>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</si>
  <si>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</si>
  <si>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</si>
  <si>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</si>
  <si>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</si>
  <si>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</si>
  <si>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</si>
  <si>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</si>
  <si>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</si>
  <si>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</si>
  <si>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</si>
  <si>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</si>
  <si>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</si>
  <si>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</si>
  <si>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</si>
  <si>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</si>
  <si>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</si>
  <si>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</si>
  <si>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</si>
  <si>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</si>
  <si>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</si>
  <si>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</si>
  <si>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</si>
  <si>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</si>
  <si>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</si>
  <si>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</si>
  <si>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</si>
  <si>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</si>
  <si>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</si>
  <si>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</si>
  <si>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</si>
  <si>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</si>
  <si>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</si>
  <si>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</si>
  <si>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</si>
  <si>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</si>
  <si>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</si>
  <si>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</si>
  <si>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</si>
  <si>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</si>
  <si>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</si>
  <si>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</si>
  <si>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</si>
  <si>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</si>
  <si>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</si>
  <si>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</si>
  <si>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</si>
  <si>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</si>
  <si>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</si>
  <si>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</si>
  <si>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</si>
  <si>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</si>
  <si>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</si>
  <si>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</si>
  <si>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</si>
  <si>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</si>
  <si>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</si>
  <si>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</si>
  <si>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</si>
  <si>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</si>
  <si>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</si>
  <si>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</si>
  <si>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</si>
  <si>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</si>
  <si>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</si>
  <si>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</si>
  <si>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</si>
  <si>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</si>
  <si>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</si>
  <si>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</si>
  <si>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</si>
  <si>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</si>
  <si>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</si>
  <si>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</si>
  <si>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</si>
  <si>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</si>
  <si>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</si>
  <si>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</si>
  <si>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</si>
  <si>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</si>
  <si>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</si>
  <si>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</si>
  <si>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</si>
  <si>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</si>
  <si>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</si>
  <si>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</si>
  <si>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</si>
  <si>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</si>
  <si>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</si>
  <si>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</si>
  <si>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</si>
  <si>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</si>
  <si>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</si>
  <si>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</si>
  <si>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</si>
  <si>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</si>
  <si>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</si>
  <si>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</si>
  <si>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</si>
  <si>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</si>
  <si>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</si>
  <si>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</si>
  <si>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</si>
  <si>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</si>
  <si>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</si>
  <si>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</si>
  <si>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</si>
  <si>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</si>
  <si>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</si>
  <si>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</si>
  <si>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</si>
  <si>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</si>
  <si>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</si>
  <si>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</si>
  <si>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</si>
  <si>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</si>
  <si>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</si>
  <si>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</si>
  <si>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</si>
  <si>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</si>
  <si>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</si>
  <si>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</si>
  <si>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</si>
  <si>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</si>
  <si>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</si>
  <si>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</si>
  <si>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</si>
  <si>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</si>
  <si>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</si>
  <si>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</si>
  <si>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</si>
  <si>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</si>
  <si>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</si>
  <si>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</si>
  <si>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</si>
  <si>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</si>
  <si>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</si>
  <si>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</si>
  <si>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</si>
  <si>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</si>
  <si>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</si>
  <si>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</si>
  <si>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</si>
  <si>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</si>
  <si>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</si>
  <si>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</si>
  <si>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</si>
  <si>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</si>
  <si>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</si>
  <si>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</si>
  <si>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</si>
  <si>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</si>
  <si>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</si>
  <si>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</si>
  <si>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</si>
  <si>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</si>
  <si>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</si>
  <si>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</si>
  <si>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</si>
  <si>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</si>
  <si>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</si>
  <si>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</si>
  <si>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</si>
  <si>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</si>
  <si>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</si>
  <si>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</si>
  <si>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</si>
  <si>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</si>
  <si>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</si>
  <si>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</si>
  <si>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</si>
  <si>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</si>
  <si>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</si>
  <si>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</si>
  <si>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</si>
  <si>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</si>
  <si>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</si>
  <si>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</si>
  <si>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</si>
  <si>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</si>
  <si>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</si>
  <si>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</si>
  <si>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</si>
  <si>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</si>
  <si>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</si>
  <si>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</si>
  <si>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</si>
  <si>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</si>
  <si>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</si>
  <si>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</si>
  <si>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</si>
  <si>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</si>
  <si>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</si>
  <si>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</si>
  <si>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</si>
  <si>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</si>
  <si>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</si>
  <si>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</si>
  <si>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</si>
  <si>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</si>
  <si>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</si>
  <si>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</si>
  <si>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</si>
  <si>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</si>
  <si>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</si>
  <si>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</si>
  <si>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</si>
  <si>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</si>
  <si>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</si>
  <si>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</si>
  <si>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</si>
  <si>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</si>
  <si>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</si>
  <si>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</si>
  <si>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</si>
  <si>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</si>
  <si>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</si>
  <si>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</si>
  <si>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</si>
  <si>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</si>
  <si>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</si>
  <si>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</si>
  <si>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</si>
  <si>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</si>
  <si>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</si>
  <si>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</si>
  <si>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</si>
  <si>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</si>
  <si>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</si>
  <si>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</si>
  <si>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</si>
  <si>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</si>
  <si>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</si>
  <si>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</si>
  <si>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</si>
  <si>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</si>
  <si>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</si>
  <si>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</si>
  <si>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</si>
  <si>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</si>
  <si>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</si>
  <si>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</si>
  <si>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</si>
  <si>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</si>
  <si>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</si>
  <si>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</si>
  <si>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</si>
  <si>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</si>
  <si>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</si>
  <si>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</si>
  <si>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</si>
  <si>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</si>
  <si>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</si>
  <si>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</si>
  <si>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</si>
  <si>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</si>
  <si>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</si>
  <si>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</si>
  <si>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</si>
  <si>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</si>
  <si>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</si>
  <si>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</si>
  <si>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</si>
  <si>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</si>
  <si>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</si>
  <si>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</si>
  <si>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</si>
  <si>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</si>
  <si>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</si>
  <si>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</si>
  <si>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</si>
  <si>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</si>
  <si>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</si>
  <si>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</si>
  <si>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</si>
  <si>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</si>
  <si>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</si>
  <si>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</si>
  <si>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</si>
  <si>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</si>
  <si>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</si>
  <si>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</si>
  <si>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</si>
  <si>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</si>
  <si>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</si>
  <si>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</si>
  <si>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</si>
  <si>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</si>
  <si>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</si>
  <si>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</si>
  <si>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</si>
  <si>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</si>
  <si>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</si>
  <si>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</si>
  <si>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</si>
  <si>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</si>
  <si>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</si>
  <si>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</si>
  <si>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</si>
  <si>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</si>
  <si>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</si>
  <si>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</si>
  <si>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</si>
  <si>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</si>
  <si>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</si>
  <si>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</si>
  <si>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</si>
  <si>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</si>
  <si>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</si>
  <si>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</si>
  <si>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</si>
  <si>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</si>
  <si>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</si>
  <si>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</si>
  <si>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</si>
  <si>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</si>
  <si>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</si>
  <si>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</si>
  <si>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</si>
  <si>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</si>
  <si>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</si>
  <si>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</si>
  <si>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</si>
  <si>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</si>
  <si>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</si>
  <si>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</si>
  <si>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</si>
  <si>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</si>
  <si>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</si>
  <si>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</si>
  <si>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</si>
  <si>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</si>
  <si>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</si>
  <si>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</si>
  <si>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</si>
  <si>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</si>
  <si>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</si>
  <si>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</si>
  <si>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</si>
  <si>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</si>
  <si>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</si>
  <si>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</si>
  <si>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</si>
  <si>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</si>
  <si>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</si>
  <si>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</si>
  <si>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</si>
  <si>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</si>
  <si>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</si>
  <si>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</si>
  <si>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</si>
  <si>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</si>
  <si>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</si>
  <si>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</si>
  <si>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</si>
  <si>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</si>
  <si>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</si>
  <si>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</si>
  <si>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</si>
  <si>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</si>
  <si>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</si>
  <si>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</si>
  <si>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</si>
  <si>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</si>
  <si>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</si>
  <si>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</si>
  <si>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</si>
  <si>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</si>
  <si>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</si>
  <si>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</si>
  <si>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</si>
  <si>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</si>
  <si>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</si>
  <si>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</si>
  <si>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</si>
  <si>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</si>
  <si>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</si>
  <si>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</si>
  <si>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</si>
  <si>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</si>
  <si>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</si>
  <si>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</si>
  <si>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</si>
  <si>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</si>
  <si>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</si>
  <si>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</si>
  <si>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</si>
  <si>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</si>
  <si>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</si>
  <si>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</si>
  <si>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</si>
  <si>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</si>
  <si>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</si>
  <si>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</si>
  <si>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</si>
  <si>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</si>
  <si>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</si>
  <si>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</si>
  <si>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</si>
  <si>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</si>
  <si>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</si>
  <si>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</si>
  <si>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</si>
  <si>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</si>
  <si>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</si>
  <si>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</si>
  <si>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</si>
  <si>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</si>
  <si>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</si>
  <si>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</si>
  <si>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</si>
  <si>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</si>
  <si>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</si>
  <si>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</si>
  <si>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</si>
  <si>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</si>
  <si>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</si>
  <si>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</si>
  <si>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</si>
  <si>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</si>
  <si>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</si>
  <si>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</si>
  <si>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</si>
  <si>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</si>
  <si>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</si>
  <si>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</si>
  <si>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</si>
  <si>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</si>
  <si>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</si>
  <si>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</si>
  <si>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</si>
  <si>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</si>
  <si>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</si>
  <si>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</si>
  <si>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</si>
  <si>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</si>
  <si>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</si>
  <si>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</si>
  <si>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</si>
  <si>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</si>
  <si>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</si>
  <si>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</si>
  <si>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</si>
  <si>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</si>
  <si>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</si>
  <si>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</si>
  <si>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</si>
  <si>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</si>
  <si>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</si>
  <si>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</si>
  <si>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</si>
  <si>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</si>
  <si>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</si>
  <si>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</si>
  <si>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</si>
  <si>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</si>
  <si>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</si>
  <si>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</si>
  <si>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</si>
  <si>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</si>
  <si>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</si>
  <si>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</si>
  <si>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</si>
  <si>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</si>
  <si>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</si>
  <si>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</si>
  <si>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</si>
  <si>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</si>
  <si>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</si>
  <si>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</si>
  <si>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</si>
  <si>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</si>
  <si>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</si>
  <si>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</si>
  <si>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</si>
  <si>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</si>
  <si>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</si>
  <si>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</si>
  <si>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</si>
  <si>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</si>
  <si>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</si>
  <si>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</si>
  <si>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</si>
  <si>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</si>
  <si>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</si>
  <si>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</si>
  <si>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</si>
  <si>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</si>
  <si>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</si>
  <si>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</si>
  <si>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</si>
  <si>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</si>
  <si>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</si>
  <si>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</si>
  <si>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</si>
  <si>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</si>
  <si>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</si>
  <si>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</si>
  <si>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</si>
  <si>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</si>
  <si>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</si>
  <si>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</si>
  <si>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</si>
  <si>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</si>
  <si>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</si>
  <si>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</si>
  <si>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</si>
  <si>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</si>
  <si>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</si>
  <si>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</si>
  <si>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</si>
  <si>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</si>
  <si>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</si>
  <si>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</si>
  <si>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</si>
  <si>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</si>
  <si>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</si>
  <si>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</si>
  <si>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</si>
  <si>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</si>
  <si>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</si>
  <si>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</si>
  <si>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</si>
  <si>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</si>
  <si>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</si>
  <si>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</si>
  <si>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</si>
  <si>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</si>
  <si>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</si>
  <si>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</si>
  <si>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</si>
  <si>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</si>
  <si>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</si>
  <si>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</si>
  <si>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</si>
  <si>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</si>
  <si>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</si>
  <si>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</si>
  <si>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</si>
  <si>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</si>
  <si>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</si>
  <si>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</si>
  <si>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</si>
  <si>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</si>
  <si>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</si>
  <si>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</si>
  <si>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</si>
  <si>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</si>
  <si>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</si>
  <si>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</si>
  <si>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</si>
  <si>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</si>
  <si>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</si>
  <si>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</si>
  <si>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</si>
  <si>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</si>
  <si>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</si>
  <si>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</si>
  <si>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</si>
  <si>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</si>
  <si>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</si>
  <si>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</si>
  <si>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</si>
  <si>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</si>
  <si>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</si>
  <si>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</si>
  <si>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</si>
  <si>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</si>
  <si>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</si>
  <si>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</si>
  <si>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</si>
  <si>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</si>
  <si>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</si>
  <si>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</si>
  <si>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</si>
  <si>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</si>
  <si>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</si>
  <si>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</si>
  <si>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</si>
  <si>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</si>
  <si>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</si>
  <si>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</si>
  <si>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</si>
  <si>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</si>
  <si>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</si>
  <si>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</si>
  <si>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</si>
  <si>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</si>
  <si>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</si>
  <si>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</si>
  <si>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</si>
  <si>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</si>
  <si>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</si>
  <si>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</si>
  <si>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</si>
  <si>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</si>
  <si>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</si>
  <si>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</si>
  <si>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</si>
  <si>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</si>
  <si>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</si>
  <si>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</si>
  <si>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</si>
  <si>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</si>
  <si>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</si>
  <si>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</si>
  <si>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</si>
  <si>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</si>
  <si>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</si>
  <si>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</si>
  <si>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</si>
  <si>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</si>
  <si>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</si>
  <si>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</si>
  <si>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</si>
  <si>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</si>
  <si>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</si>
  <si>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</si>
  <si>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</si>
  <si>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</si>
  <si>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</si>
  <si>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</si>
  <si>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</si>
  <si>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</si>
  <si>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</si>
  <si>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</si>
  <si>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</si>
  <si>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</si>
  <si>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</si>
  <si>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</si>
  <si>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</si>
  <si>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</si>
  <si>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</si>
  <si>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</si>
  <si>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</si>
  <si>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</si>
  <si>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</si>
  <si>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</si>
  <si>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</si>
  <si>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</si>
  <si>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</si>
  <si>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</si>
  <si>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</si>
  <si>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</si>
  <si>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</si>
  <si>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</si>
  <si>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</si>
  <si>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</si>
  <si>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</si>
  <si>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</si>
  <si>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</si>
  <si>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</si>
  <si>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</si>
  <si>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</si>
  <si>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</si>
  <si>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</si>
  <si>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</si>
  <si>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</si>
  <si>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</si>
  <si>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</si>
  <si>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</si>
  <si>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</si>
  <si>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</si>
  <si>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</si>
  <si>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</si>
  <si>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</si>
  <si>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</si>
  <si>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</si>
  <si>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</si>
  <si>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</si>
  <si>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</si>
  <si>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</si>
  <si>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</si>
  <si>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</si>
  <si>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</si>
  <si>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</si>
  <si>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</si>
  <si>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</si>
  <si>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</si>
  <si>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</si>
  <si>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</si>
  <si>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</si>
  <si>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</si>
  <si>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</si>
  <si>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</si>
  <si>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</si>
  <si>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</si>
  <si>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</si>
  <si>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</si>
  <si>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</si>
  <si>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</si>
  <si>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</si>
  <si>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</si>
  <si>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</si>
  <si>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</si>
  <si>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</si>
  <si>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</si>
  <si>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</si>
  <si>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</si>
  <si>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</si>
  <si>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</si>
  <si>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</si>
  <si>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</si>
  <si>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</si>
  <si>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</si>
  <si>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</si>
  <si>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</si>
  <si>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</si>
  <si>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</si>
  <si>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</si>
  <si>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</si>
  <si>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</si>
  <si>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</si>
  <si>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</si>
  <si>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</si>
  <si>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</si>
  <si>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</si>
  <si>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</si>
  <si>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</si>
  <si>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</si>
  <si>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</si>
  <si>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</si>
  <si>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</si>
  <si>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</si>
  <si>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</si>
  <si>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</si>
  <si>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</si>
  <si>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</si>
  <si>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</si>
  <si>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</si>
  <si>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</si>
  <si>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</si>
  <si>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</si>
  <si>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</si>
  <si>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</si>
  <si>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</si>
  <si>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</si>
  <si>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</si>
  <si>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</si>
  <si>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</si>
  <si>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</si>
  <si>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</si>
  <si>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</si>
  <si>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</si>
  <si>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</si>
  <si>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</si>
  <si>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</si>
  <si>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</si>
  <si>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</si>
  <si>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</si>
  <si>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</si>
  <si>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</si>
  <si>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</si>
  <si>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</si>
  <si>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</si>
  <si>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</si>
  <si>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</si>
  <si>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</si>
  <si>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</si>
  <si>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</si>
  <si>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</si>
  <si>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</si>
  <si>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</si>
  <si>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</si>
  <si>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</si>
  <si>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</si>
  <si>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</si>
  <si>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</si>
  <si>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</si>
  <si>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</si>
  <si>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</si>
  <si>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</si>
  <si>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</si>
  <si>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</si>
  <si>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</si>
  <si>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</si>
  <si>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</si>
  <si>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</si>
  <si>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</si>
  <si>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</si>
  <si>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</si>
  <si>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</si>
  <si>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</si>
  <si>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</si>
  <si>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</si>
  <si>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</si>
  <si>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</si>
  <si>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</si>
  <si>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</si>
  <si>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</si>
  <si>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</si>
  <si>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</si>
  <si>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</si>
  <si>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</si>
  <si>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</si>
  <si>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</si>
  <si>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</si>
  <si>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</si>
  <si>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</si>
  <si>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</si>
  <si>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</si>
  <si>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</si>
  <si>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</si>
  <si>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</si>
  <si>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</si>
  <si>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</si>
  <si>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</si>
  <si>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</si>
  <si>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</si>
  <si>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</si>
  <si>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</si>
  <si>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</si>
  <si>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</si>
  <si>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</si>
  <si>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</si>
  <si>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</si>
  <si>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</si>
  <si>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</si>
  <si>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</si>
  <si>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</si>
  <si>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</si>
  <si>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</si>
  <si>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</si>
  <si>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</si>
  <si>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</si>
  <si>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</si>
  <si>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</si>
  <si>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</si>
  <si>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</si>
  <si>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</si>
  <si>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</si>
  <si>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</si>
  <si>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</si>
  <si>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</si>
  <si>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</si>
  <si>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</si>
  <si>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</si>
  <si>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</si>
  <si>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</si>
  <si>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</si>
  <si>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</si>
  <si>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</si>
  <si>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</si>
  <si>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</si>
  <si>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</si>
  <si>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</si>
  <si>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</si>
  <si>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</si>
  <si>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</si>
  <si>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</si>
  <si>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</si>
  <si>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</si>
  <si>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</si>
  <si>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</si>
  <si>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</si>
  <si>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</si>
  <si>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</si>
  <si>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</si>
  <si>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</si>
  <si>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</si>
  <si>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</si>
  <si>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</si>
  <si>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</si>
  <si>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</si>
  <si>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</si>
  <si>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</si>
  <si>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</si>
  <si>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</si>
  <si>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</si>
  <si>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</si>
  <si>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</si>
  <si>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</si>
  <si>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</si>
  <si>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</si>
  <si>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</si>
  <si>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</si>
  <si>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</si>
  <si>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</si>
  <si>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</si>
  <si>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</si>
  <si>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</si>
  <si>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</si>
  <si>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</si>
  <si>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</si>
  <si>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</si>
  <si>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</si>
  <si>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</si>
  <si>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</si>
  <si>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</si>
  <si>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</si>
  <si>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</si>
  <si>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</si>
  <si>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</si>
  <si>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</si>
  <si>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</si>
  <si>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</si>
  <si>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</si>
  <si>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</si>
  <si>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</si>
  <si>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</si>
  <si>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</si>
  <si>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</si>
  <si>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</si>
  <si>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</si>
  <si>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</si>
  <si>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</si>
  <si>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</si>
  <si>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</si>
  <si>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</si>
  <si>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</si>
  <si>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</si>
  <si>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</si>
  <si>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</si>
  <si>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</si>
  <si>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</si>
  <si>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</si>
  <si>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</si>
  <si>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</si>
  <si>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</si>
  <si>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</si>
  <si>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</si>
  <si>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</si>
  <si>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</si>
  <si>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</si>
  <si>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</si>
  <si>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</si>
  <si>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</si>
  <si>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</si>
  <si>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</si>
  <si>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</si>
  <si>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</si>
  <si>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</si>
  <si>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</si>
  <si>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</si>
  <si>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</si>
  <si>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</si>
  <si>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</si>
  <si>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</si>
  <si>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</si>
  <si>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</si>
  <si>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</si>
  <si>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</si>
  <si>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</si>
  <si>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</si>
  <si>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</si>
  <si>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</si>
  <si>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</si>
  <si>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</si>
  <si>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</si>
  <si>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</si>
  <si>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</si>
  <si>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</si>
  <si>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</si>
  <si>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</si>
  <si>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</si>
  <si>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</si>
  <si>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</si>
  <si>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</si>
  <si>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</si>
  <si>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</si>
  <si>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</si>
  <si>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</si>
  <si>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</si>
  <si>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</si>
  <si>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</si>
  <si>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</si>
  <si>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</si>
  <si>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</si>
  <si>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</si>
  <si>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</si>
  <si>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</si>
  <si>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</si>
  <si>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</si>
  <si>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</si>
  <si>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</si>
  <si>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</si>
  <si>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</si>
  <si>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</si>
  <si>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</si>
  <si>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</si>
  <si>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</si>
  <si>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</si>
  <si>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</si>
  <si>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</si>
  <si>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</si>
  <si>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</si>
  <si>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</si>
  <si>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</si>
  <si>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</si>
  <si>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</si>
  <si>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</si>
  <si>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</si>
  <si>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</si>
  <si>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</si>
  <si>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</si>
  <si>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</si>
  <si>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</si>
  <si>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</si>
  <si>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</si>
  <si>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</si>
  <si>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</si>
  <si>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</si>
  <si>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</si>
  <si>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</si>
  <si>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</si>
  <si>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</si>
  <si>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</si>
  <si>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</si>
  <si>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</si>
  <si>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</si>
  <si>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</si>
  <si>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</si>
  <si>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</si>
  <si>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</si>
  <si>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</si>
  <si>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</si>
  <si>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</si>
  <si>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</si>
  <si>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</si>
  <si>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</si>
  <si>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</si>
  <si>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</si>
  <si>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</si>
  <si>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</si>
  <si>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</si>
  <si>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</si>
  <si>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</si>
  <si>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</si>
  <si>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</si>
  <si>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</si>
  <si>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</si>
  <si>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</si>
  <si>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</si>
  <si>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</si>
  <si>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</si>
  <si>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</si>
  <si>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</si>
  <si>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</si>
  <si>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</si>
  <si>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</si>
  <si>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</si>
  <si>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</si>
  <si>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</si>
  <si>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</si>
  <si>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</si>
  <si>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</si>
  <si>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</si>
  <si>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</si>
  <si>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</si>
  <si>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</si>
  <si>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</si>
  <si>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</si>
  <si>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</si>
  <si>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</si>
  <si>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</si>
  <si>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</si>
  <si>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</si>
  <si>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</si>
  <si>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</si>
  <si>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</si>
  <si>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</si>
  <si>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</si>
  <si>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</si>
  <si>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</si>
  <si>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</si>
  <si>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</si>
  <si>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</si>
  <si>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</si>
  <si>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</si>
  <si>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</si>
  <si>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</si>
  <si>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</si>
  <si>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</si>
  <si>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</si>
  <si>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</si>
  <si>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</si>
  <si>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</si>
  <si>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</si>
  <si>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</si>
  <si>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</si>
  <si>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</si>
  <si>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</si>
  <si>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</si>
  <si>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</si>
  <si>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</si>
  <si>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</si>
  <si>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</si>
  <si>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</si>
  <si>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</si>
  <si>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</si>
  <si>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</si>
  <si>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</si>
  <si>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</si>
  <si>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</si>
  <si>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</si>
  <si>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</si>
  <si>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</si>
  <si>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</si>
  <si>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</si>
  <si>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</si>
  <si>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</si>
  <si>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</si>
  <si>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</si>
  <si>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</si>
  <si>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</si>
  <si>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</si>
  <si>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</si>
  <si>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</si>
  <si>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</si>
  <si>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</si>
  <si>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</si>
  <si>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</si>
  <si>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</si>
  <si>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</si>
  <si>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</si>
  <si>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</si>
  <si>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</si>
  <si>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</si>
  <si>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</si>
  <si>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</si>
  <si>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</si>
  <si>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</si>
  <si>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</si>
  <si>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</si>
  <si>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</si>
  <si>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</si>
  <si>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</si>
  <si>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</si>
  <si>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</si>
  <si>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</si>
  <si>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</si>
  <si>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</si>
  <si>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</si>
  <si>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</si>
  <si>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</si>
  <si>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</si>
  <si>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</si>
  <si>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</si>
  <si>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</si>
  <si>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</si>
  <si>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</si>
  <si>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</si>
  <si>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</si>
  <si>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</si>
  <si>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</si>
  <si>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</si>
  <si>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</si>
  <si>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</si>
  <si>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</si>
  <si>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</si>
  <si>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</si>
  <si>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</si>
  <si>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</si>
  <si>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</si>
  <si>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</si>
  <si>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</si>
  <si>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</si>
  <si>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</si>
  <si>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</si>
  <si>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</si>
  <si>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</si>
  <si>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</si>
  <si>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</si>
  <si>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</si>
  <si>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</si>
  <si>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</si>
  <si>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</si>
  <si>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</si>
  <si>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</si>
  <si>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</si>
  <si>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</si>
  <si>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</si>
  <si>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</si>
  <si>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</si>
  <si>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</si>
  <si>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</si>
  <si>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</si>
  <si>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</si>
  <si>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</si>
  <si>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</si>
  <si>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</si>
  <si>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</si>
  <si>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</si>
  <si>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</si>
  <si>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</si>
  <si>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</si>
  <si>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</si>
  <si>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</si>
  <si>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</si>
  <si>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</si>
  <si>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</si>
  <si>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</si>
  <si>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</si>
  <si>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</si>
  <si>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</si>
  <si>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</si>
  <si>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</si>
  <si>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</si>
  <si>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</si>
  <si>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</si>
  <si>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</si>
  <si>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</si>
  <si>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</si>
  <si>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</si>
  <si>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</si>
  <si>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</si>
  <si>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</si>
  <si>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</si>
  <si>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</si>
  <si>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</si>
  <si>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</si>
  <si>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</si>
  <si>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</si>
  <si>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</si>
  <si>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</si>
  <si>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</si>
  <si>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</si>
  <si>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</si>
  <si>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</si>
  <si>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</si>
  <si>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</si>
  <si>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</si>
  <si>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</si>
  <si>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</si>
  <si>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</si>
  <si>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</si>
  <si>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</si>
  <si>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</si>
  <si>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</si>
  <si>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</si>
  <si>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</si>
  <si>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</si>
  <si>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</si>
  <si>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</si>
  <si>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</si>
  <si>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</si>
  <si>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</si>
  <si>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</si>
  <si>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</si>
  <si>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</si>
  <si>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</si>
  <si>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</si>
  <si>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</si>
  <si>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</si>
  <si>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</si>
  <si>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</si>
  <si>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</si>
  <si>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</si>
  <si>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</si>
  <si>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</si>
  <si>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</si>
  <si>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</si>
  <si>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</si>
  <si>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</si>
  <si>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</si>
  <si>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</si>
  <si>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</si>
  <si>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</si>
  <si>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</si>
  <si>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</si>
  <si>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</si>
  <si>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</si>
  <si>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</si>
  <si>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</si>
  <si>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</si>
  <si>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</si>
  <si>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</si>
  <si>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</si>
  <si>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</si>
  <si>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</si>
  <si>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</si>
  <si>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</si>
  <si>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</si>
  <si>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</si>
  <si>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</si>
  <si>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</si>
  <si>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</si>
  <si>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</si>
  <si>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</si>
  <si>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</si>
  <si>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</si>
  <si>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</si>
  <si>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</si>
  <si>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</si>
  <si>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</si>
  <si>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</si>
  <si>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</si>
  <si>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</si>
  <si>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</si>
  <si>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</si>
  <si>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</si>
  <si>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</si>
  <si>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</si>
  <si>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</si>
  <si>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</si>
  <si>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</si>
  <si>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</si>
  <si>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</si>
  <si>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</si>
  <si>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</si>
  <si>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</si>
  <si>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</si>
  <si>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</si>
  <si>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</si>
  <si>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</si>
  <si>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</si>
  <si>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</si>
  <si>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</si>
  <si>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</si>
  <si>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</si>
  <si>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</si>
  <si>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</si>
  <si>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</si>
  <si>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</si>
  <si>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</si>
  <si>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</si>
  <si>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</si>
  <si>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</si>
  <si>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</si>
  <si>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</si>
  <si>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</si>
  <si>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</si>
  <si>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</si>
  <si>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</si>
  <si>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</si>
  <si>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</si>
  <si>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</si>
  <si>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</si>
  <si>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</si>
  <si>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</si>
  <si>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</si>
  <si>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</si>
  <si>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</si>
  <si>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</si>
  <si>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</si>
  <si>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</si>
  <si>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</si>
  <si>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</si>
  <si>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</si>
  <si>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</si>
  <si>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</si>
  <si>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</si>
  <si>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</si>
  <si>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</si>
  <si>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</si>
  <si>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</si>
  <si>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</si>
  <si>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</si>
  <si>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</si>
  <si>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</si>
  <si>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</si>
  <si>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</si>
  <si>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</si>
  <si>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</si>
  <si>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</si>
  <si>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</si>
  <si>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</si>
  <si>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</si>
  <si>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</si>
  <si>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</si>
  <si>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</si>
  <si>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</si>
  <si>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</si>
  <si>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</si>
  <si>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</si>
  <si>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</si>
  <si>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</si>
  <si>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</si>
  <si>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</si>
  <si>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</si>
  <si>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</si>
  <si>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</si>
  <si>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</si>
  <si>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</si>
  <si>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</si>
  <si>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</si>
  <si>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</si>
  <si>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</si>
  <si>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</si>
  <si>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</si>
  <si>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</si>
  <si>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</si>
  <si>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</si>
  <si>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</si>
  <si>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</si>
  <si>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</si>
  <si>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</si>
  <si>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</si>
  <si>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</si>
  <si>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</si>
  <si>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</si>
  <si>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</si>
  <si>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</si>
  <si>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</si>
  <si>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</si>
  <si>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</si>
  <si>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</si>
  <si>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</si>
  <si>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</si>
  <si>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</si>
  <si>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</si>
  <si>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</si>
  <si>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</si>
  <si>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</si>
  <si>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</si>
  <si>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</si>
  <si>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</si>
  <si>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</si>
  <si>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</si>
  <si>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</si>
  <si>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</si>
  <si>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</si>
  <si>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</si>
  <si>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</si>
  <si>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</si>
  <si>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</si>
  <si>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</si>
  <si>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</si>
  <si>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</si>
  <si>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</si>
  <si>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</si>
  <si>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</si>
  <si>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</si>
  <si>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</si>
  <si>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</si>
  <si>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</si>
  <si>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</si>
  <si>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</si>
  <si>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</si>
  <si>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</si>
  <si>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</si>
  <si>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</si>
  <si>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</si>
  <si>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</si>
  <si>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</si>
  <si>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</si>
  <si>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</si>
  <si>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</si>
  <si>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</si>
  <si>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</si>
  <si>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</si>
  <si>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</si>
  <si>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</si>
  <si>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</si>
  <si>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</si>
  <si>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</si>
  <si>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</si>
  <si>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</si>
  <si>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</si>
  <si>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</si>
  <si>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</si>
  <si>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</si>
  <si>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</si>
  <si>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</si>
  <si>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</si>
  <si>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</si>
  <si>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</si>
  <si>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</si>
  <si>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</si>
  <si>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</si>
  <si>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</si>
  <si>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</si>
  <si>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</si>
  <si>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</si>
  <si>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</si>
  <si>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</si>
  <si>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</si>
  <si>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</si>
  <si>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</si>
  <si>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</si>
  <si>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</si>
  <si>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</si>
  <si>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</si>
  <si>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</si>
  <si>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</si>
  <si>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</si>
  <si>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</si>
  <si>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</si>
  <si>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</si>
  <si>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</si>
  <si>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</si>
  <si>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</si>
  <si>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</si>
  <si>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</si>
  <si>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</si>
  <si>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</si>
  <si>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</si>
  <si>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</si>
  <si>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</si>
  <si>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</si>
  <si>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</si>
  <si>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</si>
  <si>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</si>
  <si>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</si>
  <si>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</si>
  <si>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</si>
  <si>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</si>
  <si>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</si>
  <si>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</si>
  <si>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</si>
  <si>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</si>
  <si>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</si>
  <si>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</si>
  <si>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</si>
  <si>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</si>
  <si>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</si>
  <si>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</si>
  <si>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</si>
  <si>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</si>
  <si>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</si>
  <si>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</si>
  <si>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</si>
  <si>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</si>
  <si>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</si>
  <si>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</si>
  <si>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</si>
  <si>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</si>
  <si>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</si>
  <si>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</si>
  <si>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</si>
  <si>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</si>
  <si>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</si>
  <si>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</si>
  <si>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</si>
  <si>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</si>
  <si>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</si>
  <si>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</si>
  <si>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</si>
  <si>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</si>
  <si>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</si>
  <si>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</si>
  <si>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</si>
  <si>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</si>
  <si>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</si>
  <si>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</si>
  <si>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</si>
  <si>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</si>
  <si>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</si>
  <si>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</si>
  <si>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</si>
  <si>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</si>
  <si>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</si>
  <si>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</si>
  <si>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</si>
  <si>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</si>
  <si>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</si>
  <si>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</si>
  <si>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</si>
  <si>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</si>
  <si>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</si>
  <si>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</si>
  <si>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</si>
  <si>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</si>
  <si>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</si>
  <si>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</si>
  <si>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</si>
  <si>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</si>
  <si>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</si>
  <si>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</si>
  <si>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</si>
  <si>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</si>
  <si>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</si>
  <si>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</si>
  <si>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</si>
  <si>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</si>
  <si>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</si>
  <si>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</si>
  <si>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</si>
  <si>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</si>
  <si>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</si>
  <si>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</si>
  <si>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</si>
  <si>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</si>
  <si>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</si>
  <si>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</si>
  <si>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</si>
  <si>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</si>
  <si>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</si>
  <si>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</si>
  <si>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</si>
  <si>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</si>
  <si>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</si>
  <si>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</si>
  <si>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</si>
  <si>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</si>
  <si>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</si>
  <si>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</si>
  <si>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</si>
  <si>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</si>
  <si>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</si>
  <si>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</si>
  <si>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</si>
  <si>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</si>
  <si>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</si>
  <si>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</si>
  <si>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</si>
  <si>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</si>
  <si>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</si>
  <si>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</si>
  <si>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</si>
  <si>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</si>
  <si>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</si>
  <si>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</si>
  <si>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</si>
  <si>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</si>
  <si>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</si>
  <si>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</si>
  <si>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</si>
  <si>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</si>
  <si>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</si>
  <si>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</si>
  <si>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</si>
  <si>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</si>
  <si>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</si>
  <si>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</si>
  <si>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</si>
  <si>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</si>
  <si>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</si>
  <si>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</si>
  <si>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</si>
  <si>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</si>
  <si>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</si>
  <si>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</si>
  <si>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</si>
  <si>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</si>
  <si>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</si>
  <si>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</si>
  <si>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</si>
  <si>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</si>
  <si>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</si>
  <si>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</si>
  <si>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</si>
  <si>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</si>
  <si>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</si>
  <si>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</si>
  <si>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</si>
  <si>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</si>
  <si>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</si>
  <si>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</si>
  <si>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</si>
  <si>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</si>
  <si>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</si>
  <si>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</si>
  <si>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</si>
  <si>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</si>
  <si>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</si>
  <si>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</si>
  <si>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</si>
  <si>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</si>
  <si>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</si>
  <si>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</si>
  <si>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</si>
  <si>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</si>
  <si>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</si>
  <si>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</si>
  <si>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</si>
  <si>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</si>
  <si>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</si>
  <si>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</si>
  <si>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</si>
  <si>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</si>
  <si>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</si>
  <si>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</si>
  <si>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</si>
  <si>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</si>
  <si>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</si>
  <si>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</si>
  <si>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</si>
  <si>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</si>
  <si>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</si>
  <si>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</si>
  <si>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</si>
  <si>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</si>
  <si>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</si>
  <si>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</si>
  <si>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</si>
  <si>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</si>
  <si>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</si>
  <si>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</si>
  <si>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</si>
  <si>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</si>
  <si>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</si>
  <si>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</si>
  <si>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</si>
  <si>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</si>
  <si>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</si>
  <si>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</si>
  <si>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</si>
  <si>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</si>
  <si>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</si>
  <si>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</si>
  <si>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</si>
  <si>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</si>
  <si>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</si>
  <si>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</si>
  <si>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</si>
  <si>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</si>
  <si>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</si>
  <si>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</si>
  <si>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</si>
  <si>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</si>
  <si>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</si>
  <si>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</si>
  <si>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</si>
  <si>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</si>
  <si>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</si>
  <si>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</si>
  <si>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</si>
  <si>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</si>
  <si>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</si>
  <si>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</si>
  <si>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</si>
  <si>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</si>
  <si>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</si>
  <si>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</si>
  <si>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</si>
  <si>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</si>
  <si>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</si>
  <si>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</si>
  <si>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</si>
  <si>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</si>
  <si>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</si>
  <si>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</si>
  <si>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</si>
  <si>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</si>
  <si>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</si>
  <si>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</si>
  <si>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</si>
  <si>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</si>
  <si>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</si>
  <si>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</si>
  <si>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</si>
  <si>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</si>
  <si>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</si>
  <si>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</si>
  <si>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</si>
  <si>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</si>
  <si>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</si>
  <si>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</si>
  <si>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</si>
  <si>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</si>
  <si>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</si>
  <si>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</si>
  <si>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</si>
  <si>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</si>
  <si>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</si>
  <si>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</si>
  <si>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</si>
  <si>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</si>
  <si>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</si>
  <si>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</si>
  <si>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</si>
  <si>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</si>
  <si>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</si>
  <si>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</si>
  <si>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</si>
  <si>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</si>
  <si>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</si>
  <si>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</si>
  <si>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</si>
  <si>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</si>
  <si>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</si>
  <si>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</si>
  <si>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</si>
  <si>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</si>
  <si>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</si>
  <si>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</si>
  <si>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</si>
  <si>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</si>
  <si>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</si>
  <si>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</si>
  <si>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</si>
  <si>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</si>
  <si>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</si>
  <si>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</si>
  <si>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</si>
  <si>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</si>
  <si>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</si>
  <si>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</si>
  <si>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</si>
  <si>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</si>
  <si>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</si>
  <si>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</si>
  <si>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</si>
  <si>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</si>
  <si>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</si>
  <si>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</si>
  <si>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</si>
  <si>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</si>
  <si>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</si>
  <si>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</si>
  <si>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</si>
  <si>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</si>
  <si>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</si>
  <si>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</si>
  <si>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</si>
  <si>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</si>
  <si>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</si>
  <si>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</si>
  <si>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</si>
  <si>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</si>
  <si>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</si>
  <si>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</si>
  <si>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</si>
  <si>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</si>
  <si>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</si>
  <si>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</si>
  <si>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</si>
  <si>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</si>
  <si>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</si>
  <si>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</si>
  <si>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</si>
  <si>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</si>
  <si>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</si>
  <si>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</si>
  <si>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</si>
  <si>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</si>
  <si>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</si>
  <si>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</si>
  <si>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</si>
  <si>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</si>
  <si>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</si>
  <si>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</si>
  <si>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</si>
  <si>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</si>
  <si>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</si>
  <si>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</si>
  <si>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</si>
  <si>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</si>
  <si>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</si>
  <si>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</si>
  <si>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</si>
  <si>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</si>
  <si>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</si>
  <si>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</si>
  <si>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</si>
  <si>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</si>
  <si>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</si>
  <si>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</si>
  <si>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</si>
  <si>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</si>
  <si>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</si>
  <si>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</si>
  <si>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</si>
  <si>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</si>
  <si>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</si>
  <si>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</si>
  <si>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</si>
  <si>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</si>
  <si>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</si>
  <si>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</si>
  <si>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</si>
  <si>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</si>
  <si>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</si>
  <si>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</si>
  <si>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</si>
  <si>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</si>
  <si>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</si>
  <si>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</si>
  <si>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</si>
  <si>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</si>
  <si>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</si>
  <si>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</si>
  <si>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</si>
  <si>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</si>
  <si>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</si>
  <si>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</si>
  <si>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</si>
  <si>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</si>
  <si>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</si>
  <si>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</si>
  <si>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</si>
  <si>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</si>
  <si>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</si>
  <si>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</si>
  <si>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</si>
  <si>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</si>
  <si>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</si>
  <si>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</si>
  <si>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</si>
  <si>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</si>
  <si>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</si>
  <si>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</si>
  <si>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</si>
  <si>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</si>
  <si>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</si>
  <si>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</si>
  <si>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</si>
  <si>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</si>
  <si>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</si>
  <si>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</si>
  <si>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</si>
  <si>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</si>
  <si>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</si>
  <si>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</si>
  <si>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</si>
  <si>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</si>
  <si>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</si>
  <si>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</si>
  <si>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</si>
  <si>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</si>
  <si>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</si>
  <si>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</si>
  <si>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</si>
  <si>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</si>
  <si>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</si>
  <si>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</si>
  <si>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</si>
  <si>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</si>
  <si>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</si>
  <si>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</si>
  <si>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</si>
  <si>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</si>
  <si>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</si>
  <si>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</si>
  <si>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</si>
  <si>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</si>
  <si>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</si>
  <si>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</si>
  <si>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</si>
  <si>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</si>
  <si>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</si>
  <si>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</si>
  <si>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</si>
  <si>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</si>
  <si>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</si>
  <si>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</si>
  <si>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</si>
  <si>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</si>
  <si>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</si>
  <si>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</si>
  <si>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</si>
  <si>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</si>
  <si>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</si>
  <si>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</si>
  <si>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</si>
  <si>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</si>
  <si>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</si>
  <si>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</si>
  <si>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</si>
  <si>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</si>
  <si>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</si>
  <si>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</si>
  <si>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</si>
  <si>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</si>
  <si>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</si>
  <si>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</si>
  <si>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</si>
  <si>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</si>
  <si>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</si>
  <si>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</si>
  <si>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</si>
  <si>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</si>
  <si>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</si>
  <si>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</si>
  <si>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</si>
  <si>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</si>
  <si>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</si>
  <si>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</si>
  <si>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</si>
  <si>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</si>
  <si>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</si>
  <si>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</si>
  <si>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</si>
  <si>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</si>
  <si>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</si>
  <si>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</si>
  <si>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</si>
  <si>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</si>
  <si>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</si>
  <si>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</si>
  <si>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</si>
  <si>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</si>
  <si>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</si>
  <si>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</si>
  <si>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</si>
  <si>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川崎町</t>
  </si>
  <si>
    <t>広川町</t>
  </si>
  <si>
    <t>40_令和7年度</t>
  </si>
  <si>
    <t>40_令和8年度</t>
  </si>
  <si>
    <t>40_令和9年度</t>
  </si>
  <si>
    <t>40_令和10年度</t>
  </si>
  <si>
    <t>40_令和11年度</t>
  </si>
  <si>
    <t>40_令和12年度</t>
  </si>
  <si>
    <t>40609_令和6年度</t>
  </si>
  <si>
    <t>40609</t>
  </si>
  <si>
    <t>赤村</t>
  </si>
  <si>
    <t>40228_令和6年度</t>
  </si>
  <si>
    <t>40228</t>
  </si>
  <si>
    <t>朝倉市</t>
  </si>
  <si>
    <t>40381_令和6年度</t>
  </si>
  <si>
    <t>40381</t>
  </si>
  <si>
    <t>芦屋町</t>
  </si>
  <si>
    <t>40205_令和6年度</t>
  </si>
  <si>
    <t>40205</t>
  </si>
  <si>
    <t>飯塚市</t>
  </si>
  <si>
    <t>40230_令和6年度</t>
  </si>
  <si>
    <t>40230</t>
  </si>
  <si>
    <t>糸島市</t>
  </si>
  <si>
    <t>40604_令和6年度</t>
  </si>
  <si>
    <t>40604</t>
  </si>
  <si>
    <t>糸田町</t>
  </si>
  <si>
    <t>40225_令和6年度</t>
  </si>
  <si>
    <t>40225</t>
  </si>
  <si>
    <t>うきは市</t>
  </si>
  <si>
    <t>40341_令和6年度</t>
  </si>
  <si>
    <t>40341</t>
  </si>
  <si>
    <t>宇美町</t>
  </si>
  <si>
    <t>40212_令和6年度</t>
  </si>
  <si>
    <t>40212</t>
  </si>
  <si>
    <t>大川市</t>
  </si>
  <si>
    <t>40522_令和6年度</t>
  </si>
  <si>
    <t>40522</t>
  </si>
  <si>
    <t>大木町</t>
  </si>
  <si>
    <t>40608_令和6年度</t>
  </si>
  <si>
    <t>40608</t>
  </si>
  <si>
    <t>大任町</t>
  </si>
  <si>
    <t>40219_令和6年度</t>
  </si>
  <si>
    <t>40219</t>
  </si>
  <si>
    <t>大野城市</t>
  </si>
  <si>
    <t>40202_令和6年度</t>
  </si>
  <si>
    <t>40202</t>
  </si>
  <si>
    <t>大牟田市</t>
  </si>
  <si>
    <t>40383_令和6年度</t>
  </si>
  <si>
    <t>40383</t>
  </si>
  <si>
    <t>岡垣町</t>
  </si>
  <si>
    <t>40216_令和6年度</t>
  </si>
  <si>
    <t>40216</t>
  </si>
  <si>
    <t>小郡市</t>
  </si>
  <si>
    <t>40384_令和6年度</t>
  </si>
  <si>
    <t>40384</t>
  </si>
  <si>
    <t>遠賀町</t>
  </si>
  <si>
    <t>40218_令和6年度</t>
  </si>
  <si>
    <t>40218</t>
  </si>
  <si>
    <t>春日市</t>
  </si>
  <si>
    <t>40349_令和6年度</t>
  </si>
  <si>
    <t>40349</t>
  </si>
  <si>
    <t>粕屋町</t>
  </si>
  <si>
    <t>40227_令和6年度</t>
  </si>
  <si>
    <t>40227</t>
  </si>
  <si>
    <t>嘉麻市</t>
  </si>
  <si>
    <t>40605_令和6年度</t>
  </si>
  <si>
    <t>40605</t>
  </si>
  <si>
    <t>40601_令和6年度</t>
  </si>
  <si>
    <t>40601</t>
  </si>
  <si>
    <t>香春町</t>
  </si>
  <si>
    <t>40621_令和6年度</t>
  </si>
  <si>
    <t>40621</t>
  </si>
  <si>
    <t>苅田町</t>
  </si>
  <si>
    <t>40100_令和6年度</t>
  </si>
  <si>
    <t>40100</t>
  </si>
  <si>
    <t>北九州市</t>
  </si>
  <si>
    <t>40402_令和6年度</t>
  </si>
  <si>
    <t>40402</t>
  </si>
  <si>
    <t>鞍手町</t>
  </si>
  <si>
    <t>40203_令和6年度</t>
  </si>
  <si>
    <t>40203</t>
  </si>
  <si>
    <t>久留米市</t>
  </si>
  <si>
    <t>40421_令和6年度</t>
  </si>
  <si>
    <t>40421</t>
  </si>
  <si>
    <t>桂川町</t>
  </si>
  <si>
    <t>40646_令和6年度</t>
  </si>
  <si>
    <t>40646</t>
  </si>
  <si>
    <t>上毛町</t>
  </si>
  <si>
    <t>40223_令和6年度</t>
  </si>
  <si>
    <t>40223</t>
  </si>
  <si>
    <t>古賀市</t>
  </si>
  <si>
    <t>40401_令和6年度</t>
  </si>
  <si>
    <t>40401</t>
  </si>
  <si>
    <t>小竹町</t>
  </si>
  <si>
    <t>40342_令和6年度</t>
  </si>
  <si>
    <t>40342</t>
  </si>
  <si>
    <t>篠栗町</t>
  </si>
  <si>
    <t>40343_令和6年度</t>
  </si>
  <si>
    <t>40343</t>
  </si>
  <si>
    <t>志免町</t>
  </si>
  <si>
    <t>40345_令和6年度</t>
  </si>
  <si>
    <t>40345</t>
  </si>
  <si>
    <t>新宮町</t>
  </si>
  <si>
    <t>40344_令和6年度</t>
  </si>
  <si>
    <t>40344</t>
  </si>
  <si>
    <t>須恵町</t>
  </si>
  <si>
    <t>40602_令和6年度</t>
  </si>
  <si>
    <t>40602</t>
  </si>
  <si>
    <t>添田町</t>
  </si>
  <si>
    <t>40206_令和6年度</t>
  </si>
  <si>
    <t>40206</t>
  </si>
  <si>
    <t>田川市</t>
  </si>
  <si>
    <t>40221_令和6年度</t>
  </si>
  <si>
    <t>40221</t>
  </si>
  <si>
    <t>太宰府市</t>
  </si>
  <si>
    <t>40503_令和6年度</t>
  </si>
  <si>
    <t>40503</t>
  </si>
  <si>
    <t>大刀洗町</t>
  </si>
  <si>
    <t>40211_令和6年度</t>
  </si>
  <si>
    <t>40211</t>
  </si>
  <si>
    <t>筑後市</t>
  </si>
  <si>
    <t>40217_令和6年度</t>
  </si>
  <si>
    <t>40217</t>
  </si>
  <si>
    <t>筑紫野市</t>
  </si>
  <si>
    <t>40647_令和6年度</t>
  </si>
  <si>
    <t>40647</t>
  </si>
  <si>
    <t>築上町</t>
  </si>
  <si>
    <t>40447_令和6年度</t>
  </si>
  <si>
    <t>40447</t>
  </si>
  <si>
    <t>筑前町</t>
  </si>
  <si>
    <t>40448_令和6年度</t>
  </si>
  <si>
    <t>40448</t>
  </si>
  <si>
    <t>東峰村</t>
  </si>
  <si>
    <t>40231_令和6年度</t>
  </si>
  <si>
    <t>40231</t>
  </si>
  <si>
    <t>那珂川市</t>
  </si>
  <si>
    <t>40215_令和6年度</t>
  </si>
  <si>
    <t>40215</t>
  </si>
  <si>
    <t>中間市</t>
  </si>
  <si>
    <t>40204_令和6年度</t>
  </si>
  <si>
    <t>40204</t>
  </si>
  <si>
    <t>直方市</t>
  </si>
  <si>
    <t>40348_令和6年度</t>
  </si>
  <si>
    <t>40348</t>
  </si>
  <si>
    <t>久山町</t>
  </si>
  <si>
    <t>40544_令和6年度</t>
  </si>
  <si>
    <t>40544</t>
  </si>
  <si>
    <t>40130_令和6年度</t>
  </si>
  <si>
    <t>40130</t>
  </si>
  <si>
    <t>福岡市</t>
  </si>
  <si>
    <t>40610_令和6年度</t>
  </si>
  <si>
    <t>40610</t>
  </si>
  <si>
    <t>福智町</t>
  </si>
  <si>
    <t>40224_令和6年度</t>
  </si>
  <si>
    <t>40224</t>
  </si>
  <si>
    <t>福津市</t>
  </si>
  <si>
    <t>40214_令和6年度</t>
  </si>
  <si>
    <t>40214</t>
  </si>
  <si>
    <t>豊前市</t>
  </si>
  <si>
    <t>40382_令和6年度</t>
  </si>
  <si>
    <t>40382</t>
  </si>
  <si>
    <t>水巻町</t>
  </si>
  <si>
    <t>40625_令和6年度</t>
  </si>
  <si>
    <t>40625</t>
  </si>
  <si>
    <t>みやこ町</t>
  </si>
  <si>
    <t>40229_令和6年度</t>
  </si>
  <si>
    <t>40229</t>
  </si>
  <si>
    <t>みやま市</t>
  </si>
  <si>
    <t>40226_令和6年度</t>
  </si>
  <si>
    <t>40226</t>
  </si>
  <si>
    <t>宮若市</t>
  </si>
  <si>
    <t>40220_令和6年度</t>
  </si>
  <si>
    <t>40220</t>
  </si>
  <si>
    <t>宗像市</t>
  </si>
  <si>
    <t>40207_令和6年度</t>
  </si>
  <si>
    <t>40207</t>
  </si>
  <si>
    <t>柳川市</t>
  </si>
  <si>
    <t>40210_令和6年度</t>
  </si>
  <si>
    <t>40210</t>
  </si>
  <si>
    <t>八女市</t>
  </si>
  <si>
    <t>40213_令和6年度</t>
  </si>
  <si>
    <t>40213</t>
  </si>
  <si>
    <t>行橋市</t>
  </si>
  <si>
    <t>40642_令和6年度</t>
  </si>
  <si>
    <t>40642</t>
  </si>
  <si>
    <t>吉富町</t>
  </si>
  <si>
    <t>40609_令和4年度</t>
  </si>
  <si>
    <t>40228_令和4年度</t>
  </si>
  <si>
    <t>40381_令和4年度</t>
  </si>
  <si>
    <t>40205_令和4年度</t>
  </si>
  <si>
    <t>40230_令和4年度</t>
  </si>
  <si>
    <t>40604_令和4年度</t>
  </si>
  <si>
    <t>40225_令和4年度</t>
  </si>
  <si>
    <t>40341_令和4年度</t>
  </si>
  <si>
    <t>40212_令和4年度</t>
  </si>
  <si>
    <t>40522_令和4年度</t>
  </si>
  <si>
    <t>40608_令和4年度</t>
  </si>
  <si>
    <t>40219_令和4年度</t>
  </si>
  <si>
    <t>40202_令和4年度</t>
  </si>
  <si>
    <t>40383_令和4年度</t>
  </si>
  <si>
    <t>40216_令和4年度</t>
  </si>
  <si>
    <t>40384_令和4年度</t>
  </si>
  <si>
    <t>40218_令和4年度</t>
  </si>
  <si>
    <t>40349_令和4年度</t>
  </si>
  <si>
    <t>40227_令和4年度</t>
  </si>
  <si>
    <t>40605_令和4年度</t>
  </si>
  <si>
    <t>40601_令和4年度</t>
  </si>
  <si>
    <t>40621_令和4年度</t>
  </si>
  <si>
    <t>40100_令和4年度</t>
  </si>
  <si>
    <t>40402_令和4年度</t>
  </si>
  <si>
    <t>40203_令和4年度</t>
  </si>
  <si>
    <t>40421_令和4年度</t>
  </si>
  <si>
    <t>40646_令和4年度</t>
  </si>
  <si>
    <t>40223_令和4年度</t>
  </si>
  <si>
    <t>40401_令和4年度</t>
  </si>
  <si>
    <t>40342_令和4年度</t>
  </si>
  <si>
    <t>40343_令和4年度</t>
  </si>
  <si>
    <t>40345_令和4年度</t>
  </si>
  <si>
    <t>40344_令和4年度</t>
  </si>
  <si>
    <t>40602_令和4年度</t>
  </si>
  <si>
    <t>40206_令和4年度</t>
  </si>
  <si>
    <t>40221_令和4年度</t>
  </si>
  <si>
    <t>40503_令和4年度</t>
  </si>
  <si>
    <t>40211_令和4年度</t>
  </si>
  <si>
    <t>40217_令和4年度</t>
  </si>
  <si>
    <t>40647_令和4年度</t>
  </si>
  <si>
    <t>40447_令和4年度</t>
  </si>
  <si>
    <t>40448_令和4年度</t>
  </si>
  <si>
    <t>40231_令和4年度</t>
  </si>
  <si>
    <t>40215_令和4年度</t>
  </si>
  <si>
    <t>40204_令和4年度</t>
  </si>
  <si>
    <t>40348_令和4年度</t>
  </si>
  <si>
    <t>40544_令和4年度</t>
  </si>
  <si>
    <t>40130_令和4年度</t>
  </si>
  <si>
    <t>40610_令和4年度</t>
  </si>
  <si>
    <t>40224_令和4年度</t>
  </si>
  <si>
    <t>40214_令和4年度</t>
  </si>
  <si>
    <t>40382_令和4年度</t>
  </si>
  <si>
    <t>40625_令和4年度</t>
  </si>
  <si>
    <t>40229_令和4年度</t>
  </si>
  <si>
    <t>40226_令和4年度</t>
  </si>
  <si>
    <t>40220_令和4年度</t>
  </si>
  <si>
    <t>40207_令和4年度</t>
  </si>
  <si>
    <t>40210_令和4年度</t>
  </si>
  <si>
    <t>40213_令和4年度</t>
  </si>
  <si>
    <t>40642_令和4年度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</si>
</sst>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502.51909883913709</c:v>
                </c:pt>
                <c:pt idx="1">
                  <c:v>514.82705691929175</c:v>
                </c:pt>
                <c:pt idx="2">
                  <c:v>513.29432876772228</c:v>
                </c:pt>
                <c:pt idx="3">
                  <c:v>547.26521451007591</c:v>
                </c:pt>
                <c:pt idx="4">
                  <c:v>546.98564636614094</c:v>
                </c:pt>
                <c:pt idx="5">
                  <c:v>555.49721986019233</c:v>
                </c:pt>
                <c:pt idx="6">
                  <c:v>520.04701738338974</c:v>
                </c:pt>
                <c:pt idx="7">
                  <c:v>526.6385536028364</c:v>
                </c:pt>
                <c:pt idx="8">
                  <c:v>524.52392742530435</c:v>
                </c:pt>
                <c:pt idx="9">
                  <c:v>554.46994124472769</c:v>
                </c:pt>
                <c:pt idx="10">
                  <c:v>531.41113731308053</c:v>
                </c:pt>
                <c:pt idx="11">
                  <c:v>531.74362896659125</c:v>
                </c:pt>
                <c:pt idx="12">
                  <c:v>535.84908144500457</c:v>
                </c:pt>
                <c:pt idx="13">
                  <c:v>515.57410045818074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8909.5147375105535</c:v>
                </c:pt>
                <c:pt idx="1">
                  <c:v>8964.7993755412172</c:v>
                </c:pt>
                <c:pt idx="2">
                  <c:v>8840.6213858365572</c:v>
                </c:pt>
                <c:pt idx="3">
                  <c:v>8897.6968342332584</c:v>
                </c:pt>
                <c:pt idx="4">
                  <c:v>8780.1513263604447</c:v>
                </c:pt>
                <c:pt idx="5">
                  <c:v>8567.244108693103</c:v>
                </c:pt>
                <c:pt idx="6">
                  <c:v>8530.2165021578494</c:v>
                </c:pt>
                <c:pt idx="7">
                  <c:v>8415.9796283856467</c:v>
                </c:pt>
                <c:pt idx="8">
                  <c:v>8339.1076499304727</c:v>
                </c:pt>
                <c:pt idx="9">
                  <c:v>8240.6769195401721</c:v>
                </c:pt>
                <c:pt idx="10">
                  <c:v>8130.3823468898454</c:v>
                </c:pt>
                <c:pt idx="11">
                  <c:v>7416.8975840996591</c:v>
                </c:pt>
                <c:pt idx="12">
                  <c:v>7445.8292763481322</c:v>
                </c:pt>
                <c:pt idx="13">
                  <c:v>7648.8537833646578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5377.9539492356434</c:v>
                </c:pt>
                <c:pt idx="1">
                  <c:v>5511.4223357750734</c:v>
                </c:pt>
                <c:pt idx="2">
                  <c:v>6796.450724847753</c:v>
                </c:pt>
                <c:pt idx="3">
                  <c:v>8054.1712720112491</c:v>
                </c:pt>
                <c:pt idx="4">
                  <c:v>7735.5623411117649</c:v>
                </c:pt>
                <c:pt idx="5">
                  <c:v>6839.0471915881317</c:v>
                </c:pt>
                <c:pt idx="6">
                  <c:v>6126.1968375451806</c:v>
                </c:pt>
                <c:pt idx="7">
                  <c:v>6156.9802130904682</c:v>
                </c:pt>
                <c:pt idx="8">
                  <c:v>5763.2882469639771</c:v>
                </c:pt>
                <c:pt idx="9">
                  <c:v>4026.5988133645264</c:v>
                </c:pt>
                <c:pt idx="10">
                  <c:v>3994.6281314113971</c:v>
                </c:pt>
                <c:pt idx="11">
                  <c:v>4677.1398731940999</c:v>
                </c:pt>
                <c:pt idx="12">
                  <c:v>4506.3602337994607</c:v>
                </c:pt>
                <c:pt idx="13">
                  <c:v>5777.0340942780686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7363.1840835772309</c:v>
                </c:pt>
                <c:pt idx="1">
                  <c:v>7744.8223518647974</c:v>
                </c:pt>
                <c:pt idx="2">
                  <c:v>9372.0988782387394</c:v>
                </c:pt>
                <c:pt idx="3">
                  <c:v>10397.31542142227</c:v>
                </c:pt>
                <c:pt idx="4">
                  <c:v>10301.103211050509</c:v>
                </c:pt>
                <c:pt idx="5">
                  <c:v>10148.64905929429</c:v>
                </c:pt>
                <c:pt idx="6">
                  <c:v>9712.4245196758129</c:v>
                </c:pt>
                <c:pt idx="7">
                  <c:v>7898.3904380696258</c:v>
                </c:pt>
                <c:pt idx="8">
                  <c:v>7353.9141054579932</c:v>
                </c:pt>
                <c:pt idx="9">
                  <c:v>6709.6341825848131</c:v>
                </c:pt>
                <c:pt idx="10">
                  <c:v>7046.1493881939232</c:v>
                </c:pt>
                <c:pt idx="11">
                  <c:v>6920.6311209096493</c:v>
                </c:pt>
                <c:pt idx="12">
                  <c:v>6368.262718917279</c:v>
                </c:pt>
                <c:pt idx="13">
                  <c:v>7207.5009439191099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17815.254175437713</c:v>
                </c:pt>
                <c:pt idx="1">
                  <c:v>20319.826442919049</c:v>
                </c:pt>
                <c:pt idx="2">
                  <c:v>21500.80394206</c:v>
                </c:pt>
                <c:pt idx="3">
                  <c:v>22842.186420912498</c:v>
                </c:pt>
                <c:pt idx="4">
                  <c:v>22284.456191999114</c:v>
                </c:pt>
                <c:pt idx="5">
                  <c:v>22484.185163882717</c:v>
                </c:pt>
                <c:pt idx="6">
                  <c:v>21516.00589127939</c:v>
                </c:pt>
                <c:pt idx="7">
                  <c:v>20424.436873162602</c:v>
                </c:pt>
                <c:pt idx="8">
                  <c:v>20013.657899625137</c:v>
                </c:pt>
                <c:pt idx="9">
                  <c:v>19010.750039562532</c:v>
                </c:pt>
                <c:pt idx="10">
                  <c:v>18452.814074808633</c:v>
                </c:pt>
                <c:pt idx="11">
                  <c:v>16483.457089768308</c:v>
                </c:pt>
                <c:pt idx="12">
                  <c:v>15965.892282404782</c:v>
                </c:pt>
                <c:pt idx="13">
                  <c:v>16194.984739030118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2450932</c:v>
                </c:pt>
                <c:pt idx="1">
                  <c:v>2470076</c:v>
                </c:pt>
                <c:pt idx="2">
                  <c:v>2500997</c:v>
                </c:pt>
                <c:pt idx="3">
                  <c:v>2536636</c:v>
                </c:pt>
                <c:pt idx="4">
                  <c:v>2576102</c:v>
                </c:pt>
                <c:pt idx="5">
                  <c:v>2605322</c:v>
                </c:pt>
                <c:pt idx="6">
                  <c:v>2628561</c:v>
                </c:pt>
                <c:pt idx="7">
                  <c:v>2655925</c:v>
                </c:pt>
                <c:pt idx="8">
                  <c:v>2676797</c:v>
                </c:pt>
                <c:pt idx="9">
                  <c:v>2694044</c:v>
                </c:pt>
                <c:pt idx="10">
                  <c:v>2703605</c:v>
                </c:pt>
                <c:pt idx="11">
                  <c:v>2716462</c:v>
                </c:pt>
                <c:pt idx="12">
                  <c:v>2724661</c:v>
                </c:pt>
                <c:pt idx="13">
                  <c:v>2738874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659199</c:v>
                </c:pt>
                <c:pt idx="1">
                  <c:v>648214</c:v>
                </c:pt>
                <c:pt idx="2">
                  <c:v>642583</c:v>
                </c:pt>
                <c:pt idx="3">
                  <c:v>635085</c:v>
                </c:pt>
                <c:pt idx="4">
                  <c:v>631403</c:v>
                </c:pt>
                <c:pt idx="5">
                  <c:v>627073</c:v>
                </c:pt>
                <c:pt idx="6">
                  <c:v>623824</c:v>
                </c:pt>
                <c:pt idx="7">
                  <c:v>629482</c:v>
                </c:pt>
                <c:pt idx="8">
                  <c:v>629366</c:v>
                </c:pt>
                <c:pt idx="9">
                  <c:v>631063</c:v>
                </c:pt>
                <c:pt idx="10">
                  <c:v>624457</c:v>
                </c:pt>
                <c:pt idx="11">
                  <c:v>627981</c:v>
                </c:pt>
                <c:pt idx="12">
                  <c:v>631147</c:v>
                </c:pt>
                <c:pt idx="13">
                  <c:v>635582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2175227</c:v>
                </c:pt>
                <c:pt idx="1">
                  <c:v>2198679</c:v>
                </c:pt>
                <c:pt idx="2">
                  <c:v>2222103</c:v>
                </c:pt>
                <c:pt idx="3">
                  <c:v>2278258</c:v>
                </c:pt>
                <c:pt idx="4">
                  <c:v>2296175</c:v>
                </c:pt>
                <c:pt idx="5">
                  <c:v>2321718</c:v>
                </c:pt>
                <c:pt idx="6">
                  <c:v>2346328</c:v>
                </c:pt>
                <c:pt idx="7">
                  <c:v>2371459</c:v>
                </c:pt>
                <c:pt idx="8">
                  <c:v>2398419</c:v>
                </c:pt>
                <c:pt idx="9">
                  <c:v>2424091</c:v>
                </c:pt>
                <c:pt idx="10">
                  <c:v>2450270</c:v>
                </c:pt>
                <c:pt idx="11">
                  <c:v>2473308</c:v>
                </c:pt>
                <c:pt idx="12">
                  <c:v>2488624</c:v>
                </c:pt>
                <c:pt idx="13">
                  <c:v>2519442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8352</c:v>
                </c:pt>
                <c:pt idx="1">
                  <c:v>8352</c:v>
                </c:pt>
                <c:pt idx="2">
                  <c:v>8352</c:v>
                </c:pt>
                <c:pt idx="3">
                  <c:v>8352</c:v>
                </c:pt>
                <c:pt idx="4">
                  <c:v>8352</c:v>
                </c:pt>
                <c:pt idx="5">
                  <c:v>8220</c:v>
                </c:pt>
                <c:pt idx="6">
                  <c:v>8220</c:v>
                </c:pt>
                <c:pt idx="7">
                  <c:v>8220</c:v>
                </c:pt>
                <c:pt idx="8">
                  <c:v>8220</c:v>
                </c:pt>
                <c:pt idx="9">
                  <c:v>8220</c:v>
                </c:pt>
                <c:pt idx="10">
                  <c:v>8220</c:v>
                </c:pt>
                <c:pt idx="11">
                  <c:v>11709</c:v>
                </c:pt>
                <c:pt idx="12">
                  <c:v>11709</c:v>
                </c:pt>
                <c:pt idx="13">
                  <c:v>11709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191673</c:v>
                </c:pt>
                <c:pt idx="1">
                  <c:v>191673</c:v>
                </c:pt>
                <c:pt idx="2">
                  <c:v>191673</c:v>
                </c:pt>
                <c:pt idx="3">
                  <c:v>191673</c:v>
                </c:pt>
                <c:pt idx="4">
                  <c:v>191673</c:v>
                </c:pt>
                <c:pt idx="5">
                  <c:v>153680</c:v>
                </c:pt>
                <c:pt idx="6">
                  <c:v>153680</c:v>
                </c:pt>
                <c:pt idx="7">
                  <c:v>153680</c:v>
                </c:pt>
                <c:pt idx="8">
                  <c:v>153680</c:v>
                </c:pt>
                <c:pt idx="9">
                  <c:v>152519</c:v>
                </c:pt>
                <c:pt idx="10">
                  <c:v>153680</c:v>
                </c:pt>
                <c:pt idx="11">
                  <c:v>157920</c:v>
                </c:pt>
                <c:pt idx="12">
                  <c:v>157920</c:v>
                </c:pt>
                <c:pt idx="13">
                  <c:v>157920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77655.102299999999</c:v>
                </c:pt>
                <c:pt idx="1">
                  <c:v>82075.809899999993</c:v>
                </c:pt>
                <c:pt idx="2">
                  <c:v>81258.324800000002</c:v>
                </c:pt>
                <c:pt idx="3">
                  <c:v>83337.327399999995</c:v>
                </c:pt>
                <c:pt idx="4">
                  <c:v>81930.146999999997</c:v>
                </c:pt>
                <c:pt idx="5">
                  <c:v>84336.416800000006</c:v>
                </c:pt>
                <c:pt idx="6">
                  <c:v>92159.285199999998</c:v>
                </c:pt>
                <c:pt idx="7">
                  <c:v>92503.056899999996</c:v>
                </c:pt>
                <c:pt idx="8">
                  <c:v>97384.1535</c:v>
                </c:pt>
                <c:pt idx="9">
                  <c:v>102378.6499</c:v>
                </c:pt>
                <c:pt idx="10">
                  <c:v>99121.913499999995</c:v>
                </c:pt>
                <c:pt idx="11">
                  <c:v>89518.540599999993</c:v>
                </c:pt>
                <c:pt idx="12">
                  <c:v>94449.725699999995</c:v>
                </c:pt>
                <c:pt idx="13">
                  <c:v>103315.26880000001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0.36699999999999999</c:v>
                </c:pt>
                <c:pt idx="5">
                  <c:v>0.35599999999999998</c:v>
                </c:pt>
                <c:pt idx="6">
                  <c:v>0.38900000000000001</c:v>
                </c:pt>
                <c:pt idx="7">
                  <c:v>0.35399999999999998</c:v>
                </c:pt>
                <c:pt idx="8">
                  <c:v>0.35</c:v>
                </c:pt>
                <c:pt idx="9">
                  <c:v>0.35799999999999998</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18.43</c:v>
                </c:pt>
                <c:pt idx="1">
                  <c:v>6.9</c:v>
                </c:pt>
                <c:pt idx="2">
                  <c:v>10.423</c:v>
                </c:pt>
                <c:pt idx="3">
                  <c:v>14.272</c:v>
                </c:pt>
                <c:pt idx="4">
                  <c:v>10.154</c:v>
                </c:pt>
                <c:pt idx="5">
                  <c:v>17.289000000000001</c:v>
                </c:pt>
                <c:pt idx="6">
                  <c:v>9.3940000000000001</c:v>
                </c:pt>
                <c:pt idx="7">
                  <c:v>12.815</c:v>
                </c:pt>
                <c:pt idx="8">
                  <c:v>13.417</c:v>
                </c:pt>
                <c:pt idx="9">
                  <c:v>9.5869999999999997</c:v>
                </c:pt>
                <c:pt idx="10">
                  <c:v>14.361000000000001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55.145000000000003</c:v>
                </c:pt>
                <c:pt idx="1">
                  <c:v>42.811</c:v>
                </c:pt>
                <c:pt idx="2">
                  <c:v>48.77</c:v>
                </c:pt>
                <c:pt idx="3">
                  <c:v>52.71</c:v>
                </c:pt>
                <c:pt idx="4">
                  <c:v>35.524999999999999</c:v>
                </c:pt>
                <c:pt idx="5">
                  <c:v>41.695999999999998</c:v>
                </c:pt>
                <c:pt idx="6">
                  <c:v>42.430999999999997</c:v>
                </c:pt>
                <c:pt idx="7">
                  <c:v>27.945</c:v>
                </c:pt>
                <c:pt idx="8">
                  <c:v>21.277000000000001</c:v>
                </c:pt>
                <c:pt idx="9">
                  <c:v>24.460999999999999</c:v>
                </c:pt>
                <c:pt idx="10">
                  <c:v>30.157</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0.35699999999999998</c:v>
                </c:pt>
                <c:pt idx="8">
                  <c:v>0</c:v>
                </c:pt>
                <c:pt idx="9">
                  <c:v>0.27300000000000002</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175.708</c:v>
                </c:pt>
                <c:pt idx="1">
                  <c:v>186.94900000000001</c:v>
                </c:pt>
                <c:pt idx="2">
                  <c:v>212.37200000000001</c:v>
                </c:pt>
                <c:pt idx="3">
                  <c:v>212.59899999999999</c:v>
                </c:pt>
                <c:pt idx="4">
                  <c:v>218.506</c:v>
                </c:pt>
                <c:pt idx="5">
                  <c:v>70.754999999999995</c:v>
                </c:pt>
                <c:pt idx="6">
                  <c:v>242.54900000000001</c:v>
                </c:pt>
                <c:pt idx="7">
                  <c:v>217.91300000000001</c:v>
                </c:pt>
                <c:pt idx="8">
                  <c:v>68.495000000000005</c:v>
                </c:pt>
                <c:pt idx="9">
                  <c:v>124.117</c:v>
                </c:pt>
                <c:pt idx="10">
                  <c:v>100.396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36.468000000000004</c:v>
                </c:pt>
                <c:pt idx="1">
                  <c:v>18.355</c:v>
                </c:pt>
                <c:pt idx="2">
                  <c:v>17.158999999999999</c:v>
                </c:pt>
                <c:pt idx="3">
                  <c:v>13.433999999999999</c:v>
                </c:pt>
                <c:pt idx="4">
                  <c:v>16.195</c:v>
                </c:pt>
                <c:pt idx="5">
                  <c:v>19.042999999999999</c:v>
                </c:pt>
                <c:pt idx="6">
                  <c:v>26.184000000000001</c:v>
                </c:pt>
                <c:pt idx="7">
                  <c:v>21.7</c:v>
                </c:pt>
                <c:pt idx="8">
                  <c:v>25.905000000000001</c:v>
                </c:pt>
                <c:pt idx="9">
                  <c:v>21.323</c:v>
                </c:pt>
                <c:pt idx="10">
                  <c:v>24.437999999999999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7318.768</c:v>
                </c:pt>
                <c:pt idx="1">
                  <c:v>7088.2219999999998</c:v>
                </c:pt>
                <c:pt idx="2">
                  <c:v>7212.2870000000003</c:v>
                </c:pt>
                <c:pt idx="3">
                  <c:v>7406.1040000000003</c:v>
                </c:pt>
                <c:pt idx="4">
                  <c:v>7246.5720000000001</c:v>
                </c:pt>
                <c:pt idx="5">
                  <c:v>7016.049</c:v>
                </c:pt>
                <c:pt idx="6">
                  <c:v>7228.09</c:v>
                </c:pt>
                <c:pt idx="7">
                  <c:v>7338.1270000000004</c:v>
                </c:pt>
                <c:pt idx="8">
                  <c:v>7082.1310000000003</c:v>
                </c:pt>
                <c:pt idx="9">
                  <c:v>6872.326</c:v>
                </c:pt>
                <c:pt idx="10">
                  <c:v>6864.3159999999998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18215.793000000001</c:v>
                </c:pt>
                <c:pt idx="1">
                  <c:v>20623.812999999998</c:v>
                </c:pt>
                <c:pt idx="2">
                  <c:v>22770.873</c:v>
                </c:pt>
                <c:pt idx="3">
                  <c:v>23505.214</c:v>
                </c:pt>
                <c:pt idx="4">
                  <c:v>23658.126</c:v>
                </c:pt>
                <c:pt idx="5">
                  <c:v>21922.947</c:v>
                </c:pt>
                <c:pt idx="6">
                  <c:v>21783.460999999999</c:v>
                </c:pt>
                <c:pt idx="7">
                  <c:v>21504.207999999999</c:v>
                </c:pt>
                <c:pt idx="8">
                  <c:v>20141.737519999999</c:v>
                </c:pt>
                <c:pt idx="9">
                  <c:v>17894.187999999998</c:v>
                </c:pt>
                <c:pt idx="10">
                  <c:v>18733.621999999999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5.5149999999999997</c:v>
                </c:pt>
                <c:pt idx="1">
                  <c:v>4.3920000000000003</c:v>
                </c:pt>
                <c:pt idx="2">
                  <c:v>6.0179999999999998</c:v>
                </c:pt>
                <c:pt idx="3">
                  <c:v>5.9909999999999997</c:v>
                </c:pt>
                <c:pt idx="4">
                  <c:v>6.633</c:v>
                </c:pt>
                <c:pt idx="5">
                  <c:v>4.5679999999999996</c:v>
                </c:pt>
                <c:pt idx="6">
                  <c:v>4.2809999999999997</c:v>
                </c:pt>
                <c:pt idx="7">
                  <c:v>5.6219999999999999</c:v>
                </c:pt>
                <c:pt idx="8">
                  <c:v>5.8010000000000002</c:v>
                </c:pt>
                <c:pt idx="9">
                  <c:v>4.3559999999999999</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972.06799999999998</c:v>
                </c:pt>
                <c:pt idx="1">
                  <c:v>1106.7149999999999</c:v>
                </c:pt>
                <c:pt idx="2">
                  <c:v>1105.0060000000001</c:v>
                </c:pt>
                <c:pt idx="3">
                  <c:v>1180.623</c:v>
                </c:pt>
                <c:pt idx="4">
                  <c:v>1062.5740000000001</c:v>
                </c:pt>
                <c:pt idx="5">
                  <c:v>1054.7329999999999</c:v>
                </c:pt>
                <c:pt idx="6">
                  <c:v>904.26800000000003</c:v>
                </c:pt>
                <c:pt idx="7">
                  <c:v>834.70899999999995</c:v>
                </c:pt>
                <c:pt idx="8">
                  <c:v>851.86400000000003</c:v>
                </c:pt>
                <c:pt idx="9">
                  <c:v>841.88800000000003</c:v>
                </c:pt>
                <c:pt idx="10">
                  <c:v>910.67899999999997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2042.4870000000001</c:v>
                </c:pt>
                <c:pt idx="1">
                  <c:v>1984.7579999999998</c:v>
                </c:pt>
                <c:pt idx="2">
                  <c:v>2087.4470000000001</c:v>
                </c:pt>
                <c:pt idx="3">
                  <c:v>1930.3319999999999</c:v>
                </c:pt>
                <c:pt idx="4">
                  <c:v>1916.2549999999997</c:v>
                </c:pt>
                <c:pt idx="5">
                  <c:v>1750.9690000000001</c:v>
                </c:pt>
                <c:pt idx="6">
                  <c:v>1955.6059999999998</c:v>
                </c:pt>
                <c:pt idx="7">
                  <c:v>1891.348</c:v>
                </c:pt>
                <c:pt idx="8">
                  <c:v>1587.38</c:v>
                </c:pt>
                <c:pt idx="9">
                  <c:v>1575.6139999999998</c:v>
                </c:pt>
                <c:pt idx="10">
                  <c:v>1487.3799999999999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28.29</c:v>
                </c:pt>
                <c:pt idx="1">
                  <c:v>29.539000000000001</c:v>
                </c:pt>
                <c:pt idx="2">
                  <c:v>39.851999999999997</c:v>
                </c:pt>
                <c:pt idx="3">
                  <c:v>29.116</c:v>
                </c:pt>
                <c:pt idx="4">
                  <c:v>41.045000000000002</c:v>
                </c:pt>
                <c:pt idx="5">
                  <c:v>35.593000000000004</c:v>
                </c:pt>
                <c:pt idx="6">
                  <c:v>33.823999999999998</c:v>
                </c:pt>
                <c:pt idx="7">
                  <c:v>31.166</c:v>
                </c:pt>
                <c:pt idx="8">
                  <c:v>25.262</c:v>
                </c:pt>
                <c:pt idx="9">
                  <c:v>26.690999999999999</c:v>
                </c:pt>
                <c:pt idx="10">
                  <c:v>26.974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26.504000000000001</c:v>
                </c:pt>
                <c:pt idx="1">
                  <c:v>26.544</c:v>
                </c:pt>
                <c:pt idx="2">
                  <c:v>43.45</c:v>
                </c:pt>
                <c:pt idx="3">
                  <c:v>43.637</c:v>
                </c:pt>
                <c:pt idx="4">
                  <c:v>41.357999999999997</c:v>
                </c:pt>
                <c:pt idx="5">
                  <c:v>37.261000000000003</c:v>
                </c:pt>
                <c:pt idx="6">
                  <c:v>35.963000000000001</c:v>
                </c:pt>
                <c:pt idx="7">
                  <c:v>31.876000000000001</c:v>
                </c:pt>
                <c:pt idx="8">
                  <c:v>28.94</c:v>
                </c:pt>
                <c:pt idx="9">
                  <c:v>29.734999999999999</c:v>
                </c:pt>
                <c:pt idx="10">
                  <c:v>32.551000000000002</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22745.448</c:v>
                </c:pt>
                <c:pt idx="1">
                  <c:v>24815.101999999999</c:v>
                </c:pt>
                <c:pt idx="2">
                  <c:v>26990.111000000001</c:v>
                </c:pt>
                <c:pt idx="3">
                  <c:v>28014.633999999998</c:v>
                </c:pt>
                <c:pt idx="4">
                  <c:v>28117.58</c:v>
                </c:pt>
                <c:pt idx="5">
                  <c:v>26205.010999999999</c:v>
                </c:pt>
                <c:pt idx="6">
                  <c:v>26398.556</c:v>
                </c:pt>
                <c:pt idx="7">
                  <c:v>26328.698</c:v>
                </c:pt>
                <c:pt idx="8">
                  <c:v>24854.06552</c:v>
                </c:pt>
                <c:pt idx="9">
                  <c:v>22468.348999999998</c:v>
                </c:pt>
                <c:pt idx="10">
                  <c:v>23309.705999999998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9372.0988782387394</c:v>
                </c:pt>
                <c:pt idx="1">
                  <c:v>10397.31542142227</c:v>
                </c:pt>
                <c:pt idx="2">
                  <c:v>10301.103211050509</c:v>
                </c:pt>
                <c:pt idx="3">
                  <c:v>10148.64905929429</c:v>
                </c:pt>
                <c:pt idx="4">
                  <c:v>9712.4245196758129</c:v>
                </c:pt>
                <c:pt idx="5">
                  <c:v>7898.3904380696258</c:v>
                </c:pt>
                <c:pt idx="6">
                  <c:v>7353.9141054579932</c:v>
                </c:pt>
                <c:pt idx="7">
                  <c:v>6709.6341825848131</c:v>
                </c:pt>
                <c:pt idx="8">
                  <c:v>7046.1493881939232</c:v>
                </c:pt>
                <c:pt idx="9">
                  <c:v>6920.6311209096493</c:v>
                </c:pt>
                <c:pt idx="10">
                  <c:v>6368.262718917279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21500.80394206</c:v>
                </c:pt>
                <c:pt idx="1">
                  <c:v>22842.186420912498</c:v>
                </c:pt>
                <c:pt idx="2">
                  <c:v>22284.456191999114</c:v>
                </c:pt>
                <c:pt idx="3">
                  <c:v>22484.185163882717</c:v>
                </c:pt>
                <c:pt idx="4">
                  <c:v>21516.00589127939</c:v>
                </c:pt>
                <c:pt idx="5">
                  <c:v>20424.436873162602</c:v>
                </c:pt>
                <c:pt idx="6">
                  <c:v>20013.657899625137</c:v>
                </c:pt>
                <c:pt idx="7">
                  <c:v>19010.750039562532</c:v>
                </c:pt>
                <c:pt idx="8">
                  <c:v>18452.814074808633</c:v>
                </c:pt>
                <c:pt idx="9">
                  <c:v>16483.457089768308</c:v>
                </c:pt>
                <c:pt idx="10">
                  <c:v>15965.892282404782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0.21793271993133692</c:v>
                </c:pt>
                <c:pt idx="1">
                  <c:v>0.19089139066712094</c:v>
                </c:pt>
                <c:pt idx="2">
                  <c:v>0.20264305261602381</c:v>
                </c:pt>
                <c:pt idx="3">
                  <c:v>0.19020580854869268</c:v>
                </c:pt>
                <c:pt idx="4">
                  <c:v>0.19729934540216756</c:v>
                </c:pt>
                <c:pt idx="5">
                  <c:v>0.22168681248782868</c:v>
                </c:pt>
                <c:pt idx="6">
                  <c:v>0.26592722894989634</c:v>
                </c:pt>
                <c:pt idx="7">
                  <c:v>0.28188541260700728</c:v>
                </c:pt>
                <c:pt idx="8">
                  <c:v>0.22528333030516107</c:v>
                </c:pt>
                <c:pt idx="9">
                  <c:v>0.2276691204129517</c:v>
                </c:pt>
                <c:pt idx="10">
                  <c:v>0.23356134406667217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23309.705999999998</c:v>
                </c:pt>
                <c:pt idx="2">
                  <c:v>32.551000000000002</c:v>
                </c:pt>
                <c:pt idx="3">
                  <c:v>26.974</c:v>
                </c:pt>
                <c:pt idx="4">
                  <c:v>1487.3799999999999</c:v>
                </c:pt>
                <c:pt idx="5">
                  <c:v>910.67899999999997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23369.230999999996</c:v>
                </c:pt>
                <c:pt idx="4" formatCode="#,##0">
                  <c:v>1487.3799999999999</c:v>
                </c:pt>
                <c:pt idx="5" formatCode="#,##0">
                  <c:v>910.67899999999997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14：パルプ・紙・紙加工品製造業(N=7)</c:v>
                </c:pt>
                <c:pt idx="1">
                  <c:v>16：化学工業(N=29)</c:v>
                </c:pt>
                <c:pt idx="2">
                  <c:v>17：石油製品・石炭製品製造業(N=10)</c:v>
                </c:pt>
                <c:pt idx="3">
                  <c:v>21：窯業・土石製品製造業(N=21)</c:v>
                </c:pt>
                <c:pt idx="4">
                  <c:v>22：鉄鋼業(N=17)</c:v>
                </c:pt>
                <c:pt idx="5">
                  <c:v>9：食料品製造業(N=49)</c:v>
                </c:pt>
                <c:pt idx="6">
                  <c:v>10：飲料・たばこ・飼料製造業(N=10)</c:v>
                </c:pt>
                <c:pt idx="7">
                  <c:v>11：繊維工業(N=2)</c:v>
                </c:pt>
                <c:pt idx="8">
                  <c:v>12：木材・木製品製造業(N=1)</c:v>
                </c:pt>
                <c:pt idx="9">
                  <c:v>13：家具・装備品製造業(N=0)</c:v>
                </c:pt>
                <c:pt idx="10">
                  <c:v>15：印刷・同関連業(N=10)</c:v>
                </c:pt>
                <c:pt idx="11">
                  <c:v>18：プラスチック製品製造業(N=25)</c:v>
                </c:pt>
                <c:pt idx="12">
                  <c:v>19：ゴム製品製造業(N=7)</c:v>
                </c:pt>
                <c:pt idx="13">
                  <c:v>20：なめし革・同製品・毛皮製造業(N=0)</c:v>
                </c:pt>
                <c:pt idx="14">
                  <c:v>23：非鉄金属製造業(N=13)</c:v>
                </c:pt>
                <c:pt idx="15">
                  <c:v>24：金属製品製造業(N=9)</c:v>
                </c:pt>
                <c:pt idx="16">
                  <c:v>25：はん用機械器具製造業(N=5)</c:v>
                </c:pt>
                <c:pt idx="17">
                  <c:v>26：生産用機械器具製造業(N=7)</c:v>
                </c:pt>
                <c:pt idx="18">
                  <c:v>27：業務用機械器具製造業(N=2)</c:v>
                </c:pt>
                <c:pt idx="19">
                  <c:v>28：電子部品等製造業(N=14)</c:v>
                </c:pt>
                <c:pt idx="20">
                  <c:v>29：電気機械器具製造業(N=11)</c:v>
                </c:pt>
                <c:pt idx="21">
                  <c:v>30：情報通信機械器具製造業(N=0)</c:v>
                </c:pt>
                <c:pt idx="22">
                  <c:v>31：輸送用機械器具製造業(N=24)</c:v>
                </c:pt>
                <c:pt idx="23">
                  <c:v>32：その他の製造業(N=2)</c:v>
                </c:pt>
                <c:pt idx="24">
                  <c:v>F：電気・ガス・熱供給・水道業(N=17)</c:v>
                </c:pt>
                <c:pt idx="25">
                  <c:v>G：情報通信業(N=15)</c:v>
                </c:pt>
                <c:pt idx="26">
                  <c:v>H：運輸業，郵便業(N=11)</c:v>
                </c:pt>
                <c:pt idx="27">
                  <c:v>I：卸売業，小売業(N=26)</c:v>
                </c:pt>
                <c:pt idx="28">
                  <c:v>J：金融業，保険業(N=4)</c:v>
                </c:pt>
                <c:pt idx="29">
                  <c:v>K：不動産業，物品賃貸業(N=26)</c:v>
                </c:pt>
                <c:pt idx="30">
                  <c:v>L：学術研究,専門･技術ｻｰﾋﾞｽ業(N=0)</c:v>
                </c:pt>
                <c:pt idx="31">
                  <c:v>M：宿泊業，飲食サービス業(N=9)</c:v>
                </c:pt>
                <c:pt idx="32">
                  <c:v>N：生活関連ｻｰﾋﾞｽ業,娯楽業(N=9)</c:v>
                </c:pt>
                <c:pt idx="33">
                  <c:v>O：教育，学習支援業(N=14)</c:v>
                </c:pt>
                <c:pt idx="34">
                  <c:v>P：医療，福祉(N=32)</c:v>
                </c:pt>
                <c:pt idx="35">
                  <c:v>Q：複合サービス事業(N=0)</c:v>
                </c:pt>
                <c:pt idx="36">
                  <c:v>R：ｻｰﾋﾞｽ業(他に分類されない)(N=18)</c:v>
                </c:pt>
                <c:pt idx="37">
                  <c:v>S：公務(N=10)</c:v>
                </c:pt>
                <c:pt idx="38">
                  <c:v>石油精製業・コークス製造業(N=1)</c:v>
                </c:pt>
                <c:pt idx="39">
                  <c:v>発電所・変電所(N=7)</c:v>
                </c:pt>
                <c:pt idx="40">
                  <c:v>ガス製造工場(N=2)</c:v>
                </c:pt>
                <c:pt idx="41">
                  <c:v>熱供給業(N=8)</c:v>
                </c:pt>
              </c:strCache>
            </c:strRef>
          </c:cat>
          <c:val>
            <c:numRef>
              <c:f>③特定事業所の現状把握!$BF$16:$BF$57</c:f>
              <c:numCache>
                <c:formatCode>[=0]#,##0;[&lt;1]0.00;#,##0</c:formatCode>
                <c:ptCount val="42"/>
                <c:pt idx="0">
                  <c:v>80.171999999999997</c:v>
                </c:pt>
                <c:pt idx="1">
                  <c:v>1637.002</c:v>
                </c:pt>
                <c:pt idx="2">
                  <c:v>228.107</c:v>
                </c:pt>
                <c:pt idx="3">
                  <c:v>9419.893</c:v>
                </c:pt>
                <c:pt idx="4">
                  <c:v>10072.939</c:v>
                </c:pt>
                <c:pt idx="5">
                  <c:v>266.14100000000002</c:v>
                </c:pt>
                <c:pt idx="6">
                  <c:v>101.047</c:v>
                </c:pt>
                <c:pt idx="7">
                  <c:v>10.544</c:v>
                </c:pt>
                <c:pt idx="8">
                  <c:v>9.9909999999999997</c:v>
                </c:pt>
                <c:pt idx="9">
                  <c:v>0</c:v>
                </c:pt>
                <c:pt idx="10">
                  <c:v>67.335999999999999</c:v>
                </c:pt>
                <c:pt idx="11">
                  <c:v>142.50399999999999</c:v>
                </c:pt>
                <c:pt idx="12">
                  <c:v>182.71100000000001</c:v>
                </c:pt>
                <c:pt idx="13">
                  <c:v>0</c:v>
                </c:pt>
                <c:pt idx="14">
                  <c:v>275.28500000000003</c:v>
                </c:pt>
                <c:pt idx="15">
                  <c:v>48.579000000000001</c:v>
                </c:pt>
                <c:pt idx="16">
                  <c:v>38.201999999999998</c:v>
                </c:pt>
                <c:pt idx="17">
                  <c:v>68.852999999999994</c:v>
                </c:pt>
                <c:pt idx="18">
                  <c:v>5.8780000000000001</c:v>
                </c:pt>
                <c:pt idx="19">
                  <c:v>177.756</c:v>
                </c:pt>
                <c:pt idx="20">
                  <c:v>56.173000000000002</c:v>
                </c:pt>
                <c:pt idx="21">
                  <c:v>0</c:v>
                </c:pt>
                <c:pt idx="22">
                  <c:v>416.20299999999997</c:v>
                </c:pt>
                <c:pt idx="23">
                  <c:v>4.3899999999999997</c:v>
                </c:pt>
                <c:pt idx="24">
                  <c:v>105.246</c:v>
                </c:pt>
                <c:pt idx="25">
                  <c:v>102.94499999999999</c:v>
                </c:pt>
                <c:pt idx="26">
                  <c:v>41.468000000000004</c:v>
                </c:pt>
                <c:pt idx="27">
                  <c:v>86.088999999999999</c:v>
                </c:pt>
                <c:pt idx="28">
                  <c:v>12.914</c:v>
                </c:pt>
                <c:pt idx="29">
                  <c:v>97.790999999999997</c:v>
                </c:pt>
                <c:pt idx="30">
                  <c:v>0</c:v>
                </c:pt>
                <c:pt idx="31">
                  <c:v>31.53</c:v>
                </c:pt>
                <c:pt idx="32">
                  <c:v>29.332000000000001</c:v>
                </c:pt>
                <c:pt idx="33">
                  <c:v>154.90799999999999</c:v>
                </c:pt>
                <c:pt idx="34">
                  <c:v>136.22999999999999</c:v>
                </c:pt>
                <c:pt idx="35">
                  <c:v>0</c:v>
                </c:pt>
                <c:pt idx="36">
                  <c:v>658.745</c:v>
                </c:pt>
                <c:pt idx="37">
                  <c:v>30.181999999999999</c:v>
                </c:pt>
                <c:pt idx="38">
                  <c:v>368.53899999999999</c:v>
                </c:pt>
                <c:pt idx="39">
                  <c:v>517.98900000000003</c:v>
                </c:pt>
                <c:pt idx="40">
                  <c:v>16.923999999999999</c:v>
                </c:pt>
                <c:pt idx="41">
                  <c:v>7.2270000000000003</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20095.412780156759</c:v>
                </c:pt>
                <c:pt idx="2">
                  <c:v>365.43695818045597</c:v>
                </c:pt>
                <c:pt idx="3">
                  <c:v>385.13428415548412</c:v>
                </c:pt>
                <c:pt idx="4">
                  <c:v>7087.9102009585786</c:v>
                </c:pt>
                <c:pt idx="5">
                  <c:v>5715.9928343325873</c:v>
                </c:pt>
                <c:pt idx="7">
                  <c:v>8539.0153665581747</c:v>
                </c:pt>
                <c:pt idx="8">
                  <c:v>296.22271734895799</c:v>
                </c:pt>
                <c:pt idx="9">
                  <c:v>580.17661334761635</c:v>
                </c:pt>
                <c:pt idx="10">
                  <c:v>624.48543801848427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20845.984022492699</c:v>
                </c:pt>
                <c:pt idx="4" formatCode="#,##0">
                  <c:v>7087.9102009585786</c:v>
                </c:pt>
                <c:pt idx="5" formatCode="#,##0">
                  <c:v>5715.9928343325873</c:v>
                </c:pt>
                <c:pt idx="6" formatCode="#,##0">
                  <c:v>9415.4146972547478</c:v>
                </c:pt>
                <c:pt idx="10" formatCode="#,##0">
                  <c:v>624.48543801848427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18733.621999999999</c:v>
                </c:pt>
                <c:pt idx="2" formatCode="#,##0_);[Red]\(#,##0\)">
                  <c:v>852.43299999999999</c:v>
                </c:pt>
                <c:pt idx="3" formatCode="#,##0_);[Red]\(#,##0\)">
                  <c:v>6011.8829999999998</c:v>
                </c:pt>
                <c:pt idx="4" formatCode="#,##0_);[Red]\(#,##0\)">
                  <c:v>24.437999999999999</c:v>
                </c:pt>
                <c:pt idx="5" formatCode="#,##0_);[Red]\(#,##0\)">
                  <c:v>100.396</c:v>
                </c:pt>
                <c:pt idx="6" formatCode="#,##0_);[Red]\(#,##0\)">
                  <c:v>0</c:v>
                </c:pt>
                <c:pt idx="7" formatCode="#,##0_);[Red]\(#,##0\)">
                  <c:v>30.157</c:v>
                </c:pt>
                <c:pt idx="8" formatCode="#,##0_);[Red]\(#,##0\)">
                  <c:v>14.361000000000001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18733.621999999999</c:v>
                </c:pt>
                <c:pt idx="1">
                  <c:v>6864.3159999999998</c:v>
                </c:pt>
                <c:pt idx="4" formatCode="#,##0_);[Red]\(#,##0\)">
                  <c:v>24.437999999999999</c:v>
                </c:pt>
                <c:pt idx="5" formatCode="#,##0_);[Red]\(#,##0\)">
                  <c:v>100.396</c:v>
                </c:pt>
                <c:pt idx="6" formatCode="#,##0_);[Red]\(#,##0\)">
                  <c:v>0</c:v>
                </c:pt>
                <c:pt idx="7" formatCode="#,##0_);[Red]\(#,##0\)">
                  <c:v>30.157</c:v>
                </c:pt>
                <c:pt idx="8" formatCode="#,##0_);[Red]\(#,##0\)">
                  <c:v>14.361000000000001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福岡県</c:v>
                </c:pt>
              </c:strCache>
            </c:strRef>
          </c:tx>
          <c:spPr>
            <a:solidFill>
              <a:srgbClr val="FF0066"/>
            </a:solidFill>
            <a:ln>
              <a:noFill/>
            </a:ln>
          </c:spPr>
          <c:invertIfNegative val="0"/>
          <c:cat>
            <c:strRef>
              <c:f>③特定事業所の現状把握!$BD$21:$BD$39</c:f>
              <c:strCache>
                <c:ptCount val="19"/>
                <c:pt idx="0">
                  <c:v>9：食料品製造業(N=49)</c:v>
                </c:pt>
                <c:pt idx="1">
                  <c:v>10：飲料・たばこ・飼料製造業(N=10)</c:v>
                </c:pt>
                <c:pt idx="2">
                  <c:v>11：繊維工業(N=2)</c:v>
                </c:pt>
                <c:pt idx="3">
                  <c:v>12：木材・木製品製造業(N=1)</c:v>
                </c:pt>
                <c:pt idx="4">
                  <c:v>13：家具・装備品製造業(N=0)</c:v>
                </c:pt>
                <c:pt idx="5">
                  <c:v>15：印刷・同関連業(N=10)</c:v>
                </c:pt>
                <c:pt idx="6">
                  <c:v>18：プラスチック製品製造業(N=25)</c:v>
                </c:pt>
                <c:pt idx="7">
                  <c:v>19：ゴム製品製造業(N=7)</c:v>
                </c:pt>
                <c:pt idx="8">
                  <c:v>20：なめし革・同製品・毛皮製造業(N=0)</c:v>
                </c:pt>
                <c:pt idx="9">
                  <c:v>23：非鉄金属製造業(N=13)</c:v>
                </c:pt>
                <c:pt idx="10">
                  <c:v>24：金属製品製造業(N=9)</c:v>
                </c:pt>
                <c:pt idx="11">
                  <c:v>25：はん用機械器具製造業(N=5)</c:v>
                </c:pt>
                <c:pt idx="12">
                  <c:v>26：生産用機械器具製造業(N=7)</c:v>
                </c:pt>
                <c:pt idx="13">
                  <c:v>27：業務用機械器具製造業(N=2)</c:v>
                </c:pt>
                <c:pt idx="14">
                  <c:v>28：電子部品等製造業(N=14)</c:v>
                </c:pt>
                <c:pt idx="15">
                  <c:v>29：電気機械器具製造業(N=11)</c:v>
                </c:pt>
                <c:pt idx="16">
                  <c:v>30：情報通信機械器具製造業(N=0)</c:v>
                </c:pt>
                <c:pt idx="17">
                  <c:v>31：輸送用機械器具製造業(N=24)</c:v>
                </c:pt>
                <c:pt idx="18">
                  <c:v>32：その他の製造業(N=2)</c:v>
                </c:pt>
              </c:strCache>
            </c:strRef>
          </c:cat>
          <c:val>
            <c:numRef>
              <c:f>③特定事業所の現状把握!$BG$21:$BG$39</c:f>
              <c:numCache>
                <c:formatCode>[=0]#,##0;[&lt;1]0.00;#,##0</c:formatCode>
                <c:ptCount val="19"/>
                <c:pt idx="0">
                  <c:v>5.4314489795918375</c:v>
                </c:pt>
                <c:pt idx="1">
                  <c:v>10.104699999999999</c:v>
                </c:pt>
                <c:pt idx="2">
                  <c:v>5.2720000000000002</c:v>
                </c:pt>
                <c:pt idx="3">
                  <c:v>9.9909999999999997</c:v>
                </c:pt>
                <c:pt idx="4">
                  <c:v>0</c:v>
                </c:pt>
                <c:pt idx="5">
                  <c:v>6.7336</c:v>
                </c:pt>
                <c:pt idx="6">
                  <c:v>5.7001599999999994</c:v>
                </c:pt>
                <c:pt idx="7">
                  <c:v>26.101571428571429</c:v>
                </c:pt>
                <c:pt idx="8">
                  <c:v>0</c:v>
                </c:pt>
                <c:pt idx="9">
                  <c:v>21.175769230769234</c:v>
                </c:pt>
                <c:pt idx="10">
                  <c:v>5.3976666666666668</c:v>
                </c:pt>
                <c:pt idx="11">
                  <c:v>7.6403999999999996</c:v>
                </c:pt>
                <c:pt idx="12">
                  <c:v>9.8361428571428569</c:v>
                </c:pt>
                <c:pt idx="13">
                  <c:v>2.9390000000000001</c:v>
                </c:pt>
                <c:pt idx="14">
                  <c:v>12.696857142857143</c:v>
                </c:pt>
                <c:pt idx="15">
                  <c:v>5.1066363636363636</c:v>
                </c:pt>
                <c:pt idx="16">
                  <c:v>0</c:v>
                </c:pt>
                <c:pt idx="17">
                  <c:v>17.341791666666666</c:v>
                </c:pt>
                <c:pt idx="18">
                  <c:v>2.1949999999999998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9：食料品製造業(N=49)</c:v>
                </c:pt>
                <c:pt idx="1">
                  <c:v>10：飲料・たばこ・飼料製造業(N=10)</c:v>
                </c:pt>
                <c:pt idx="2">
                  <c:v>11：繊維工業(N=2)</c:v>
                </c:pt>
                <c:pt idx="3">
                  <c:v>12：木材・木製品製造業(N=1)</c:v>
                </c:pt>
                <c:pt idx="4">
                  <c:v>13：家具・装備品製造業(N=0)</c:v>
                </c:pt>
                <c:pt idx="5">
                  <c:v>15：印刷・同関連業(N=10)</c:v>
                </c:pt>
                <c:pt idx="6">
                  <c:v>18：プラスチック製品製造業(N=25)</c:v>
                </c:pt>
                <c:pt idx="7">
                  <c:v>19：ゴム製品製造業(N=7)</c:v>
                </c:pt>
                <c:pt idx="8">
                  <c:v>20：なめし革・同製品・毛皮製造業(N=0)</c:v>
                </c:pt>
                <c:pt idx="9">
                  <c:v>23：非鉄金属製造業(N=13)</c:v>
                </c:pt>
                <c:pt idx="10">
                  <c:v>24：金属製品製造業(N=9)</c:v>
                </c:pt>
                <c:pt idx="11">
                  <c:v>25：はん用機械器具製造業(N=5)</c:v>
                </c:pt>
                <c:pt idx="12">
                  <c:v>26：生産用機械器具製造業(N=7)</c:v>
                </c:pt>
                <c:pt idx="13">
                  <c:v>27：業務用機械器具製造業(N=2)</c:v>
                </c:pt>
                <c:pt idx="14">
                  <c:v>28：電子部品等製造業(N=14)</c:v>
                </c:pt>
                <c:pt idx="15">
                  <c:v>29：電気機械器具製造業(N=11)</c:v>
                </c:pt>
                <c:pt idx="16">
                  <c:v>30：情報通信機械器具製造業(N=0)</c:v>
                </c:pt>
                <c:pt idx="17">
                  <c:v>31：輸送用機械器具製造業(N=24)</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福岡県</c:v>
                </c:pt>
              </c:strCache>
            </c:strRef>
          </c:tx>
          <c:spPr>
            <a:solidFill>
              <a:srgbClr val="FF0066"/>
            </a:solidFill>
            <a:ln>
              <a:noFill/>
            </a:ln>
          </c:spPr>
          <c:invertIfNegative val="0"/>
          <c:cat>
            <c:strRef>
              <c:f>③特定事業所の現状把握!$BD$40:$BD$53</c:f>
              <c:strCache>
                <c:ptCount val="14"/>
                <c:pt idx="0">
                  <c:v>F：電気・ガス・熱供給・水道業(N=17)</c:v>
                </c:pt>
                <c:pt idx="1">
                  <c:v>G：情報通信業(N=15)</c:v>
                </c:pt>
                <c:pt idx="2">
                  <c:v>H：運輸業，郵便業(N=11)</c:v>
                </c:pt>
                <c:pt idx="3">
                  <c:v>I：卸売業，小売業(N=26)</c:v>
                </c:pt>
                <c:pt idx="4">
                  <c:v>J：金融業，保険業(N=4)</c:v>
                </c:pt>
                <c:pt idx="5">
                  <c:v>K：不動産業，物品賃貸業(N=26)</c:v>
                </c:pt>
                <c:pt idx="6">
                  <c:v>L：学術研究,専門･技術ｻｰﾋﾞｽ業(N=0)</c:v>
                </c:pt>
                <c:pt idx="7">
                  <c:v>M：宿泊業，飲食サービス業(N=9)</c:v>
                </c:pt>
                <c:pt idx="8">
                  <c:v>N：生活関連ｻｰﾋﾞｽ業,娯楽業(N=9)</c:v>
                </c:pt>
                <c:pt idx="9">
                  <c:v>O：教育，学習支援業(N=14)</c:v>
                </c:pt>
                <c:pt idx="10">
                  <c:v>P：医療，福祉(N=32)</c:v>
                </c:pt>
                <c:pt idx="11">
                  <c:v>Q：複合サービス事業(N=0)</c:v>
                </c:pt>
                <c:pt idx="12">
                  <c:v>R：ｻｰﾋﾞｽ業(他に分類されない)(N=18)</c:v>
                </c:pt>
                <c:pt idx="13">
                  <c:v>S：公務(N=10)</c:v>
                </c:pt>
              </c:strCache>
            </c:strRef>
          </c:cat>
          <c:val>
            <c:numRef>
              <c:f>③特定事業所の現状把握!$BG$40:$BG$53</c:f>
              <c:numCache>
                <c:formatCode>[=0]#,##0;[&lt;1]0.00;#,##0</c:formatCode>
                <c:ptCount val="14"/>
                <c:pt idx="0">
                  <c:v>6.1909411764705879</c:v>
                </c:pt>
                <c:pt idx="1">
                  <c:v>6.8629999999999995</c:v>
                </c:pt>
                <c:pt idx="2">
                  <c:v>3.7698181818181822</c:v>
                </c:pt>
                <c:pt idx="3">
                  <c:v>3.3111153846153845</c:v>
                </c:pt>
                <c:pt idx="4">
                  <c:v>3.2284999999999999</c:v>
                </c:pt>
                <c:pt idx="5">
                  <c:v>3.7611923076923075</c:v>
                </c:pt>
                <c:pt idx="6">
                  <c:v>0</c:v>
                </c:pt>
                <c:pt idx="7">
                  <c:v>3.5033333333333334</c:v>
                </c:pt>
                <c:pt idx="8">
                  <c:v>3.2591111111111113</c:v>
                </c:pt>
                <c:pt idx="9">
                  <c:v>11.064857142857141</c:v>
                </c:pt>
                <c:pt idx="10">
                  <c:v>4.2571874999999997</c:v>
                </c:pt>
                <c:pt idx="11">
                  <c:v>0</c:v>
                </c:pt>
                <c:pt idx="12">
                  <c:v>36.596944444444446</c:v>
                </c:pt>
                <c:pt idx="13">
                  <c:v>3.0181999999999998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F：電気・ガス・熱供給・水道業(N=17)</c:v>
                </c:pt>
                <c:pt idx="1">
                  <c:v>G：情報通信業(N=15)</c:v>
                </c:pt>
                <c:pt idx="2">
                  <c:v>H：運輸業，郵便業(N=11)</c:v>
                </c:pt>
                <c:pt idx="3">
                  <c:v>I：卸売業，小売業(N=26)</c:v>
                </c:pt>
                <c:pt idx="4">
                  <c:v>J：金融業，保険業(N=4)</c:v>
                </c:pt>
                <c:pt idx="5">
                  <c:v>K：不動産業，物品賃貸業(N=26)</c:v>
                </c:pt>
                <c:pt idx="6">
                  <c:v>L：学術研究,専門･技術ｻｰﾋﾞｽ業(N=0)</c:v>
                </c:pt>
                <c:pt idx="7">
                  <c:v>M：宿泊業，飲食サービス業(N=9)</c:v>
                </c:pt>
                <c:pt idx="8">
                  <c:v>N：生活関連ｻｰﾋﾞｽ業,娯楽業(N=9)</c:v>
                </c:pt>
                <c:pt idx="9">
                  <c:v>O：教育，学習支援業(N=14)</c:v>
                </c:pt>
                <c:pt idx="10">
                  <c:v>P：医療，福祉(N=32)</c:v>
                </c:pt>
                <c:pt idx="11">
                  <c:v>Q：複合サービス事業(N=0)</c:v>
                </c:pt>
                <c:pt idx="12">
                  <c:v>R：ｻｰﾋﾞｽ業(他に分類されない)(N=18)</c:v>
                </c:pt>
                <c:pt idx="13">
                  <c:v>S：公務(N=10)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福岡県</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発電所・変電所(N=7)</c:v>
                </c:pt>
                <c:pt idx="2">
                  <c:v>ガス製造工場(N=2)</c:v>
                </c:pt>
                <c:pt idx="3">
                  <c:v>熱供給業(N=8)</c:v>
                </c:pt>
              </c:strCache>
            </c:strRef>
          </c:cat>
          <c:val>
            <c:numRef>
              <c:f>③特定事業所の現状把握!$BG$54:$BG$57</c:f>
              <c:numCache>
                <c:formatCode>[=0]#,##0;[&lt;1]0.00;#,##0</c:formatCode>
                <c:ptCount val="4"/>
                <c:pt idx="0">
                  <c:v>368.53899999999999</c:v>
                </c:pt>
                <c:pt idx="1">
                  <c:v>73.998428571428576</c:v>
                </c:pt>
                <c:pt idx="2">
                  <c:v>8.4619999999999997</c:v>
                </c:pt>
                <c:pt idx="3">
                  <c:v>0.90337500000000004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発電所・変電所(N=7)</c:v>
                </c:pt>
                <c:pt idx="2">
                  <c:v>ガス製造工場(N=2)</c:v>
                </c:pt>
                <c:pt idx="3">
                  <c:v>熱供給業(N=8)</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福岡県</c:v>
                </c:pt>
              </c:strCache>
            </c:strRef>
          </c:tx>
          <c:spPr>
            <a:solidFill>
              <a:srgbClr val="FF0066"/>
            </a:solidFill>
            <a:ln>
              <a:noFill/>
            </a:ln>
          </c:spPr>
          <c:invertIfNegative val="0"/>
          <c:cat>
            <c:strRef>
              <c:f>③特定事業所の現状把握!$BD$16:$BD$20</c:f>
              <c:strCache>
                <c:ptCount val="5"/>
                <c:pt idx="0">
                  <c:v>14：パルプ・紙・紙加工品製造業(N=7)</c:v>
                </c:pt>
                <c:pt idx="1">
                  <c:v>16：化学工業(N=29)</c:v>
                </c:pt>
                <c:pt idx="2">
                  <c:v>17：石油製品・石炭製品製造業(N=10)</c:v>
                </c:pt>
                <c:pt idx="3">
                  <c:v>21：窯業・土石製品製造業(N=21)</c:v>
                </c:pt>
                <c:pt idx="4">
                  <c:v>22：鉄鋼業(N=17)</c:v>
                </c:pt>
              </c:strCache>
            </c:strRef>
          </c:cat>
          <c:val>
            <c:numRef>
              <c:f>③特定事業所の現状把握!$BG$16:$BG$20</c:f>
              <c:numCache>
                <c:formatCode>[=0]#,##0;[&lt;1]0.00;#,##0</c:formatCode>
                <c:ptCount val="5"/>
                <c:pt idx="0">
                  <c:v>11.453142857142856</c:v>
                </c:pt>
                <c:pt idx="1">
                  <c:v>56.448344827586205</c:v>
                </c:pt>
                <c:pt idx="2">
                  <c:v>22.810700000000001</c:v>
                </c:pt>
                <c:pt idx="3">
                  <c:v>448.56633333333332</c:v>
                </c:pt>
                <c:pt idx="4">
                  <c:v>592.52582352941181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14：パルプ・紙・紙加工品製造業(N=7)</c:v>
                </c:pt>
                <c:pt idx="1">
                  <c:v>16：化学工業(N=29)</c:v>
                </c:pt>
                <c:pt idx="2">
                  <c:v>17：石油製品・石炭製品製造業(N=10)</c:v>
                </c:pt>
                <c:pt idx="3">
                  <c:v>21：窯業・土石製品製造業(N=21)</c:v>
                </c:pt>
                <c:pt idx="4">
                  <c:v>22：鉄鋼業(N=17)</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3,151,831</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705274.48100010201</c:v>
                </c:pt>
                <c:pt idx="1">
                  <c:v>1883407.139999989</c:v>
                </c:pt>
                <c:pt idx="2">
                  <c:v>36308.5</c:v>
                </c:pt>
                <c:pt idx="3">
                  <c:v>6401.4</c:v>
                </c:pt>
                <c:pt idx="4">
                  <c:v>0</c:v>
                </c:pt>
                <c:pt idx="5">
                  <c:v>520439.75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7,097,477</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846414.01013784227</c:v>
                </c:pt>
                <c:pt idx="1">
                  <c:v>2491295.6285063853</c:v>
                </c:pt>
                <c:pt idx="2">
                  <c:v>78879.490080000003</c:v>
                </c:pt>
                <c:pt idx="3">
                  <c:v>33645.758399999999</c:v>
                </c:pt>
                <c:pt idx="4">
                  <c:v>0</c:v>
                </c:pt>
                <c:pt idx="5">
                  <c:v>3647241.7680000002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3,700</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福岡県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1320.1646393880003</c:v>
                </c:pt>
                <c:pt idx="1">
                  <c:v>137.11596760799995</c:v>
                </c:pt>
                <c:pt idx="2">
                  <c:v>4.6420423199999998</c:v>
                </c:pt>
                <c:pt idx="3">
                  <c:v>1.3244400000000001E-4</c:v>
                </c:pt>
                <c:pt idx="4">
                  <c:v>336.73218942000005</c:v>
                </c:pt>
                <c:pt idx="5">
                  <c:v>1900.9853054599996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30,789,045</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福岡県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29073261.000000004</c:v>
                </c:pt>
                <c:pt idx="1">
                  <c:v>1695400.0000000002</c:v>
                </c:pt>
                <c:pt idx="2">
                  <c:v>20383.999999999996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72444.800000000003</c:v>
                </c:pt>
                <c:pt idx="1">
                  <c:v>75224.800000000003</c:v>
                </c:pt>
                <c:pt idx="2">
                  <c:v>109086.75</c:v>
                </c:pt>
                <c:pt idx="3">
                  <c:v>179536.8</c:v>
                </c:pt>
                <c:pt idx="4">
                  <c:v>254486.35</c:v>
                </c:pt>
                <c:pt idx="5">
                  <c:v>273410.75</c:v>
                </c:pt>
                <c:pt idx="6">
                  <c:v>468410.75</c:v>
                </c:pt>
                <c:pt idx="7">
                  <c:v>466565.75</c:v>
                </c:pt>
                <c:pt idx="8">
                  <c:v>520439.75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1363</c:v>
                </c:pt>
                <c:pt idx="1">
                  <c:v>1993</c:v>
                </c:pt>
                <c:pt idx="2">
                  <c:v>2155</c:v>
                </c:pt>
                <c:pt idx="3">
                  <c:v>2685</c:v>
                </c:pt>
                <c:pt idx="4">
                  <c:v>3595.6</c:v>
                </c:pt>
                <c:pt idx="5">
                  <c:v>3595.6</c:v>
                </c:pt>
                <c:pt idx="6">
                  <c:v>5981.4</c:v>
                </c:pt>
                <c:pt idx="7">
                  <c:v>5981.4</c:v>
                </c:pt>
                <c:pt idx="8">
                  <c:v>6401.4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20870.7</c:v>
                </c:pt>
                <c:pt idx="1">
                  <c:v>24870.7</c:v>
                </c:pt>
                <c:pt idx="2">
                  <c:v>31470.7</c:v>
                </c:pt>
                <c:pt idx="3">
                  <c:v>31471.200000000001</c:v>
                </c:pt>
                <c:pt idx="4">
                  <c:v>31470.7</c:v>
                </c:pt>
                <c:pt idx="5">
                  <c:v>36469.699999999997</c:v>
                </c:pt>
                <c:pt idx="6">
                  <c:v>36469.699999999997</c:v>
                </c:pt>
                <c:pt idx="7">
                  <c:v>36469.699999999997</c:v>
                </c:pt>
                <c:pt idx="8">
                  <c:v>36308.5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1153585.74</c:v>
                </c:pt>
                <c:pt idx="1">
                  <c:v>1312590.04</c:v>
                </c:pt>
                <c:pt idx="2">
                  <c:v>1420150.84</c:v>
                </c:pt>
                <c:pt idx="3">
                  <c:v>1482861.94</c:v>
                </c:pt>
                <c:pt idx="4">
                  <c:v>1578565.1400000011</c:v>
                </c:pt>
                <c:pt idx="5">
                  <c:v>1713841.34</c:v>
                </c:pt>
                <c:pt idx="6">
                  <c:v>1778046.439999989</c:v>
                </c:pt>
                <c:pt idx="7">
                  <c:v>1832451.0399999884</c:v>
                </c:pt>
                <c:pt idx="8">
                  <c:v>1883407.139999989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407863.36099999992</c:v>
                </c:pt>
                <c:pt idx="1">
                  <c:v>444175.65399999998</c:v>
                </c:pt>
                <c:pt idx="2">
                  <c:v>475816.37399999978</c:v>
                </c:pt>
                <c:pt idx="3">
                  <c:v>508983.31499999913</c:v>
                </c:pt>
                <c:pt idx="4">
                  <c:v>546543.68000000017</c:v>
                </c:pt>
                <c:pt idx="5">
                  <c:v>580011.06700000109</c:v>
                </c:pt>
                <c:pt idx="6">
                  <c:v>617588.42200003145</c:v>
                </c:pt>
                <c:pt idx="7">
                  <c:v>662819.36500006402</c:v>
                </c:pt>
                <c:pt idx="8">
                  <c:v>705274.48100010201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7.6626442472341502E-2</c:v>
                </c:pt>
                <c:pt idx="1">
                  <c:v>8.3231026281843867E-2</c:v>
                </c:pt>
                <c:pt idx="2">
                  <c:v>9.6551729345243503E-2</c:v>
                </c:pt>
                <c:pt idx="3">
                  <c:v>0.12367657785494583</c:v>
                </c:pt>
                <c:pt idx="4">
                  <c:v>0.14885387215677959</c:v>
                </c:pt>
                <c:pt idx="5">
                  <c:v>0.15865700221732984</c:v>
                </c:pt>
                <c:pt idx="6">
                  <c:v>0.19794933966976586</c:v>
                </c:pt>
                <c:pt idx="7">
                  <c:v>0.19624307654416917</c:v>
                </c:pt>
                <c:pt idx="8">
                  <c:v>0.21104401543772594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21538.354282445602</c:v>
                </c:pt>
                <c:pt idx="2">
                  <c:v>375.77900147936163</c:v>
                </c:pt>
                <c:pt idx="3">
                  <c:v>370.3229080741504</c:v>
                </c:pt>
                <c:pt idx="4">
                  <c:v>10301.103211050509</c:v>
                </c:pt>
                <c:pt idx="5">
                  <c:v>7735.5623411117649</c:v>
                </c:pt>
                <c:pt idx="7">
                  <c:v>7868.9868044373443</c:v>
                </c:pt>
                <c:pt idx="8">
                  <c:v>395.96523598682899</c:v>
                </c:pt>
                <c:pt idx="9">
                  <c:v>515.19928593627037</c:v>
                </c:pt>
                <c:pt idx="10">
                  <c:v>546.98564636614094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22284.456191999114</c:v>
                </c:pt>
                <c:pt idx="4" formatCode="#,##0">
                  <c:v>10301.103211050509</c:v>
                </c:pt>
                <c:pt idx="5" formatCode="#,##0">
                  <c:v>7735.5623411117649</c:v>
                </c:pt>
                <c:pt idx="6" formatCode="#,##0">
                  <c:v>8780.1513263604447</c:v>
                </c:pt>
                <c:pt idx="10" formatCode="#,##0">
                  <c:v>546.98564636614094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94771</c:v>
                </c:pt>
                <c:pt idx="1">
                  <c:v>101989</c:v>
                </c:pt>
                <c:pt idx="2">
                  <c:v>108219</c:v>
                </c:pt>
                <c:pt idx="3">
                  <c:v>114625</c:v>
                </c:pt>
                <c:pt idx="4">
                  <c:v>121773</c:v>
                </c:pt>
                <c:pt idx="5">
                  <c:v>127914</c:v>
                </c:pt>
                <c:pt idx="6">
                  <c:v>134575</c:v>
                </c:pt>
                <c:pt idx="7">
                  <c:v>142404</c:v>
                </c:pt>
                <c:pt idx="8">
                  <c:v>150132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33630314.701904088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7097476.6551242284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40608966.160000004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36671239.98300001</c:v>
                </c:pt>
                <c:pt idx="1">
                  <c:v>3808776.8779999986</c:v>
                </c:pt>
                <c:pt idx="2">
                  <c:v>128945.62</c:v>
                </c:pt>
                <c:pt idx="3">
                  <c:v>3.6789999999999998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3337709.6386442278</c:v>
                </c:pt>
                <c:pt idx="1">
                  <c:v>78879.490080000003</c:v>
                </c:pt>
                <c:pt idx="2">
                  <c:v>33645.758399999999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15622.924171385335</c:v>
                </c:pt>
                <c:pt idx="2">
                  <c:v>316.06100130052039</c:v>
                </c:pt>
                <c:pt idx="3">
                  <c:v>255.99956634426169</c:v>
                </c:pt>
                <c:pt idx="4">
                  <c:v>7207.5009439191099</c:v>
                </c:pt>
                <c:pt idx="5">
                  <c:v>5777.0340942780686</c:v>
                </c:pt>
                <c:pt idx="7">
                  <c:v>6826.9338830725956</c:v>
                </c:pt>
                <c:pt idx="8">
                  <c:v>300.5258952811073</c:v>
                </c:pt>
                <c:pt idx="9">
                  <c:v>521.39400501095474</c:v>
                </c:pt>
                <c:pt idx="10">
                  <c:v>515.57410045818074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16194.984739030118</c:v>
                </c:pt>
                <c:pt idx="4">
                  <c:v>7207.5009439191099</c:v>
                </c:pt>
                <c:pt idx="5">
                  <c:v>5777.0340942780686</c:v>
                </c:pt>
                <c:pt idx="6">
                  <c:v>7648.8537833646578</c:v>
                </c:pt>
                <c:pt idx="10">
                  <c:v>515.57410045818074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福岡県</c:v>
                </c:pt>
              </c:strCache>
            </c:strRef>
          </c:cat>
          <c:val>
            <c:numRef>
              <c:f>①CO2排出量の現状把握!$AX$43:$AX$45</c:f>
              <c:numCache>
                <c:formatCode>0%</c:formatCode>
                <c:ptCount val="3"/>
                <c:pt idx="0">
                  <c:v>0.42072759503743129</c:v>
                </c:pt>
                <c:pt idx="1">
                  <c:v>0.43367093607839285</c:v>
                </c:pt>
                <c:pt idx="2">
                  <c:v>0.43367093607839285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福岡県</c:v>
                </c:pt>
              </c:strCache>
            </c:strRef>
          </c:cat>
          <c:val>
            <c:numRef>
              <c:f>①CO2排出量の現状把握!$AY$43:$AY$45</c:f>
              <c:numCache>
                <c:formatCode>0%</c:formatCode>
                <c:ptCount val="3"/>
                <c:pt idx="0">
                  <c:v>0.19118662390594171</c:v>
                </c:pt>
                <c:pt idx="1">
                  <c:v>0.1930031878080356</c:v>
                </c:pt>
                <c:pt idx="2">
                  <c:v>0.1930031878080356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福岡県</c:v>
                </c:pt>
              </c:strCache>
            </c:strRef>
          </c:cat>
          <c:val>
            <c:numRef>
              <c:f>①CO2排出量の現状把握!$AZ$43:$AZ$45</c:f>
              <c:numCache>
                <c:formatCode>0%</c:formatCode>
                <c:ptCount val="3"/>
                <c:pt idx="0">
                  <c:v>0.18034974026133399</c:v>
                </c:pt>
                <c:pt idx="1">
                  <c:v>0.15469800211570925</c:v>
                </c:pt>
                <c:pt idx="2">
                  <c:v>0.15469800211570925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福岡県</c:v>
                </c:pt>
              </c:strCache>
            </c:strRef>
          </c:cat>
          <c:val>
            <c:numRef>
              <c:f>①CO2排出量の現状把握!$BA$43:$BA$45</c:f>
              <c:numCache>
                <c:formatCode>0%</c:formatCode>
                <c:ptCount val="3"/>
                <c:pt idx="0">
                  <c:v>0.19226168778726088</c:v>
                </c:pt>
                <c:pt idx="1">
                  <c:v>0.20482177869326973</c:v>
                </c:pt>
                <c:pt idx="2">
                  <c:v>0.20482177869326973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福岡県</c:v>
                </c:pt>
              </c:strCache>
            </c:strRef>
          </c:cat>
          <c:val>
            <c:numRef>
              <c:f>①CO2排出量の現状把握!$BB$43:$BB$45</c:f>
              <c:numCache>
                <c:formatCode>0%</c:formatCode>
                <c:ptCount val="3"/>
                <c:pt idx="0">
                  <c:v>1.5474353008032191E-2</c:v>
                </c:pt>
                <c:pt idx="1">
                  <c:v>1.3806095304592727E-2</c:v>
                </c:pt>
                <c:pt idx="2">
                  <c:v>1.3806095304592727E-2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1960615</c:v>
                </c:pt>
                <c:pt idx="1">
                  <c:v>1960615</c:v>
                </c:pt>
                <c:pt idx="2">
                  <c:v>1960615</c:v>
                </c:pt>
                <c:pt idx="3">
                  <c:v>1960615</c:v>
                </c:pt>
                <c:pt idx="4">
                  <c:v>1960615</c:v>
                </c:pt>
                <c:pt idx="5">
                  <c:v>1974664</c:v>
                </c:pt>
                <c:pt idx="6">
                  <c:v>1974664</c:v>
                </c:pt>
                <c:pt idx="7">
                  <c:v>1974664</c:v>
                </c:pt>
                <c:pt idx="8">
                  <c:v>1974664</c:v>
                </c:pt>
                <c:pt idx="9">
                  <c:v>1965073</c:v>
                </c:pt>
                <c:pt idx="10">
                  <c:v>1974664</c:v>
                </c:pt>
                <c:pt idx="11">
                  <c:v>2042319</c:v>
                </c:pt>
                <c:pt idx="12">
                  <c:v>2042319</c:v>
                </c:pt>
                <c:pt idx="13">
                  <c:v>2042319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502.51909883913709</c:v>
                </c:pt>
                <c:pt idx="1">
                  <c:v>514.82705691929186</c:v>
                </c:pt>
                <c:pt idx="2">
                  <c:v>513.29432876772228</c:v>
                </c:pt>
                <c:pt idx="3">
                  <c:v>547.26521451007602</c:v>
                </c:pt>
                <c:pt idx="4">
                  <c:v>546.98564636614094</c:v>
                </c:pt>
                <c:pt idx="5">
                  <c:v>555.49721986019256</c:v>
                </c:pt>
                <c:pt idx="6">
                  <c:v>520.04701738338986</c:v>
                </c:pt>
                <c:pt idx="7">
                  <c:v>526.6385536028364</c:v>
                </c:pt>
                <c:pt idx="8">
                  <c:v>524.52392742530435</c:v>
                </c:pt>
                <c:pt idx="9">
                  <c:v>554.46994124472769</c:v>
                </c:pt>
                <c:pt idx="10">
                  <c:v>531.41113731308053</c:v>
                </c:pt>
                <c:pt idx="11">
                  <c:v>531.74362896659125</c:v>
                </c:pt>
                <c:pt idx="12">
                  <c:v>535.84908144500457</c:v>
                </c:pt>
                <c:pt idx="13">
                  <c:v>515.57410045818074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90714511</c:v>
                </c:pt>
                <c:pt idx="1">
                  <c:v>85791290</c:v>
                </c:pt>
                <c:pt idx="2">
                  <c:v>84856509</c:v>
                </c:pt>
                <c:pt idx="3">
                  <c:v>84556159</c:v>
                </c:pt>
                <c:pt idx="4">
                  <c:v>85405518</c:v>
                </c:pt>
                <c:pt idx="5">
                  <c:v>84988785</c:v>
                </c:pt>
                <c:pt idx="6">
                  <c:v>85276888</c:v>
                </c:pt>
                <c:pt idx="7">
                  <c:v>81905347.068528995</c:v>
                </c:pt>
                <c:pt idx="8">
                  <c:v>82395268.999999985</c:v>
                </c:pt>
                <c:pt idx="9">
                  <c:v>82893607</c:v>
                </c:pt>
                <c:pt idx="10">
                  <c:v>86067109</c:v>
                </c:pt>
                <c:pt idx="11">
                  <c:v>82943362.999999985</c:v>
                </c:pt>
                <c:pt idx="12">
                  <c:v>87994953.999999985</c:v>
                </c:pt>
                <c:pt idx="13">
                  <c:v>90791560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5038574</c:v>
                </c:pt>
                <c:pt idx="1">
                  <c:v>5043494</c:v>
                </c:pt>
                <c:pt idx="2">
                  <c:v>5049457</c:v>
                </c:pt>
                <c:pt idx="3">
                  <c:v>5105427</c:v>
                </c:pt>
                <c:pt idx="4">
                  <c:v>5118813</c:v>
                </c:pt>
                <c:pt idx="5">
                  <c:v>5120197</c:v>
                </c:pt>
                <c:pt idx="6">
                  <c:v>5122448</c:v>
                </c:pt>
                <c:pt idx="7">
                  <c:v>5126389</c:v>
                </c:pt>
                <c:pt idx="8">
                  <c:v>5130773</c:v>
                </c:pt>
                <c:pt idx="9">
                  <c:v>5131305</c:v>
                </c:pt>
                <c:pt idx="10">
                  <c:v>5129841</c:v>
                </c:pt>
                <c:pt idx="11">
                  <c:v>5124259</c:v>
                </c:pt>
                <c:pt idx="12">
                  <c:v>5108507</c:v>
                </c:pt>
                <c:pt idx="13">
                  <c:v>5104921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福岡県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2373</v>
      </c>
      <c r="B9" s="77">
        <v>1</v>
      </c>
      <c r="C9" s="77">
        <v>1</v>
      </c>
      <c r="D9" s="77">
        <v>1</v>
      </c>
      <c r="E9" s="77">
        <v>1990</v>
      </c>
      <c r="F9" s="77" t="s">
        <v>788</v>
      </c>
      <c r="G9" s="1017" t="s">
        <v>1635</v>
      </c>
      <c r="H9" s="77" t="s">
        <v>1636</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2374</v>
      </c>
      <c r="B10" s="77">
        <v>2</v>
      </c>
      <c r="C10" s="77">
        <v>2</v>
      </c>
      <c r="D10" s="77">
        <v>1</v>
      </c>
      <c r="E10" s="77">
        <v>2005</v>
      </c>
      <c r="F10" s="77" t="s">
        <v>790</v>
      </c>
      <c r="G10" s="1017" t="s">
        <v>1635</v>
      </c>
      <c r="H10" s="77" t="s">
        <v>1636</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2375</v>
      </c>
      <c r="B11" s="77">
        <v>3</v>
      </c>
      <c r="C11" s="77">
        <v>3</v>
      </c>
      <c r="D11" s="77">
        <v>1</v>
      </c>
      <c r="E11" s="77">
        <v>2006</v>
      </c>
      <c r="F11" s="77" t="s">
        <v>791</v>
      </c>
      <c r="G11" s="1017" t="s">
        <v>1635</v>
      </c>
      <c r="H11" s="77" t="s">
        <v>1636</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2376</v>
      </c>
      <c r="B12" s="77">
        <v>4</v>
      </c>
      <c r="C12" s="77">
        <v>4</v>
      </c>
      <c r="D12" s="77">
        <v>1</v>
      </c>
      <c r="E12" s="77">
        <v>2007</v>
      </c>
      <c r="F12" s="77" t="s">
        <v>792</v>
      </c>
      <c r="G12" s="1017" t="s">
        <v>1635</v>
      </c>
      <c r="H12" s="77" t="s">
        <v>1636</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2377</v>
      </c>
      <c r="B13" s="77">
        <v>5</v>
      </c>
      <c r="C13" s="77">
        <v>5</v>
      </c>
      <c r="D13" s="77">
        <v>1</v>
      </c>
      <c r="E13" s="77">
        <v>2008</v>
      </c>
      <c r="F13" s="77" t="s">
        <v>793</v>
      </c>
      <c r="G13" s="1017" t="s">
        <v>1635</v>
      </c>
      <c r="H13" s="77" t="s">
        <v>1636</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2378</v>
      </c>
      <c r="B14" s="77">
        <v>6</v>
      </c>
      <c r="C14" s="77">
        <v>6</v>
      </c>
      <c r="D14" s="77">
        <v>1</v>
      </c>
      <c r="E14" s="77">
        <v>2009</v>
      </c>
      <c r="F14" s="77" t="s">
        <v>177</v>
      </c>
      <c r="G14" s="1017" t="s">
        <v>1635</v>
      </c>
      <c r="H14" s="77" t="s">
        <v>1636</v>
      </c>
      <c r="I14" s="1018"/>
      <c r="J14" s="80">
        <v>21.838000000000001</v>
      </c>
      <c r="K14" s="80">
        <v>0</v>
      </c>
      <c r="L14" s="80">
        <v>0</v>
      </c>
      <c r="M14" s="80">
        <v>0</v>
      </c>
      <c r="N14" s="80">
        <v>24</v>
      </c>
      <c r="O14" s="80">
        <v>0</v>
      </c>
      <c r="P14" s="80">
        <v>0</v>
      </c>
      <c r="Q14" s="80">
        <v>0</v>
      </c>
      <c r="R14" s="80">
        <v>243.571</v>
      </c>
      <c r="S14" s="80">
        <v>119.58199999999999</v>
      </c>
      <c r="T14" s="80">
        <v>8</v>
      </c>
      <c r="U14" s="80">
        <v>8.91</v>
      </c>
      <c r="V14" s="80">
        <v>0</v>
      </c>
      <c r="W14" s="80">
        <v>95.290999999999997</v>
      </c>
      <c r="X14" s="80">
        <v>72.016999999999996</v>
      </c>
      <c r="Y14" s="80">
        <v>1938.163</v>
      </c>
      <c r="Z14" s="80">
        <v>493.85899999999998</v>
      </c>
      <c r="AA14" s="80">
        <v>101.74</v>
      </c>
      <c r="AB14" s="80">
        <v>172.727</v>
      </c>
      <c r="AC14" s="80">
        <v>0</v>
      </c>
      <c r="AD14" s="80">
        <v>8202.3719999999994</v>
      </c>
      <c r="AE14" s="80">
        <v>12177.179</v>
      </c>
      <c r="AF14" s="80">
        <v>215.49700000000001</v>
      </c>
      <c r="AG14" s="80">
        <v>47.326999999999998</v>
      </c>
      <c r="AH14" s="80">
        <v>37.506</v>
      </c>
      <c r="AI14" s="80">
        <v>56.789000000000001</v>
      </c>
      <c r="AJ14" s="80">
        <v>3.64</v>
      </c>
      <c r="AK14" s="80">
        <v>390.476</v>
      </c>
      <c r="AL14" s="80">
        <v>58.164999999999999</v>
      </c>
      <c r="AM14" s="80">
        <v>3.48</v>
      </c>
      <c r="AN14" s="80">
        <v>308.06</v>
      </c>
      <c r="AO14" s="80">
        <v>5.2629999999999999</v>
      </c>
      <c r="AP14" s="80">
        <v>562.56200000000001</v>
      </c>
      <c r="AQ14" s="80">
        <v>18.635000000000002</v>
      </c>
      <c r="AR14" s="80">
        <v>10.856</v>
      </c>
      <c r="AS14" s="80">
        <v>129.17599999999999</v>
      </c>
      <c r="AT14" s="80">
        <v>52.535004000000001</v>
      </c>
      <c r="AU14" s="80">
        <v>11.301</v>
      </c>
      <c r="AV14" s="80">
        <v>5.13</v>
      </c>
      <c r="AW14" s="80">
        <v>0</v>
      </c>
      <c r="AX14" s="80">
        <v>4.92</v>
      </c>
      <c r="AY14" s="80">
        <v>0</v>
      </c>
      <c r="AZ14" s="80">
        <v>0</v>
      </c>
      <c r="BA14" s="80">
        <v>0</v>
      </c>
      <c r="BB14" s="80">
        <v>0</v>
      </c>
      <c r="BC14" s="80">
        <v>0</v>
      </c>
      <c r="BD14" s="80">
        <v>11.61</v>
      </c>
      <c r="BE14" s="80">
        <v>14.425000000000001</v>
      </c>
      <c r="BF14" s="80">
        <v>0</v>
      </c>
      <c r="BG14" s="80">
        <v>0</v>
      </c>
      <c r="BH14" s="80">
        <v>0</v>
      </c>
      <c r="BI14" s="80">
        <v>0</v>
      </c>
      <c r="BJ14" s="80">
        <v>0</v>
      </c>
      <c r="BK14" s="80">
        <v>0</v>
      </c>
      <c r="BL14" s="80">
        <v>0</v>
      </c>
      <c r="BM14" s="80">
        <v>196.22</v>
      </c>
      <c r="BN14" s="80">
        <v>0</v>
      </c>
      <c r="BO14" s="80">
        <v>0</v>
      </c>
      <c r="BP14" s="80">
        <v>0</v>
      </c>
      <c r="BQ14" s="80">
        <v>0</v>
      </c>
      <c r="BR14" s="80">
        <v>0</v>
      </c>
      <c r="BS14" s="80">
        <v>6.52</v>
      </c>
      <c r="BT14" s="80">
        <v>3.87</v>
      </c>
      <c r="BU14" s="80">
        <v>0</v>
      </c>
      <c r="BV14" s="80">
        <v>0</v>
      </c>
      <c r="BW14" s="80">
        <v>0</v>
      </c>
      <c r="BX14" s="80">
        <v>0</v>
      </c>
      <c r="BY14" s="80">
        <v>0</v>
      </c>
      <c r="BZ14" s="80">
        <v>189.11500000000001</v>
      </c>
      <c r="CA14" s="80">
        <v>0</v>
      </c>
      <c r="CB14" s="80">
        <v>0</v>
      </c>
      <c r="CC14" s="80">
        <v>0</v>
      </c>
      <c r="CD14" s="80">
        <v>0</v>
      </c>
      <c r="CE14" s="80">
        <v>0</v>
      </c>
      <c r="CF14" s="80">
        <v>48.3</v>
      </c>
      <c r="CG14" s="80">
        <v>0</v>
      </c>
      <c r="CH14" s="80">
        <v>0</v>
      </c>
      <c r="CI14" s="80">
        <v>9.2530000000000001</v>
      </c>
      <c r="CJ14" s="80">
        <v>0</v>
      </c>
      <c r="CK14" s="80">
        <v>27.722000000000001</v>
      </c>
      <c r="CL14" s="80">
        <v>162.964</v>
      </c>
      <c r="CM14" s="80">
        <v>4.3499999999999996</v>
      </c>
      <c r="CN14" s="80">
        <v>109.292</v>
      </c>
      <c r="CO14" s="80">
        <v>0</v>
      </c>
      <c r="CP14" s="80">
        <v>0</v>
      </c>
      <c r="CQ14" s="80">
        <v>0</v>
      </c>
      <c r="CR14" s="80">
        <v>0</v>
      </c>
      <c r="CS14" s="80">
        <v>709.74800000000005</v>
      </c>
      <c r="CT14" s="80">
        <v>0</v>
      </c>
      <c r="CU14" s="80">
        <v>0</v>
      </c>
      <c r="CV14" s="80">
        <v>0</v>
      </c>
      <c r="CW14" s="80">
        <v>0</v>
      </c>
      <c r="CX14" s="80">
        <v>0</v>
      </c>
      <c r="CY14" s="80">
        <v>0</v>
      </c>
      <c r="CZ14" s="80">
        <v>12.7</v>
      </c>
      <c r="DA14" s="80">
        <v>0</v>
      </c>
      <c r="DB14" s="80">
        <v>37.47</v>
      </c>
      <c r="DC14" s="80">
        <v>14.968999999999999</v>
      </c>
      <c r="DD14" s="80">
        <v>11.164999999999999</v>
      </c>
      <c r="DE14" s="80">
        <v>0</v>
      </c>
      <c r="DF14" s="80">
        <v>259.65199999999999</v>
      </c>
      <c r="DG14" s="80">
        <v>517.029</v>
      </c>
      <c r="DH14" s="80">
        <v>0</v>
      </c>
      <c r="DI14" s="80">
        <v>18.635000000000002</v>
      </c>
      <c r="DJ14" s="80">
        <v>10.856</v>
      </c>
      <c r="DK14" s="80">
        <v>21.838000000000001</v>
      </c>
      <c r="DL14" s="80">
        <v>0</v>
      </c>
      <c r="DM14" s="80">
        <v>0</v>
      </c>
      <c r="DN14" s="80">
        <v>0</v>
      </c>
      <c r="DO14" s="80">
        <v>24</v>
      </c>
      <c r="DP14" s="80">
        <v>0</v>
      </c>
      <c r="DQ14" s="80">
        <v>0</v>
      </c>
      <c r="DR14" s="80">
        <v>0</v>
      </c>
      <c r="DS14" s="80">
        <v>243.571</v>
      </c>
      <c r="DT14" s="80">
        <v>119.58199999999999</v>
      </c>
      <c r="DU14" s="80">
        <v>8</v>
      </c>
      <c r="DV14" s="80">
        <v>8.91</v>
      </c>
      <c r="DW14" s="80">
        <v>0</v>
      </c>
      <c r="DX14" s="80">
        <v>95.290999999999997</v>
      </c>
      <c r="DY14" s="80">
        <v>72.016999999999996</v>
      </c>
      <c r="DZ14" s="80">
        <v>1938.163</v>
      </c>
      <c r="EA14" s="80">
        <v>234.20699999999999</v>
      </c>
      <c r="EB14" s="80">
        <v>101.74</v>
      </c>
      <c r="EC14" s="80">
        <v>172.727</v>
      </c>
      <c r="ED14" s="80">
        <v>0</v>
      </c>
      <c r="EE14" s="80">
        <v>8202.3719999999994</v>
      </c>
      <c r="EF14" s="80">
        <v>12177.179</v>
      </c>
      <c r="EG14" s="80">
        <v>215.49700000000001</v>
      </c>
      <c r="EH14" s="80">
        <v>47.326999999999998</v>
      </c>
      <c r="EI14" s="80">
        <v>37.506</v>
      </c>
      <c r="EJ14" s="80">
        <v>56.789000000000001</v>
      </c>
      <c r="EK14" s="80">
        <v>3.64</v>
      </c>
      <c r="EL14" s="80">
        <v>390.476</v>
      </c>
      <c r="EM14" s="80">
        <v>58.164999999999999</v>
      </c>
      <c r="EN14" s="80">
        <v>3.48</v>
      </c>
      <c r="EO14" s="80">
        <v>308.06</v>
      </c>
      <c r="EP14" s="80">
        <v>5.2629999999999999</v>
      </c>
      <c r="EQ14" s="80">
        <v>45.533000000000001</v>
      </c>
      <c r="ER14" s="80">
        <v>0</v>
      </c>
      <c r="ES14" s="80">
        <v>0</v>
      </c>
      <c r="ET14" s="80">
        <v>129.17599999999999</v>
      </c>
      <c r="EU14" s="80">
        <v>52.535004000000001</v>
      </c>
      <c r="EV14" s="80">
        <v>11.301</v>
      </c>
      <c r="EW14" s="80">
        <v>5.13</v>
      </c>
      <c r="EX14" s="80">
        <v>0</v>
      </c>
      <c r="EY14" s="80">
        <v>4.92</v>
      </c>
      <c r="EZ14" s="80">
        <v>0</v>
      </c>
      <c r="FA14" s="80">
        <v>0</v>
      </c>
      <c r="FB14" s="80">
        <v>0</v>
      </c>
      <c r="FC14" s="80">
        <v>0</v>
      </c>
      <c r="FD14" s="80">
        <v>0</v>
      </c>
      <c r="FE14" s="80">
        <v>11.61</v>
      </c>
      <c r="FF14" s="80">
        <v>14.425000000000001</v>
      </c>
      <c r="FG14" s="80">
        <v>0</v>
      </c>
      <c r="FH14" s="80">
        <v>0</v>
      </c>
      <c r="FI14" s="80">
        <v>0</v>
      </c>
      <c r="FJ14" s="80">
        <v>0</v>
      </c>
      <c r="FK14" s="80">
        <v>0</v>
      </c>
      <c r="FL14" s="80">
        <v>0</v>
      </c>
      <c r="FM14" s="80">
        <v>0</v>
      </c>
      <c r="FN14" s="80">
        <v>196.22</v>
      </c>
      <c r="FO14" s="80">
        <v>0</v>
      </c>
      <c r="FP14" s="80">
        <v>0</v>
      </c>
      <c r="FQ14" s="80">
        <v>0</v>
      </c>
      <c r="FR14" s="80">
        <v>0</v>
      </c>
      <c r="FS14" s="80">
        <v>0</v>
      </c>
      <c r="FT14" s="80">
        <v>6.52</v>
      </c>
      <c r="FU14" s="80">
        <v>3.87</v>
      </c>
      <c r="FV14" s="80">
        <v>0</v>
      </c>
      <c r="FW14" s="80">
        <v>0</v>
      </c>
      <c r="FX14" s="80">
        <v>0</v>
      </c>
      <c r="FY14" s="80">
        <v>0</v>
      </c>
      <c r="FZ14" s="80">
        <v>0</v>
      </c>
      <c r="GA14" s="80">
        <v>189.11500000000001</v>
      </c>
      <c r="GB14" s="80">
        <v>0</v>
      </c>
      <c r="GC14" s="80">
        <v>0</v>
      </c>
      <c r="GD14" s="80">
        <v>0</v>
      </c>
      <c r="GE14" s="80">
        <v>0</v>
      </c>
      <c r="GF14" s="80">
        <v>0</v>
      </c>
      <c r="GG14" s="80">
        <v>48.3</v>
      </c>
      <c r="GH14" s="80">
        <v>0</v>
      </c>
      <c r="GI14" s="80">
        <v>0</v>
      </c>
      <c r="GJ14" s="80">
        <v>9.2530000000000001</v>
      </c>
      <c r="GK14" s="80">
        <v>0</v>
      </c>
      <c r="GL14" s="80">
        <v>27.722000000000001</v>
      </c>
      <c r="GM14" s="80">
        <v>162.964</v>
      </c>
      <c r="GN14" s="80">
        <v>4.3499999999999996</v>
      </c>
      <c r="GO14" s="80">
        <v>109.292</v>
      </c>
      <c r="GP14" s="80">
        <v>0</v>
      </c>
      <c r="GQ14" s="80">
        <v>0</v>
      </c>
      <c r="GR14" s="80">
        <v>0</v>
      </c>
      <c r="GS14" s="80">
        <v>0</v>
      </c>
      <c r="GT14" s="80">
        <v>709.74800000000005</v>
      </c>
      <c r="GU14" s="80">
        <v>0</v>
      </c>
      <c r="GV14" s="80">
        <v>0</v>
      </c>
      <c r="GW14" s="80">
        <v>0</v>
      </c>
      <c r="GX14" s="80">
        <v>0</v>
      </c>
      <c r="GY14" s="80">
        <v>0</v>
      </c>
      <c r="GZ14" s="80">
        <v>0</v>
      </c>
      <c r="HA14" s="80">
        <v>12.7</v>
      </c>
      <c r="HB14" s="80">
        <v>0</v>
      </c>
      <c r="HC14" s="80">
        <v>37.47</v>
      </c>
      <c r="HD14" s="80">
        <v>14.968999999999999</v>
      </c>
      <c r="HE14" s="80">
        <v>11.164999999999999</v>
      </c>
      <c r="HF14" s="80">
        <v>806.17200000000003</v>
      </c>
      <c r="HG14" s="80">
        <v>21.838000000000001</v>
      </c>
      <c r="HH14" s="80">
        <v>0</v>
      </c>
      <c r="HI14" s="80">
        <v>24</v>
      </c>
      <c r="HJ14" s="80">
        <v>0</v>
      </c>
      <c r="HK14" s="80">
        <v>24499.962</v>
      </c>
      <c r="HL14" s="80">
        <v>174.709</v>
      </c>
      <c r="HM14" s="80">
        <v>73.886004</v>
      </c>
      <c r="HN14" s="80">
        <v>26.035</v>
      </c>
      <c r="HO14" s="80">
        <v>196.22</v>
      </c>
      <c r="HP14" s="80">
        <v>10.39</v>
      </c>
      <c r="HQ14" s="80">
        <v>189.11500000000001</v>
      </c>
      <c r="HR14" s="80">
        <v>0</v>
      </c>
      <c r="HS14" s="80">
        <v>48.3</v>
      </c>
      <c r="HT14" s="80">
        <v>36.975000000000001</v>
      </c>
      <c r="HU14" s="80">
        <v>167.31399999999999</v>
      </c>
      <c r="HV14" s="80">
        <v>109.292</v>
      </c>
      <c r="HW14" s="80">
        <v>0</v>
      </c>
      <c r="HX14" s="80">
        <v>722.44799999999998</v>
      </c>
      <c r="HY14" s="80">
        <v>52.439</v>
      </c>
      <c r="HZ14" s="80">
        <v>11.164999999999999</v>
      </c>
      <c r="IA14" s="80">
        <v>806.17200000000003</v>
      </c>
      <c r="IB14" s="80">
        <v>21.838000000000001</v>
      </c>
      <c r="IC14" s="80">
        <v>0</v>
      </c>
      <c r="ID14" s="80">
        <v>24</v>
      </c>
      <c r="IE14" s="80">
        <v>0</v>
      </c>
      <c r="IF14" s="80">
        <v>24759.614000000001</v>
      </c>
      <c r="IG14" s="80">
        <v>721.22900000000004</v>
      </c>
      <c r="IH14" s="80">
        <v>73.886004</v>
      </c>
      <c r="II14" s="80">
        <v>26.035</v>
      </c>
      <c r="IJ14" s="80">
        <v>196.22</v>
      </c>
      <c r="IK14" s="80">
        <v>10.39</v>
      </c>
      <c r="IL14" s="80">
        <v>189.11500000000001</v>
      </c>
      <c r="IM14" s="80">
        <v>0</v>
      </c>
      <c r="IN14" s="80">
        <v>48.3</v>
      </c>
      <c r="IO14" s="80">
        <v>36.975000000000001</v>
      </c>
      <c r="IP14" s="80">
        <v>167.31399999999999</v>
      </c>
      <c r="IQ14" s="80">
        <v>109.292</v>
      </c>
      <c r="IR14" s="80">
        <v>0</v>
      </c>
      <c r="IS14" s="80">
        <v>722.44799999999998</v>
      </c>
      <c r="IT14" s="80">
        <v>52.439</v>
      </c>
      <c r="IU14" s="80">
        <v>11.164999999999999</v>
      </c>
      <c r="IV14" s="81">
        <v>0</v>
      </c>
      <c r="IW14" s="78">
        <v>4</v>
      </c>
      <c r="IX14" s="78">
        <v>0</v>
      </c>
      <c r="IY14" s="78">
        <v>0</v>
      </c>
      <c r="IZ14" s="78">
        <v>0</v>
      </c>
      <c r="JA14" s="78">
        <v>3</v>
      </c>
      <c r="JB14" s="78">
        <v>0</v>
      </c>
      <c r="JC14" s="78">
        <v>0</v>
      </c>
      <c r="JD14" s="78">
        <v>0</v>
      </c>
      <c r="JE14" s="78">
        <v>34</v>
      </c>
      <c r="JF14" s="78">
        <v>9</v>
      </c>
      <c r="JG14" s="78">
        <v>1</v>
      </c>
      <c r="JH14" s="78">
        <v>1</v>
      </c>
      <c r="JI14" s="78">
        <v>0</v>
      </c>
      <c r="JJ14" s="78">
        <v>7</v>
      </c>
      <c r="JK14" s="78">
        <v>9</v>
      </c>
      <c r="JL14" s="78">
        <v>22</v>
      </c>
      <c r="JM14" s="78">
        <v>10</v>
      </c>
      <c r="JN14" s="78">
        <v>21</v>
      </c>
      <c r="JO14" s="78">
        <v>6</v>
      </c>
      <c r="JP14" s="78">
        <v>0</v>
      </c>
      <c r="JQ14" s="78">
        <v>20</v>
      </c>
      <c r="JR14" s="78">
        <v>18</v>
      </c>
      <c r="JS14" s="78">
        <v>13</v>
      </c>
      <c r="JT14" s="78">
        <v>7</v>
      </c>
      <c r="JU14" s="78">
        <v>3</v>
      </c>
      <c r="JV14" s="78">
        <v>5</v>
      </c>
      <c r="JW14" s="78">
        <v>1</v>
      </c>
      <c r="JX14" s="78">
        <v>20</v>
      </c>
      <c r="JY14" s="78">
        <v>11</v>
      </c>
      <c r="JZ14" s="78">
        <v>1</v>
      </c>
      <c r="KA14" s="78">
        <v>14</v>
      </c>
      <c r="KB14" s="78">
        <v>2</v>
      </c>
      <c r="KC14" s="78">
        <v>9</v>
      </c>
      <c r="KD14" s="78">
        <v>3</v>
      </c>
      <c r="KE14" s="78">
        <v>9</v>
      </c>
      <c r="KF14" s="78">
        <v>17</v>
      </c>
      <c r="KG14" s="78">
        <v>11</v>
      </c>
      <c r="KH14" s="78">
        <v>4</v>
      </c>
      <c r="KI14" s="78">
        <v>2</v>
      </c>
      <c r="KJ14" s="78">
        <v>0</v>
      </c>
      <c r="KK14" s="78">
        <v>1</v>
      </c>
      <c r="KL14" s="78">
        <v>0</v>
      </c>
      <c r="KM14" s="78">
        <v>0</v>
      </c>
      <c r="KN14" s="78">
        <v>0</v>
      </c>
      <c r="KO14" s="78">
        <v>0</v>
      </c>
      <c r="KP14" s="78">
        <v>0</v>
      </c>
      <c r="KQ14" s="78">
        <v>3</v>
      </c>
      <c r="KR14" s="78">
        <v>3</v>
      </c>
      <c r="KS14" s="78">
        <v>0</v>
      </c>
      <c r="KT14" s="78">
        <v>0</v>
      </c>
      <c r="KU14" s="78">
        <v>0</v>
      </c>
      <c r="KV14" s="78">
        <v>0</v>
      </c>
      <c r="KW14" s="78">
        <v>0</v>
      </c>
      <c r="KX14" s="78">
        <v>0</v>
      </c>
      <c r="KY14" s="78">
        <v>0</v>
      </c>
      <c r="KZ14" s="78">
        <v>43</v>
      </c>
      <c r="LA14" s="78">
        <v>0</v>
      </c>
      <c r="LB14" s="78">
        <v>0</v>
      </c>
      <c r="LC14" s="78">
        <v>0</v>
      </c>
      <c r="LD14" s="78">
        <v>0</v>
      </c>
      <c r="LE14" s="78">
        <v>0</v>
      </c>
      <c r="LF14" s="78">
        <v>2</v>
      </c>
      <c r="LG14" s="78">
        <v>1</v>
      </c>
      <c r="LH14" s="78">
        <v>0</v>
      </c>
      <c r="LI14" s="78">
        <v>0</v>
      </c>
      <c r="LJ14" s="78">
        <v>0</v>
      </c>
      <c r="LK14" s="78">
        <v>0</v>
      </c>
      <c r="LL14" s="78">
        <v>0</v>
      </c>
      <c r="LM14" s="78">
        <v>26</v>
      </c>
      <c r="LN14" s="78">
        <v>0</v>
      </c>
      <c r="LO14" s="78">
        <v>0</v>
      </c>
      <c r="LP14" s="78">
        <v>0</v>
      </c>
      <c r="LQ14" s="78">
        <v>0</v>
      </c>
      <c r="LR14" s="78">
        <v>0</v>
      </c>
      <c r="LS14" s="78">
        <v>10</v>
      </c>
      <c r="LT14" s="78">
        <v>0</v>
      </c>
      <c r="LU14" s="78">
        <v>0</v>
      </c>
      <c r="LV14" s="78">
        <v>2</v>
      </c>
      <c r="LW14" s="78">
        <v>0</v>
      </c>
      <c r="LX14" s="78">
        <v>7</v>
      </c>
      <c r="LY14" s="78">
        <v>14</v>
      </c>
      <c r="LZ14" s="78">
        <v>1</v>
      </c>
      <c r="MA14" s="78">
        <v>24</v>
      </c>
      <c r="MB14" s="78">
        <v>0</v>
      </c>
      <c r="MC14" s="78">
        <v>0</v>
      </c>
      <c r="MD14" s="78">
        <v>0</v>
      </c>
      <c r="ME14" s="78">
        <v>0</v>
      </c>
      <c r="MF14" s="78">
        <v>20</v>
      </c>
      <c r="MG14" s="78">
        <v>0</v>
      </c>
      <c r="MH14" s="78">
        <v>0</v>
      </c>
      <c r="MI14" s="78">
        <v>0</v>
      </c>
      <c r="MJ14" s="78">
        <v>0</v>
      </c>
      <c r="MK14" s="78">
        <v>0</v>
      </c>
      <c r="ML14" s="78">
        <v>0</v>
      </c>
      <c r="MM14" s="78">
        <v>1</v>
      </c>
      <c r="MN14" s="78">
        <v>0</v>
      </c>
      <c r="MO14" s="78">
        <v>7</v>
      </c>
      <c r="MP14" s="78">
        <v>4</v>
      </c>
      <c r="MQ14" s="78">
        <v>2</v>
      </c>
      <c r="MR14" s="78">
        <v>0</v>
      </c>
      <c r="MS14" s="78">
        <v>2</v>
      </c>
      <c r="MT14" s="78">
        <v>6</v>
      </c>
      <c r="MU14" s="78">
        <v>0</v>
      </c>
      <c r="MV14" s="78">
        <v>3</v>
      </c>
      <c r="MW14" s="78">
        <v>9</v>
      </c>
      <c r="MX14" s="78">
        <v>4</v>
      </c>
      <c r="MY14" s="78">
        <v>0</v>
      </c>
      <c r="MZ14" s="78">
        <v>0</v>
      </c>
      <c r="NA14" s="78">
        <v>0</v>
      </c>
      <c r="NB14" s="78">
        <v>3</v>
      </c>
      <c r="NC14" s="78">
        <v>0</v>
      </c>
      <c r="ND14" s="78">
        <v>0</v>
      </c>
      <c r="NE14" s="78">
        <v>0</v>
      </c>
      <c r="NF14" s="78">
        <v>34</v>
      </c>
      <c r="NG14" s="78">
        <v>9</v>
      </c>
      <c r="NH14" s="78">
        <v>1</v>
      </c>
      <c r="NI14" s="78">
        <v>1</v>
      </c>
      <c r="NJ14" s="78">
        <v>0</v>
      </c>
      <c r="NK14" s="78">
        <v>7</v>
      </c>
      <c r="NL14" s="78">
        <v>9</v>
      </c>
      <c r="NM14" s="78">
        <v>22</v>
      </c>
      <c r="NN14" s="78">
        <v>8</v>
      </c>
      <c r="NO14" s="78">
        <v>21</v>
      </c>
      <c r="NP14" s="78">
        <v>6</v>
      </c>
      <c r="NQ14" s="78">
        <v>0</v>
      </c>
      <c r="NR14" s="78">
        <v>20</v>
      </c>
      <c r="NS14" s="78">
        <v>18</v>
      </c>
      <c r="NT14" s="78">
        <v>13</v>
      </c>
      <c r="NU14" s="78">
        <v>7</v>
      </c>
      <c r="NV14" s="78">
        <v>3</v>
      </c>
      <c r="NW14" s="78">
        <v>5</v>
      </c>
      <c r="NX14" s="78">
        <v>1</v>
      </c>
      <c r="NY14" s="78">
        <v>20</v>
      </c>
      <c r="NZ14" s="78">
        <v>11</v>
      </c>
      <c r="OA14" s="78">
        <v>1</v>
      </c>
      <c r="OB14" s="78">
        <v>14</v>
      </c>
      <c r="OC14" s="78">
        <v>2</v>
      </c>
      <c r="OD14" s="78">
        <v>3</v>
      </c>
      <c r="OE14" s="78">
        <v>0</v>
      </c>
      <c r="OF14" s="78">
        <v>0</v>
      </c>
      <c r="OG14" s="78">
        <v>17</v>
      </c>
      <c r="OH14" s="78">
        <v>11</v>
      </c>
      <c r="OI14" s="78">
        <v>4</v>
      </c>
      <c r="OJ14" s="78">
        <v>2</v>
      </c>
      <c r="OK14" s="78">
        <v>0</v>
      </c>
      <c r="OL14" s="78">
        <v>1</v>
      </c>
      <c r="OM14" s="78">
        <v>0</v>
      </c>
      <c r="ON14" s="78">
        <v>0</v>
      </c>
      <c r="OO14" s="78">
        <v>0</v>
      </c>
      <c r="OP14" s="78">
        <v>0</v>
      </c>
      <c r="OQ14" s="78">
        <v>0</v>
      </c>
      <c r="OR14" s="78">
        <v>3</v>
      </c>
      <c r="OS14" s="78">
        <v>3</v>
      </c>
      <c r="OT14" s="78">
        <v>0</v>
      </c>
      <c r="OU14" s="78">
        <v>0</v>
      </c>
      <c r="OV14" s="78">
        <v>0</v>
      </c>
      <c r="OW14" s="78">
        <v>0</v>
      </c>
      <c r="OX14" s="78">
        <v>0</v>
      </c>
      <c r="OY14" s="78">
        <v>0</v>
      </c>
      <c r="OZ14" s="78">
        <v>0</v>
      </c>
      <c r="PA14" s="78">
        <v>43</v>
      </c>
      <c r="PB14" s="78">
        <v>0</v>
      </c>
      <c r="PC14" s="78">
        <v>0</v>
      </c>
      <c r="PD14" s="78">
        <v>0</v>
      </c>
      <c r="PE14" s="78">
        <v>0</v>
      </c>
      <c r="PF14" s="78">
        <v>0</v>
      </c>
      <c r="PG14" s="78">
        <v>2</v>
      </c>
      <c r="PH14" s="78">
        <v>1</v>
      </c>
      <c r="PI14" s="78">
        <v>0</v>
      </c>
      <c r="PJ14" s="78">
        <v>0</v>
      </c>
      <c r="PK14" s="78">
        <v>0</v>
      </c>
      <c r="PL14" s="78">
        <v>0</v>
      </c>
      <c r="PM14" s="78">
        <v>0</v>
      </c>
      <c r="PN14" s="78">
        <v>26</v>
      </c>
      <c r="PO14" s="78">
        <v>0</v>
      </c>
      <c r="PP14" s="78">
        <v>0</v>
      </c>
      <c r="PQ14" s="78">
        <v>0</v>
      </c>
      <c r="PR14" s="78">
        <v>0</v>
      </c>
      <c r="PS14" s="78">
        <v>0</v>
      </c>
      <c r="PT14" s="78">
        <v>10</v>
      </c>
      <c r="PU14" s="78">
        <v>0</v>
      </c>
      <c r="PV14" s="78">
        <v>0</v>
      </c>
      <c r="PW14" s="78">
        <v>2</v>
      </c>
      <c r="PX14" s="78">
        <v>0</v>
      </c>
      <c r="PY14" s="78">
        <v>7</v>
      </c>
      <c r="PZ14" s="78">
        <v>14</v>
      </c>
      <c r="QA14" s="78">
        <v>1</v>
      </c>
      <c r="QB14" s="78">
        <v>24</v>
      </c>
      <c r="QC14" s="78">
        <v>0</v>
      </c>
      <c r="QD14" s="78">
        <v>0</v>
      </c>
      <c r="QE14" s="78">
        <v>0</v>
      </c>
      <c r="QF14" s="78">
        <v>0</v>
      </c>
      <c r="QG14" s="78">
        <v>20</v>
      </c>
      <c r="QH14" s="78">
        <v>0</v>
      </c>
      <c r="QI14" s="78">
        <v>0</v>
      </c>
      <c r="QJ14" s="78">
        <v>0</v>
      </c>
      <c r="QK14" s="78">
        <v>0</v>
      </c>
      <c r="QL14" s="78">
        <v>0</v>
      </c>
      <c r="QM14" s="78">
        <v>0</v>
      </c>
      <c r="QN14" s="78">
        <v>1</v>
      </c>
      <c r="QO14" s="78">
        <v>0</v>
      </c>
      <c r="QP14" s="78">
        <v>7</v>
      </c>
      <c r="QQ14" s="78">
        <v>4</v>
      </c>
      <c r="QR14" s="78">
        <v>2</v>
      </c>
      <c r="QS14" s="78">
        <v>20</v>
      </c>
      <c r="QT14" s="78">
        <v>4</v>
      </c>
      <c r="QU14" s="78">
        <v>0</v>
      </c>
      <c r="QV14" s="78">
        <v>3</v>
      </c>
      <c r="QW14" s="78">
        <v>0</v>
      </c>
      <c r="QX14" s="78">
        <v>233</v>
      </c>
      <c r="QY14" s="78">
        <v>20</v>
      </c>
      <c r="QZ14" s="78">
        <v>18</v>
      </c>
      <c r="RA14" s="78">
        <v>6</v>
      </c>
      <c r="RB14" s="78">
        <v>43</v>
      </c>
      <c r="RC14" s="78">
        <v>3</v>
      </c>
      <c r="RD14" s="78">
        <v>26</v>
      </c>
      <c r="RE14" s="78">
        <v>0</v>
      </c>
      <c r="RF14" s="78">
        <v>10</v>
      </c>
      <c r="RG14" s="78">
        <v>9</v>
      </c>
      <c r="RH14" s="78">
        <v>15</v>
      </c>
      <c r="RI14" s="78">
        <v>24</v>
      </c>
      <c r="RJ14" s="78">
        <v>0</v>
      </c>
      <c r="RK14" s="78">
        <v>21</v>
      </c>
      <c r="RL14" s="78">
        <v>11</v>
      </c>
      <c r="RM14" s="78">
        <v>2</v>
      </c>
      <c r="RN14" s="78">
        <v>20</v>
      </c>
      <c r="RO14" s="78">
        <v>4</v>
      </c>
      <c r="RP14" s="78">
        <v>0</v>
      </c>
      <c r="RQ14" s="78">
        <v>3</v>
      </c>
      <c r="RR14" s="78">
        <v>0</v>
      </c>
      <c r="RS14" s="78">
        <v>235</v>
      </c>
      <c r="RT14" s="78">
        <v>38</v>
      </c>
      <c r="RU14" s="78">
        <v>18</v>
      </c>
      <c r="RV14" s="78">
        <v>6</v>
      </c>
      <c r="RW14" s="78">
        <v>43</v>
      </c>
      <c r="RX14" s="78">
        <v>3</v>
      </c>
      <c r="RY14" s="78">
        <v>26</v>
      </c>
      <c r="RZ14" s="78">
        <v>0</v>
      </c>
      <c r="SA14" s="78">
        <v>10</v>
      </c>
      <c r="SB14" s="78">
        <v>9</v>
      </c>
      <c r="SC14" s="78">
        <v>15</v>
      </c>
      <c r="SD14" s="78">
        <v>24</v>
      </c>
      <c r="SE14" s="78">
        <v>0</v>
      </c>
      <c r="SF14" s="78">
        <v>21</v>
      </c>
      <c r="SG14" s="78">
        <v>11</v>
      </c>
      <c r="SH14" s="78">
        <v>2</v>
      </c>
    </row>
    <row r="15" spans="1:503">
      <c r="A15" s="17" t="s">
        <v>2379</v>
      </c>
      <c r="B15" s="77">
        <v>7</v>
      </c>
      <c r="C15" s="77">
        <v>7</v>
      </c>
      <c r="D15" s="77">
        <v>1</v>
      </c>
      <c r="E15" s="77">
        <v>2010</v>
      </c>
      <c r="F15" s="77" t="s">
        <v>178</v>
      </c>
      <c r="G15" s="1017" t="s">
        <v>1635</v>
      </c>
      <c r="H15" s="77" t="s">
        <v>1636</v>
      </c>
      <c r="I15" s="1018"/>
      <c r="J15" s="80">
        <v>22.876999999999999</v>
      </c>
      <c r="K15" s="80">
        <v>0</v>
      </c>
      <c r="L15" s="80">
        <v>0</v>
      </c>
      <c r="M15" s="80">
        <v>0</v>
      </c>
      <c r="N15" s="80">
        <v>25.047000000000001</v>
      </c>
      <c r="O15" s="80">
        <v>0</v>
      </c>
      <c r="P15" s="80">
        <v>0</v>
      </c>
      <c r="Q15" s="80">
        <v>0</v>
      </c>
      <c r="R15" s="80">
        <v>243.286</v>
      </c>
      <c r="S15" s="80">
        <v>89.406000000000006</v>
      </c>
      <c r="T15" s="80">
        <v>8.7070000000000007</v>
      </c>
      <c r="U15" s="80">
        <v>10.199999999999999</v>
      </c>
      <c r="V15" s="80">
        <v>0</v>
      </c>
      <c r="W15" s="80">
        <v>99.296000000000006</v>
      </c>
      <c r="X15" s="80">
        <v>72.549000000000007</v>
      </c>
      <c r="Y15" s="80">
        <v>1960.1389999999999</v>
      </c>
      <c r="Z15" s="80">
        <v>571.54700000000003</v>
      </c>
      <c r="AA15" s="80">
        <v>98.796999999999997</v>
      </c>
      <c r="AB15" s="80">
        <v>203.97200000000001</v>
      </c>
      <c r="AC15" s="80">
        <v>0</v>
      </c>
      <c r="AD15" s="80">
        <v>9745.0319999999992</v>
      </c>
      <c r="AE15" s="80">
        <v>12593.495999999999</v>
      </c>
      <c r="AF15" s="80">
        <v>219.41200000000001</v>
      </c>
      <c r="AG15" s="80">
        <v>53.442</v>
      </c>
      <c r="AH15" s="80">
        <v>50.98</v>
      </c>
      <c r="AI15" s="80">
        <v>60.128</v>
      </c>
      <c r="AJ15" s="80">
        <v>2.3730000000000002</v>
      </c>
      <c r="AK15" s="80">
        <v>407.57600000000002</v>
      </c>
      <c r="AL15" s="80">
        <v>62.23</v>
      </c>
      <c r="AM15" s="80">
        <v>0</v>
      </c>
      <c r="AN15" s="80">
        <v>329.15</v>
      </c>
      <c r="AO15" s="80">
        <v>2.2000000000000002</v>
      </c>
      <c r="AP15" s="80">
        <v>612.35</v>
      </c>
      <c r="AQ15" s="80">
        <v>14.332000000000001</v>
      </c>
      <c r="AR15" s="80">
        <v>8.6649999999999991</v>
      </c>
      <c r="AS15" s="80">
        <v>108.322</v>
      </c>
      <c r="AT15" s="80">
        <v>78.659000000000006</v>
      </c>
      <c r="AU15" s="80">
        <v>11.198</v>
      </c>
      <c r="AV15" s="80">
        <v>5.4340000000000002</v>
      </c>
      <c r="AW15" s="80">
        <v>0</v>
      </c>
      <c r="AX15" s="80">
        <v>4.8689999999999998</v>
      </c>
      <c r="AY15" s="80">
        <v>0</v>
      </c>
      <c r="AZ15" s="80">
        <v>0</v>
      </c>
      <c r="BA15" s="80">
        <v>0</v>
      </c>
      <c r="BB15" s="80">
        <v>0</v>
      </c>
      <c r="BC15" s="80">
        <v>0</v>
      </c>
      <c r="BD15" s="80">
        <v>13.266</v>
      </c>
      <c r="BE15" s="80">
        <v>13.930999999999999</v>
      </c>
      <c r="BF15" s="80">
        <v>0</v>
      </c>
      <c r="BG15" s="80">
        <v>0</v>
      </c>
      <c r="BH15" s="80">
        <v>0</v>
      </c>
      <c r="BI15" s="80">
        <v>0</v>
      </c>
      <c r="BJ15" s="80">
        <v>0</v>
      </c>
      <c r="BK15" s="80">
        <v>0</v>
      </c>
      <c r="BL15" s="80">
        <v>0</v>
      </c>
      <c r="BM15" s="80">
        <v>180.66499999999999</v>
      </c>
      <c r="BN15" s="80">
        <v>0</v>
      </c>
      <c r="BO15" s="80">
        <v>0</v>
      </c>
      <c r="BP15" s="80">
        <v>0</v>
      </c>
      <c r="BQ15" s="80">
        <v>0</v>
      </c>
      <c r="BR15" s="80">
        <v>0</v>
      </c>
      <c r="BS15" s="80">
        <v>6.5350000000000001</v>
      </c>
      <c r="BT15" s="80">
        <v>3.8439999999999999</v>
      </c>
      <c r="BU15" s="80">
        <v>0</v>
      </c>
      <c r="BV15" s="80">
        <v>0</v>
      </c>
      <c r="BW15" s="80">
        <v>0</v>
      </c>
      <c r="BX15" s="80">
        <v>0</v>
      </c>
      <c r="BY15" s="80">
        <v>0</v>
      </c>
      <c r="BZ15" s="80">
        <v>137.10400000000001</v>
      </c>
      <c r="CA15" s="80">
        <v>0</v>
      </c>
      <c r="CB15" s="80">
        <v>0</v>
      </c>
      <c r="CC15" s="80">
        <v>0</v>
      </c>
      <c r="CD15" s="80">
        <v>0</v>
      </c>
      <c r="CE15" s="80">
        <v>0</v>
      </c>
      <c r="CF15" s="80">
        <v>49.104999999999997</v>
      </c>
      <c r="CG15" s="80">
        <v>0</v>
      </c>
      <c r="CH15" s="80">
        <v>0</v>
      </c>
      <c r="CI15" s="80">
        <v>20.76</v>
      </c>
      <c r="CJ15" s="80">
        <v>0</v>
      </c>
      <c r="CK15" s="80">
        <v>32.317999999999998</v>
      </c>
      <c r="CL15" s="80">
        <v>167.792</v>
      </c>
      <c r="CM15" s="80">
        <v>4.4119999999999999</v>
      </c>
      <c r="CN15" s="80">
        <v>128.35</v>
      </c>
      <c r="CO15" s="80">
        <v>0</v>
      </c>
      <c r="CP15" s="80">
        <v>0</v>
      </c>
      <c r="CQ15" s="80">
        <v>0</v>
      </c>
      <c r="CR15" s="80">
        <v>0</v>
      </c>
      <c r="CS15" s="80">
        <v>851.49599999999998</v>
      </c>
      <c r="CT15" s="80">
        <v>0</v>
      </c>
      <c r="CU15" s="80">
        <v>0</v>
      </c>
      <c r="CV15" s="80">
        <v>0</v>
      </c>
      <c r="CW15" s="80">
        <v>0</v>
      </c>
      <c r="CX15" s="80">
        <v>0</v>
      </c>
      <c r="CY15" s="80">
        <v>0</v>
      </c>
      <c r="CZ15" s="80">
        <v>3.28</v>
      </c>
      <c r="DA15" s="80">
        <v>0</v>
      </c>
      <c r="DB15" s="80">
        <v>34.533000000000001</v>
      </c>
      <c r="DC15" s="80">
        <v>15.922000000000001</v>
      </c>
      <c r="DD15" s="80">
        <v>8.3249999999999993</v>
      </c>
      <c r="DE15" s="80">
        <v>0</v>
      </c>
      <c r="DF15" s="80">
        <v>320.94499999999999</v>
      </c>
      <c r="DG15" s="80">
        <v>593.31899999999996</v>
      </c>
      <c r="DH15" s="80">
        <v>0</v>
      </c>
      <c r="DI15" s="80">
        <v>14.332000000000001</v>
      </c>
      <c r="DJ15" s="80">
        <v>8.6649999999999991</v>
      </c>
      <c r="DK15" s="80">
        <v>22.876999999999999</v>
      </c>
      <c r="DL15" s="80">
        <v>0</v>
      </c>
      <c r="DM15" s="80">
        <v>0</v>
      </c>
      <c r="DN15" s="80">
        <v>0</v>
      </c>
      <c r="DO15" s="80">
        <v>25.047000000000001</v>
      </c>
      <c r="DP15" s="80">
        <v>0</v>
      </c>
      <c r="DQ15" s="80">
        <v>0</v>
      </c>
      <c r="DR15" s="80">
        <v>0</v>
      </c>
      <c r="DS15" s="80">
        <v>243.286</v>
      </c>
      <c r="DT15" s="80">
        <v>89.406000000000006</v>
      </c>
      <c r="DU15" s="80">
        <v>8.7070000000000007</v>
      </c>
      <c r="DV15" s="80">
        <v>10.199999999999999</v>
      </c>
      <c r="DW15" s="80">
        <v>0</v>
      </c>
      <c r="DX15" s="80">
        <v>99.296000000000006</v>
      </c>
      <c r="DY15" s="80">
        <v>72.549000000000007</v>
      </c>
      <c r="DZ15" s="80">
        <v>1960.1389999999999</v>
      </c>
      <c r="EA15" s="80">
        <v>250.602</v>
      </c>
      <c r="EB15" s="80">
        <v>98.796999999999997</v>
      </c>
      <c r="EC15" s="80">
        <v>203.97200000000001</v>
      </c>
      <c r="ED15" s="80">
        <v>0</v>
      </c>
      <c r="EE15" s="80">
        <v>9745.0319999999992</v>
      </c>
      <c r="EF15" s="80">
        <v>12593.495999999999</v>
      </c>
      <c r="EG15" s="80">
        <v>219.41200000000001</v>
      </c>
      <c r="EH15" s="80">
        <v>53.442</v>
      </c>
      <c r="EI15" s="80">
        <v>50.98</v>
      </c>
      <c r="EJ15" s="80">
        <v>60.128</v>
      </c>
      <c r="EK15" s="80">
        <v>2.3730000000000002</v>
      </c>
      <c r="EL15" s="80">
        <v>407.57600000000002</v>
      </c>
      <c r="EM15" s="80">
        <v>62.23</v>
      </c>
      <c r="EN15" s="80">
        <v>0</v>
      </c>
      <c r="EO15" s="80">
        <v>329.15</v>
      </c>
      <c r="EP15" s="80">
        <v>2.2000000000000002</v>
      </c>
      <c r="EQ15" s="80">
        <v>19.030999999999999</v>
      </c>
      <c r="ER15" s="80">
        <v>0</v>
      </c>
      <c r="ES15" s="80">
        <v>0</v>
      </c>
      <c r="ET15" s="80">
        <v>108.322</v>
      </c>
      <c r="EU15" s="80">
        <v>78.659000000000006</v>
      </c>
      <c r="EV15" s="80">
        <v>11.198</v>
      </c>
      <c r="EW15" s="80">
        <v>5.4340000000000002</v>
      </c>
      <c r="EX15" s="80">
        <v>0</v>
      </c>
      <c r="EY15" s="80">
        <v>4.8689999999999998</v>
      </c>
      <c r="EZ15" s="80">
        <v>0</v>
      </c>
      <c r="FA15" s="80">
        <v>0</v>
      </c>
      <c r="FB15" s="80">
        <v>0</v>
      </c>
      <c r="FC15" s="80">
        <v>0</v>
      </c>
      <c r="FD15" s="80">
        <v>0</v>
      </c>
      <c r="FE15" s="80">
        <v>13.266</v>
      </c>
      <c r="FF15" s="80">
        <v>13.930999999999999</v>
      </c>
      <c r="FG15" s="80">
        <v>0</v>
      </c>
      <c r="FH15" s="80">
        <v>0</v>
      </c>
      <c r="FI15" s="80">
        <v>0</v>
      </c>
      <c r="FJ15" s="80">
        <v>0</v>
      </c>
      <c r="FK15" s="80">
        <v>0</v>
      </c>
      <c r="FL15" s="80">
        <v>0</v>
      </c>
      <c r="FM15" s="80">
        <v>0</v>
      </c>
      <c r="FN15" s="80">
        <v>180.66499999999999</v>
      </c>
      <c r="FO15" s="80">
        <v>0</v>
      </c>
      <c r="FP15" s="80">
        <v>0</v>
      </c>
      <c r="FQ15" s="80">
        <v>0</v>
      </c>
      <c r="FR15" s="80">
        <v>0</v>
      </c>
      <c r="FS15" s="80">
        <v>0</v>
      </c>
      <c r="FT15" s="80">
        <v>6.5350000000000001</v>
      </c>
      <c r="FU15" s="80">
        <v>3.8439999999999999</v>
      </c>
      <c r="FV15" s="80">
        <v>0</v>
      </c>
      <c r="FW15" s="80">
        <v>0</v>
      </c>
      <c r="FX15" s="80">
        <v>0</v>
      </c>
      <c r="FY15" s="80">
        <v>0</v>
      </c>
      <c r="FZ15" s="80">
        <v>0</v>
      </c>
      <c r="GA15" s="80">
        <v>137.10400000000001</v>
      </c>
      <c r="GB15" s="80">
        <v>0</v>
      </c>
      <c r="GC15" s="80">
        <v>0</v>
      </c>
      <c r="GD15" s="80">
        <v>0</v>
      </c>
      <c r="GE15" s="80">
        <v>0</v>
      </c>
      <c r="GF15" s="80">
        <v>0</v>
      </c>
      <c r="GG15" s="80">
        <v>49.104999999999997</v>
      </c>
      <c r="GH15" s="80">
        <v>0</v>
      </c>
      <c r="GI15" s="80">
        <v>0</v>
      </c>
      <c r="GJ15" s="80">
        <v>20.76</v>
      </c>
      <c r="GK15" s="80">
        <v>0</v>
      </c>
      <c r="GL15" s="80">
        <v>32.317999999999998</v>
      </c>
      <c r="GM15" s="80">
        <v>167.792</v>
      </c>
      <c r="GN15" s="80">
        <v>4.4119999999999999</v>
      </c>
      <c r="GO15" s="80">
        <v>128.35</v>
      </c>
      <c r="GP15" s="80">
        <v>0</v>
      </c>
      <c r="GQ15" s="80">
        <v>0</v>
      </c>
      <c r="GR15" s="80">
        <v>0</v>
      </c>
      <c r="GS15" s="80">
        <v>0</v>
      </c>
      <c r="GT15" s="80">
        <v>851.49599999999998</v>
      </c>
      <c r="GU15" s="80">
        <v>0</v>
      </c>
      <c r="GV15" s="80">
        <v>0</v>
      </c>
      <c r="GW15" s="80">
        <v>0</v>
      </c>
      <c r="GX15" s="80">
        <v>0</v>
      </c>
      <c r="GY15" s="80">
        <v>0</v>
      </c>
      <c r="GZ15" s="80">
        <v>0</v>
      </c>
      <c r="HA15" s="80">
        <v>3.28</v>
      </c>
      <c r="HB15" s="80">
        <v>0</v>
      </c>
      <c r="HC15" s="80">
        <v>34.533000000000001</v>
      </c>
      <c r="HD15" s="80">
        <v>15.922000000000001</v>
      </c>
      <c r="HE15" s="80">
        <v>8.3249999999999993</v>
      </c>
      <c r="HF15" s="80">
        <v>937.26099999999997</v>
      </c>
      <c r="HG15" s="80">
        <v>22.876999999999999</v>
      </c>
      <c r="HH15" s="80">
        <v>0</v>
      </c>
      <c r="HI15" s="80">
        <v>25.047000000000001</v>
      </c>
      <c r="HJ15" s="80">
        <v>0</v>
      </c>
      <c r="HK15" s="80">
        <v>26562.973000000002</v>
      </c>
      <c r="HL15" s="80">
        <v>127.35299999999999</v>
      </c>
      <c r="HM15" s="80">
        <v>100.16</v>
      </c>
      <c r="HN15" s="80">
        <v>27.196999999999999</v>
      </c>
      <c r="HO15" s="80">
        <v>180.66499999999999</v>
      </c>
      <c r="HP15" s="80">
        <v>10.379</v>
      </c>
      <c r="HQ15" s="80">
        <v>137.10400000000001</v>
      </c>
      <c r="HR15" s="80">
        <v>0</v>
      </c>
      <c r="HS15" s="80">
        <v>49.104999999999997</v>
      </c>
      <c r="HT15" s="80">
        <v>53.078000000000003</v>
      </c>
      <c r="HU15" s="80">
        <v>172.20400000000001</v>
      </c>
      <c r="HV15" s="80">
        <v>128.35</v>
      </c>
      <c r="HW15" s="80">
        <v>0</v>
      </c>
      <c r="HX15" s="80">
        <v>854.77599999999995</v>
      </c>
      <c r="HY15" s="80">
        <v>50.454999999999998</v>
      </c>
      <c r="HZ15" s="80">
        <v>8.3249999999999993</v>
      </c>
      <c r="IA15" s="80">
        <v>937.26099999999997</v>
      </c>
      <c r="IB15" s="80">
        <v>22.876999999999999</v>
      </c>
      <c r="IC15" s="80">
        <v>0</v>
      </c>
      <c r="ID15" s="80">
        <v>25.047000000000001</v>
      </c>
      <c r="IE15" s="80">
        <v>0</v>
      </c>
      <c r="IF15" s="80">
        <v>26883.918000000001</v>
      </c>
      <c r="IG15" s="80">
        <v>743.66899999999998</v>
      </c>
      <c r="IH15" s="80">
        <v>100.16</v>
      </c>
      <c r="II15" s="80">
        <v>27.196999999999999</v>
      </c>
      <c r="IJ15" s="80">
        <v>180.66499999999999</v>
      </c>
      <c r="IK15" s="80">
        <v>10.379</v>
      </c>
      <c r="IL15" s="80">
        <v>137.10400000000001</v>
      </c>
      <c r="IM15" s="80">
        <v>0</v>
      </c>
      <c r="IN15" s="80">
        <v>49.104999999999997</v>
      </c>
      <c r="IO15" s="80">
        <v>53.078000000000003</v>
      </c>
      <c r="IP15" s="80">
        <v>172.20400000000001</v>
      </c>
      <c r="IQ15" s="80">
        <v>128.35</v>
      </c>
      <c r="IR15" s="80">
        <v>0</v>
      </c>
      <c r="IS15" s="80">
        <v>854.77599999999995</v>
      </c>
      <c r="IT15" s="80">
        <v>50.454999999999998</v>
      </c>
      <c r="IU15" s="80">
        <v>8.3249999999999993</v>
      </c>
      <c r="IV15" s="81">
        <v>0</v>
      </c>
      <c r="IW15" s="78">
        <v>4</v>
      </c>
      <c r="IX15" s="78">
        <v>0</v>
      </c>
      <c r="IY15" s="78">
        <v>0</v>
      </c>
      <c r="IZ15" s="78">
        <v>0</v>
      </c>
      <c r="JA15" s="78">
        <v>3</v>
      </c>
      <c r="JB15" s="78">
        <v>0</v>
      </c>
      <c r="JC15" s="78">
        <v>0</v>
      </c>
      <c r="JD15" s="78">
        <v>0</v>
      </c>
      <c r="JE15" s="78">
        <v>35</v>
      </c>
      <c r="JF15" s="78">
        <v>8</v>
      </c>
      <c r="JG15" s="78">
        <v>1</v>
      </c>
      <c r="JH15" s="78">
        <v>1</v>
      </c>
      <c r="JI15" s="78">
        <v>0</v>
      </c>
      <c r="JJ15" s="78">
        <v>7</v>
      </c>
      <c r="JK15" s="78">
        <v>9</v>
      </c>
      <c r="JL15" s="78">
        <v>24</v>
      </c>
      <c r="JM15" s="78">
        <v>10</v>
      </c>
      <c r="JN15" s="78">
        <v>22</v>
      </c>
      <c r="JO15" s="78">
        <v>6</v>
      </c>
      <c r="JP15" s="78">
        <v>0</v>
      </c>
      <c r="JQ15" s="78">
        <v>21</v>
      </c>
      <c r="JR15" s="78">
        <v>19</v>
      </c>
      <c r="JS15" s="78">
        <v>12</v>
      </c>
      <c r="JT15" s="78">
        <v>8</v>
      </c>
      <c r="JU15" s="78">
        <v>3</v>
      </c>
      <c r="JV15" s="78">
        <v>5</v>
      </c>
      <c r="JW15" s="78">
        <v>1</v>
      </c>
      <c r="JX15" s="78">
        <v>19</v>
      </c>
      <c r="JY15" s="78">
        <v>11</v>
      </c>
      <c r="JZ15" s="78">
        <v>0</v>
      </c>
      <c r="KA15" s="78">
        <v>15</v>
      </c>
      <c r="KB15" s="78">
        <v>1</v>
      </c>
      <c r="KC15" s="78">
        <v>9</v>
      </c>
      <c r="KD15" s="78">
        <v>2</v>
      </c>
      <c r="KE15" s="78">
        <v>9</v>
      </c>
      <c r="KF15" s="78">
        <v>13</v>
      </c>
      <c r="KG15" s="78">
        <v>13</v>
      </c>
      <c r="KH15" s="78">
        <v>4</v>
      </c>
      <c r="KI15" s="78">
        <v>2</v>
      </c>
      <c r="KJ15" s="78">
        <v>0</v>
      </c>
      <c r="KK15" s="78">
        <v>1</v>
      </c>
      <c r="KL15" s="78">
        <v>0</v>
      </c>
      <c r="KM15" s="78">
        <v>0</v>
      </c>
      <c r="KN15" s="78">
        <v>0</v>
      </c>
      <c r="KO15" s="78">
        <v>0</v>
      </c>
      <c r="KP15" s="78">
        <v>0</v>
      </c>
      <c r="KQ15" s="78">
        <v>4</v>
      </c>
      <c r="KR15" s="78">
        <v>3</v>
      </c>
      <c r="KS15" s="78">
        <v>0</v>
      </c>
      <c r="KT15" s="78">
        <v>0</v>
      </c>
      <c r="KU15" s="78">
        <v>0</v>
      </c>
      <c r="KV15" s="78">
        <v>0</v>
      </c>
      <c r="KW15" s="78">
        <v>0</v>
      </c>
      <c r="KX15" s="78">
        <v>0</v>
      </c>
      <c r="KY15" s="78">
        <v>0</v>
      </c>
      <c r="KZ15" s="78">
        <v>44</v>
      </c>
      <c r="LA15" s="78">
        <v>0</v>
      </c>
      <c r="LB15" s="78">
        <v>0</v>
      </c>
      <c r="LC15" s="78">
        <v>0</v>
      </c>
      <c r="LD15" s="78">
        <v>0</v>
      </c>
      <c r="LE15" s="78">
        <v>0</v>
      </c>
      <c r="LF15" s="78">
        <v>2</v>
      </c>
      <c r="LG15" s="78">
        <v>1</v>
      </c>
      <c r="LH15" s="78">
        <v>0</v>
      </c>
      <c r="LI15" s="78">
        <v>0</v>
      </c>
      <c r="LJ15" s="78">
        <v>0</v>
      </c>
      <c r="LK15" s="78">
        <v>0</v>
      </c>
      <c r="LL15" s="78">
        <v>0</v>
      </c>
      <c r="LM15" s="78">
        <v>27</v>
      </c>
      <c r="LN15" s="78">
        <v>0</v>
      </c>
      <c r="LO15" s="78">
        <v>0</v>
      </c>
      <c r="LP15" s="78">
        <v>0</v>
      </c>
      <c r="LQ15" s="78">
        <v>0</v>
      </c>
      <c r="LR15" s="78">
        <v>0</v>
      </c>
      <c r="LS15" s="78">
        <v>10</v>
      </c>
      <c r="LT15" s="78">
        <v>0</v>
      </c>
      <c r="LU15" s="78">
        <v>0</v>
      </c>
      <c r="LV15" s="78">
        <v>3</v>
      </c>
      <c r="LW15" s="78">
        <v>0</v>
      </c>
      <c r="LX15" s="78">
        <v>7</v>
      </c>
      <c r="LY15" s="78">
        <v>13</v>
      </c>
      <c r="LZ15" s="78">
        <v>1</v>
      </c>
      <c r="MA15" s="78">
        <v>25</v>
      </c>
      <c r="MB15" s="78">
        <v>0</v>
      </c>
      <c r="MC15" s="78">
        <v>0</v>
      </c>
      <c r="MD15" s="78">
        <v>0</v>
      </c>
      <c r="ME15" s="78">
        <v>0</v>
      </c>
      <c r="MF15" s="78">
        <v>24</v>
      </c>
      <c r="MG15" s="78">
        <v>0</v>
      </c>
      <c r="MH15" s="78">
        <v>0</v>
      </c>
      <c r="MI15" s="78">
        <v>0</v>
      </c>
      <c r="MJ15" s="78">
        <v>0</v>
      </c>
      <c r="MK15" s="78">
        <v>0</v>
      </c>
      <c r="ML15" s="78">
        <v>0</v>
      </c>
      <c r="MM15" s="78">
        <v>1</v>
      </c>
      <c r="MN15" s="78">
        <v>0</v>
      </c>
      <c r="MO15" s="78">
        <v>7</v>
      </c>
      <c r="MP15" s="78">
        <v>4</v>
      </c>
      <c r="MQ15" s="78">
        <v>2</v>
      </c>
      <c r="MR15" s="78">
        <v>0</v>
      </c>
      <c r="MS15" s="78">
        <v>1</v>
      </c>
      <c r="MT15" s="78">
        <v>6</v>
      </c>
      <c r="MU15" s="78">
        <v>0</v>
      </c>
      <c r="MV15" s="78">
        <v>2</v>
      </c>
      <c r="MW15" s="78">
        <v>9</v>
      </c>
      <c r="MX15" s="78">
        <v>4</v>
      </c>
      <c r="MY15" s="78">
        <v>0</v>
      </c>
      <c r="MZ15" s="78">
        <v>0</v>
      </c>
      <c r="NA15" s="78">
        <v>0</v>
      </c>
      <c r="NB15" s="78">
        <v>3</v>
      </c>
      <c r="NC15" s="78">
        <v>0</v>
      </c>
      <c r="ND15" s="78">
        <v>0</v>
      </c>
      <c r="NE15" s="78">
        <v>0</v>
      </c>
      <c r="NF15" s="78">
        <v>35</v>
      </c>
      <c r="NG15" s="78">
        <v>8</v>
      </c>
      <c r="NH15" s="78">
        <v>1</v>
      </c>
      <c r="NI15" s="78">
        <v>1</v>
      </c>
      <c r="NJ15" s="78">
        <v>0</v>
      </c>
      <c r="NK15" s="78">
        <v>7</v>
      </c>
      <c r="NL15" s="78">
        <v>9</v>
      </c>
      <c r="NM15" s="78">
        <v>24</v>
      </c>
      <c r="NN15" s="78">
        <v>9</v>
      </c>
      <c r="NO15" s="78">
        <v>22</v>
      </c>
      <c r="NP15" s="78">
        <v>6</v>
      </c>
      <c r="NQ15" s="78">
        <v>0</v>
      </c>
      <c r="NR15" s="78">
        <v>21</v>
      </c>
      <c r="NS15" s="78">
        <v>19</v>
      </c>
      <c r="NT15" s="78">
        <v>12</v>
      </c>
      <c r="NU15" s="78">
        <v>8</v>
      </c>
      <c r="NV15" s="78">
        <v>3</v>
      </c>
      <c r="NW15" s="78">
        <v>5</v>
      </c>
      <c r="NX15" s="78">
        <v>1</v>
      </c>
      <c r="NY15" s="78">
        <v>19</v>
      </c>
      <c r="NZ15" s="78">
        <v>11</v>
      </c>
      <c r="OA15" s="78">
        <v>0</v>
      </c>
      <c r="OB15" s="78">
        <v>15</v>
      </c>
      <c r="OC15" s="78">
        <v>1</v>
      </c>
      <c r="OD15" s="78">
        <v>3</v>
      </c>
      <c r="OE15" s="78">
        <v>0</v>
      </c>
      <c r="OF15" s="78">
        <v>0</v>
      </c>
      <c r="OG15" s="78">
        <v>13</v>
      </c>
      <c r="OH15" s="78">
        <v>13</v>
      </c>
      <c r="OI15" s="78">
        <v>4</v>
      </c>
      <c r="OJ15" s="78">
        <v>2</v>
      </c>
      <c r="OK15" s="78">
        <v>0</v>
      </c>
      <c r="OL15" s="78">
        <v>1</v>
      </c>
      <c r="OM15" s="78">
        <v>0</v>
      </c>
      <c r="ON15" s="78">
        <v>0</v>
      </c>
      <c r="OO15" s="78">
        <v>0</v>
      </c>
      <c r="OP15" s="78">
        <v>0</v>
      </c>
      <c r="OQ15" s="78">
        <v>0</v>
      </c>
      <c r="OR15" s="78">
        <v>4</v>
      </c>
      <c r="OS15" s="78">
        <v>3</v>
      </c>
      <c r="OT15" s="78">
        <v>0</v>
      </c>
      <c r="OU15" s="78">
        <v>0</v>
      </c>
      <c r="OV15" s="78">
        <v>0</v>
      </c>
      <c r="OW15" s="78">
        <v>0</v>
      </c>
      <c r="OX15" s="78">
        <v>0</v>
      </c>
      <c r="OY15" s="78">
        <v>0</v>
      </c>
      <c r="OZ15" s="78">
        <v>0</v>
      </c>
      <c r="PA15" s="78">
        <v>44</v>
      </c>
      <c r="PB15" s="78">
        <v>0</v>
      </c>
      <c r="PC15" s="78">
        <v>0</v>
      </c>
      <c r="PD15" s="78">
        <v>0</v>
      </c>
      <c r="PE15" s="78">
        <v>0</v>
      </c>
      <c r="PF15" s="78">
        <v>0</v>
      </c>
      <c r="PG15" s="78">
        <v>2</v>
      </c>
      <c r="PH15" s="78">
        <v>1</v>
      </c>
      <c r="PI15" s="78">
        <v>0</v>
      </c>
      <c r="PJ15" s="78">
        <v>0</v>
      </c>
      <c r="PK15" s="78">
        <v>0</v>
      </c>
      <c r="PL15" s="78">
        <v>0</v>
      </c>
      <c r="PM15" s="78">
        <v>0</v>
      </c>
      <c r="PN15" s="78">
        <v>27</v>
      </c>
      <c r="PO15" s="78">
        <v>0</v>
      </c>
      <c r="PP15" s="78">
        <v>0</v>
      </c>
      <c r="PQ15" s="78">
        <v>0</v>
      </c>
      <c r="PR15" s="78">
        <v>0</v>
      </c>
      <c r="PS15" s="78">
        <v>0</v>
      </c>
      <c r="PT15" s="78">
        <v>10</v>
      </c>
      <c r="PU15" s="78">
        <v>0</v>
      </c>
      <c r="PV15" s="78">
        <v>0</v>
      </c>
      <c r="PW15" s="78">
        <v>3</v>
      </c>
      <c r="PX15" s="78">
        <v>0</v>
      </c>
      <c r="PY15" s="78">
        <v>7</v>
      </c>
      <c r="PZ15" s="78">
        <v>13</v>
      </c>
      <c r="QA15" s="78">
        <v>1</v>
      </c>
      <c r="QB15" s="78">
        <v>25</v>
      </c>
      <c r="QC15" s="78">
        <v>0</v>
      </c>
      <c r="QD15" s="78">
        <v>0</v>
      </c>
      <c r="QE15" s="78">
        <v>0</v>
      </c>
      <c r="QF15" s="78">
        <v>0</v>
      </c>
      <c r="QG15" s="78">
        <v>24</v>
      </c>
      <c r="QH15" s="78">
        <v>0</v>
      </c>
      <c r="QI15" s="78">
        <v>0</v>
      </c>
      <c r="QJ15" s="78">
        <v>0</v>
      </c>
      <c r="QK15" s="78">
        <v>0</v>
      </c>
      <c r="QL15" s="78">
        <v>0</v>
      </c>
      <c r="QM15" s="78">
        <v>0</v>
      </c>
      <c r="QN15" s="78">
        <v>1</v>
      </c>
      <c r="QO15" s="78">
        <v>0</v>
      </c>
      <c r="QP15" s="78">
        <v>7</v>
      </c>
      <c r="QQ15" s="78">
        <v>4</v>
      </c>
      <c r="QR15" s="78">
        <v>2</v>
      </c>
      <c r="QS15" s="78">
        <v>18</v>
      </c>
      <c r="QT15" s="78">
        <v>4</v>
      </c>
      <c r="QU15" s="78">
        <v>0</v>
      </c>
      <c r="QV15" s="78">
        <v>3</v>
      </c>
      <c r="QW15" s="78">
        <v>0</v>
      </c>
      <c r="QX15" s="78">
        <v>237</v>
      </c>
      <c r="QY15" s="78">
        <v>16</v>
      </c>
      <c r="QZ15" s="78">
        <v>20</v>
      </c>
      <c r="RA15" s="78">
        <v>7</v>
      </c>
      <c r="RB15" s="78">
        <v>44</v>
      </c>
      <c r="RC15" s="78">
        <v>3</v>
      </c>
      <c r="RD15" s="78">
        <v>27</v>
      </c>
      <c r="RE15" s="78">
        <v>0</v>
      </c>
      <c r="RF15" s="78">
        <v>10</v>
      </c>
      <c r="RG15" s="78">
        <v>10</v>
      </c>
      <c r="RH15" s="78">
        <v>14</v>
      </c>
      <c r="RI15" s="78">
        <v>25</v>
      </c>
      <c r="RJ15" s="78">
        <v>0</v>
      </c>
      <c r="RK15" s="78">
        <v>25</v>
      </c>
      <c r="RL15" s="78">
        <v>11</v>
      </c>
      <c r="RM15" s="78">
        <v>2</v>
      </c>
      <c r="RN15" s="78">
        <v>18</v>
      </c>
      <c r="RO15" s="78">
        <v>4</v>
      </c>
      <c r="RP15" s="78">
        <v>0</v>
      </c>
      <c r="RQ15" s="78">
        <v>3</v>
      </c>
      <c r="RR15" s="78">
        <v>0</v>
      </c>
      <c r="RS15" s="78">
        <v>238</v>
      </c>
      <c r="RT15" s="78">
        <v>33</v>
      </c>
      <c r="RU15" s="78">
        <v>20</v>
      </c>
      <c r="RV15" s="78">
        <v>7</v>
      </c>
      <c r="RW15" s="78">
        <v>44</v>
      </c>
      <c r="RX15" s="78">
        <v>3</v>
      </c>
      <c r="RY15" s="78">
        <v>27</v>
      </c>
      <c r="RZ15" s="78">
        <v>0</v>
      </c>
      <c r="SA15" s="78">
        <v>10</v>
      </c>
      <c r="SB15" s="78">
        <v>10</v>
      </c>
      <c r="SC15" s="78">
        <v>14</v>
      </c>
      <c r="SD15" s="78">
        <v>25</v>
      </c>
      <c r="SE15" s="78">
        <v>0</v>
      </c>
      <c r="SF15" s="78">
        <v>25</v>
      </c>
      <c r="SG15" s="78">
        <v>11</v>
      </c>
      <c r="SH15" s="78">
        <v>2</v>
      </c>
    </row>
    <row r="16" spans="1:503">
      <c r="A16" s="17" t="s">
        <v>2380</v>
      </c>
      <c r="B16" s="77">
        <v>8</v>
      </c>
      <c r="C16" s="77">
        <v>8</v>
      </c>
      <c r="D16" s="77">
        <v>1</v>
      </c>
      <c r="E16" s="77">
        <v>2011</v>
      </c>
      <c r="F16" s="77" t="s">
        <v>179</v>
      </c>
      <c r="G16" s="1017" t="s">
        <v>1635</v>
      </c>
      <c r="H16" s="77" t="s">
        <v>1636</v>
      </c>
      <c r="I16" s="1018"/>
      <c r="J16" s="80">
        <v>28.29</v>
      </c>
      <c r="K16" s="80">
        <v>0</v>
      </c>
      <c r="L16" s="80">
        <v>0</v>
      </c>
      <c r="M16" s="80">
        <v>0</v>
      </c>
      <c r="N16" s="80">
        <v>26.504000000000001</v>
      </c>
      <c r="O16" s="80">
        <v>0</v>
      </c>
      <c r="P16" s="80">
        <v>0</v>
      </c>
      <c r="Q16" s="80">
        <v>0</v>
      </c>
      <c r="R16" s="80">
        <v>270.72199999999998</v>
      </c>
      <c r="S16" s="80">
        <v>105.193</v>
      </c>
      <c r="T16" s="80">
        <v>9.0109999999999992</v>
      </c>
      <c r="U16" s="80">
        <v>11.116</v>
      </c>
      <c r="V16" s="80">
        <v>0</v>
      </c>
      <c r="W16" s="80">
        <v>104.373</v>
      </c>
      <c r="X16" s="80">
        <v>45.529000000000003</v>
      </c>
      <c r="Y16" s="80">
        <v>1735.3019999999999</v>
      </c>
      <c r="Z16" s="80">
        <v>540.24099999999999</v>
      </c>
      <c r="AA16" s="80">
        <v>116.69</v>
      </c>
      <c r="AB16" s="80">
        <v>202.37700000000001</v>
      </c>
      <c r="AC16" s="80">
        <v>0</v>
      </c>
      <c r="AD16" s="80">
        <v>9771.9220000000005</v>
      </c>
      <c r="AE16" s="80">
        <v>8929.4069999999992</v>
      </c>
      <c r="AF16" s="80">
        <v>318.13099999999997</v>
      </c>
      <c r="AG16" s="80">
        <v>49.603000000000002</v>
      </c>
      <c r="AH16" s="80">
        <v>49.488999999999997</v>
      </c>
      <c r="AI16" s="80">
        <v>69.796999999999997</v>
      </c>
      <c r="AJ16" s="80">
        <v>0</v>
      </c>
      <c r="AK16" s="80">
        <v>300.30399999999997</v>
      </c>
      <c r="AL16" s="80">
        <v>57.345999999999997</v>
      </c>
      <c r="AM16" s="80">
        <v>0</v>
      </c>
      <c r="AN16" s="80">
        <v>360.495</v>
      </c>
      <c r="AO16" s="80">
        <v>3.21</v>
      </c>
      <c r="AP16" s="80">
        <v>678.80499999999995</v>
      </c>
      <c r="AQ16" s="80">
        <v>13.688000000000001</v>
      </c>
      <c r="AR16" s="80">
        <v>6.2910000000000004</v>
      </c>
      <c r="AS16" s="80">
        <v>129.334</v>
      </c>
      <c r="AT16" s="80">
        <v>103.953</v>
      </c>
      <c r="AU16" s="80">
        <v>10.489000000000001</v>
      </c>
      <c r="AV16" s="80">
        <v>3.0550000000000002</v>
      </c>
      <c r="AW16" s="80">
        <v>0</v>
      </c>
      <c r="AX16" s="80">
        <v>4.6710000000000003</v>
      </c>
      <c r="AY16" s="80">
        <v>0</v>
      </c>
      <c r="AZ16" s="80">
        <v>0</v>
      </c>
      <c r="BA16" s="80">
        <v>0</v>
      </c>
      <c r="BB16" s="80">
        <v>0</v>
      </c>
      <c r="BC16" s="80">
        <v>0</v>
      </c>
      <c r="BD16" s="80">
        <v>5.0359999999999996</v>
      </c>
      <c r="BE16" s="80">
        <v>13.182</v>
      </c>
      <c r="BF16" s="80">
        <v>0</v>
      </c>
      <c r="BG16" s="80">
        <v>0</v>
      </c>
      <c r="BH16" s="80">
        <v>0</v>
      </c>
      <c r="BI16" s="80">
        <v>0</v>
      </c>
      <c r="BJ16" s="80">
        <v>0</v>
      </c>
      <c r="BK16" s="80">
        <v>0</v>
      </c>
      <c r="BL16" s="80">
        <v>0</v>
      </c>
      <c r="BM16" s="80">
        <v>150.81899999999999</v>
      </c>
      <c r="BN16" s="80">
        <v>0</v>
      </c>
      <c r="BO16" s="80">
        <v>0</v>
      </c>
      <c r="BP16" s="80">
        <v>3.6619999999999999</v>
      </c>
      <c r="BQ16" s="80">
        <v>0</v>
      </c>
      <c r="BR16" s="80">
        <v>0</v>
      </c>
      <c r="BS16" s="80">
        <v>6.3090000000000002</v>
      </c>
      <c r="BT16" s="80">
        <v>2.9870000000000001</v>
      </c>
      <c r="BU16" s="80">
        <v>0</v>
      </c>
      <c r="BV16" s="80">
        <v>0</v>
      </c>
      <c r="BW16" s="80">
        <v>0</v>
      </c>
      <c r="BX16" s="80">
        <v>0</v>
      </c>
      <c r="BY16" s="80">
        <v>0</v>
      </c>
      <c r="BZ16" s="80">
        <v>133.58600000000001</v>
      </c>
      <c r="CA16" s="80">
        <v>0</v>
      </c>
      <c r="CB16" s="80">
        <v>0</v>
      </c>
      <c r="CC16" s="80">
        <v>0</v>
      </c>
      <c r="CD16" s="80">
        <v>0</v>
      </c>
      <c r="CE16" s="80">
        <v>0</v>
      </c>
      <c r="CF16" s="80">
        <v>55.121000000000002</v>
      </c>
      <c r="CG16" s="80">
        <v>0</v>
      </c>
      <c r="CH16" s="80">
        <v>0</v>
      </c>
      <c r="CI16" s="80">
        <v>7.867</v>
      </c>
      <c r="CJ16" s="80">
        <v>0</v>
      </c>
      <c r="CK16" s="80">
        <v>30.859000000000002</v>
      </c>
      <c r="CL16" s="80">
        <v>167.333</v>
      </c>
      <c r="CM16" s="80">
        <v>4.125</v>
      </c>
      <c r="CN16" s="80">
        <v>116.246</v>
      </c>
      <c r="CO16" s="80">
        <v>0</v>
      </c>
      <c r="CP16" s="80">
        <v>0</v>
      </c>
      <c r="CQ16" s="80">
        <v>0</v>
      </c>
      <c r="CR16" s="80">
        <v>0</v>
      </c>
      <c r="CS16" s="80">
        <v>1012.766</v>
      </c>
      <c r="CT16" s="80">
        <v>0</v>
      </c>
      <c r="CU16" s="80">
        <v>0</v>
      </c>
      <c r="CV16" s="80">
        <v>0</v>
      </c>
      <c r="CW16" s="80">
        <v>0</v>
      </c>
      <c r="CX16" s="80">
        <v>0</v>
      </c>
      <c r="CY16" s="80">
        <v>0</v>
      </c>
      <c r="CZ16" s="80">
        <v>3.5030000000000001</v>
      </c>
      <c r="DA16" s="80">
        <v>0</v>
      </c>
      <c r="DB16" s="80">
        <v>30.332999999999998</v>
      </c>
      <c r="DC16" s="80">
        <v>15.725</v>
      </c>
      <c r="DD16" s="80">
        <v>5.5149999999999997</v>
      </c>
      <c r="DE16" s="80">
        <v>0</v>
      </c>
      <c r="DF16" s="80">
        <v>304.81</v>
      </c>
      <c r="DG16" s="80">
        <v>647.279</v>
      </c>
      <c r="DH16" s="80">
        <v>0</v>
      </c>
      <c r="DI16" s="80">
        <v>13.688000000000001</v>
      </c>
      <c r="DJ16" s="80">
        <v>6.2910000000000004</v>
      </c>
      <c r="DK16" s="80">
        <v>28.29</v>
      </c>
      <c r="DL16" s="80">
        <v>0</v>
      </c>
      <c r="DM16" s="80">
        <v>0</v>
      </c>
      <c r="DN16" s="80">
        <v>0</v>
      </c>
      <c r="DO16" s="80">
        <v>26.504000000000001</v>
      </c>
      <c r="DP16" s="80">
        <v>0</v>
      </c>
      <c r="DQ16" s="80">
        <v>0</v>
      </c>
      <c r="DR16" s="80">
        <v>0</v>
      </c>
      <c r="DS16" s="80">
        <v>270.72199999999998</v>
      </c>
      <c r="DT16" s="80">
        <v>105.193</v>
      </c>
      <c r="DU16" s="80">
        <v>9.0109999999999992</v>
      </c>
      <c r="DV16" s="80">
        <v>11.116</v>
      </c>
      <c r="DW16" s="80">
        <v>0</v>
      </c>
      <c r="DX16" s="80">
        <v>104.373</v>
      </c>
      <c r="DY16" s="80">
        <v>45.529000000000003</v>
      </c>
      <c r="DZ16" s="80">
        <v>1735.3019999999999</v>
      </c>
      <c r="EA16" s="80">
        <v>235.43100000000001</v>
      </c>
      <c r="EB16" s="80">
        <v>116.69</v>
      </c>
      <c r="EC16" s="80">
        <v>202.37700000000001</v>
      </c>
      <c r="ED16" s="80">
        <v>0</v>
      </c>
      <c r="EE16" s="80">
        <v>9771.9220000000005</v>
      </c>
      <c r="EF16" s="80">
        <v>8929.4069999999992</v>
      </c>
      <c r="EG16" s="80">
        <v>318.13099999999997</v>
      </c>
      <c r="EH16" s="80">
        <v>49.603000000000002</v>
      </c>
      <c r="EI16" s="80">
        <v>49.488999999999997</v>
      </c>
      <c r="EJ16" s="80">
        <v>69.796999999999997</v>
      </c>
      <c r="EK16" s="80">
        <v>0</v>
      </c>
      <c r="EL16" s="80">
        <v>300.30399999999997</v>
      </c>
      <c r="EM16" s="80">
        <v>57.345999999999997</v>
      </c>
      <c r="EN16" s="80">
        <v>0</v>
      </c>
      <c r="EO16" s="80">
        <v>360.495</v>
      </c>
      <c r="EP16" s="80">
        <v>3.21</v>
      </c>
      <c r="EQ16" s="80">
        <v>31.526</v>
      </c>
      <c r="ER16" s="80">
        <v>0</v>
      </c>
      <c r="ES16" s="80">
        <v>0</v>
      </c>
      <c r="ET16" s="80">
        <v>129.334</v>
      </c>
      <c r="EU16" s="80">
        <v>103.953</v>
      </c>
      <c r="EV16" s="80">
        <v>10.489000000000001</v>
      </c>
      <c r="EW16" s="80">
        <v>3.0550000000000002</v>
      </c>
      <c r="EX16" s="80">
        <v>0</v>
      </c>
      <c r="EY16" s="80">
        <v>4.6710000000000003</v>
      </c>
      <c r="EZ16" s="80">
        <v>0</v>
      </c>
      <c r="FA16" s="80">
        <v>0</v>
      </c>
      <c r="FB16" s="80">
        <v>0</v>
      </c>
      <c r="FC16" s="80">
        <v>0</v>
      </c>
      <c r="FD16" s="80">
        <v>0</v>
      </c>
      <c r="FE16" s="80">
        <v>5.0359999999999996</v>
      </c>
      <c r="FF16" s="80">
        <v>13.182</v>
      </c>
      <c r="FG16" s="80">
        <v>0</v>
      </c>
      <c r="FH16" s="80">
        <v>0</v>
      </c>
      <c r="FI16" s="80">
        <v>0</v>
      </c>
      <c r="FJ16" s="80">
        <v>0</v>
      </c>
      <c r="FK16" s="80">
        <v>0</v>
      </c>
      <c r="FL16" s="80">
        <v>0</v>
      </c>
      <c r="FM16" s="80">
        <v>0</v>
      </c>
      <c r="FN16" s="80">
        <v>150.81899999999999</v>
      </c>
      <c r="FO16" s="80">
        <v>0</v>
      </c>
      <c r="FP16" s="80">
        <v>0</v>
      </c>
      <c r="FQ16" s="80">
        <v>3.6619999999999999</v>
      </c>
      <c r="FR16" s="80">
        <v>0</v>
      </c>
      <c r="FS16" s="80">
        <v>0</v>
      </c>
      <c r="FT16" s="80">
        <v>6.3090000000000002</v>
      </c>
      <c r="FU16" s="80">
        <v>2.9870000000000001</v>
      </c>
      <c r="FV16" s="80">
        <v>0</v>
      </c>
      <c r="FW16" s="80">
        <v>0</v>
      </c>
      <c r="FX16" s="80">
        <v>0</v>
      </c>
      <c r="FY16" s="80">
        <v>0</v>
      </c>
      <c r="FZ16" s="80">
        <v>0</v>
      </c>
      <c r="GA16" s="80">
        <v>133.58600000000001</v>
      </c>
      <c r="GB16" s="80">
        <v>0</v>
      </c>
      <c r="GC16" s="80">
        <v>0</v>
      </c>
      <c r="GD16" s="80">
        <v>0</v>
      </c>
      <c r="GE16" s="80">
        <v>0</v>
      </c>
      <c r="GF16" s="80">
        <v>0</v>
      </c>
      <c r="GG16" s="80">
        <v>55.121000000000002</v>
      </c>
      <c r="GH16" s="80">
        <v>0</v>
      </c>
      <c r="GI16" s="80">
        <v>0</v>
      </c>
      <c r="GJ16" s="80">
        <v>7.867</v>
      </c>
      <c r="GK16" s="80">
        <v>0</v>
      </c>
      <c r="GL16" s="80">
        <v>30.859000000000002</v>
      </c>
      <c r="GM16" s="80">
        <v>167.333</v>
      </c>
      <c r="GN16" s="80">
        <v>4.125</v>
      </c>
      <c r="GO16" s="80">
        <v>116.246</v>
      </c>
      <c r="GP16" s="80">
        <v>0</v>
      </c>
      <c r="GQ16" s="80">
        <v>0</v>
      </c>
      <c r="GR16" s="80">
        <v>0</v>
      </c>
      <c r="GS16" s="80">
        <v>0</v>
      </c>
      <c r="GT16" s="80">
        <v>1012.766</v>
      </c>
      <c r="GU16" s="80">
        <v>0</v>
      </c>
      <c r="GV16" s="80">
        <v>0</v>
      </c>
      <c r="GW16" s="80">
        <v>0</v>
      </c>
      <c r="GX16" s="80">
        <v>0</v>
      </c>
      <c r="GY16" s="80">
        <v>0</v>
      </c>
      <c r="GZ16" s="80">
        <v>0</v>
      </c>
      <c r="HA16" s="80">
        <v>3.5030000000000001</v>
      </c>
      <c r="HB16" s="80">
        <v>0</v>
      </c>
      <c r="HC16" s="80">
        <v>30.332999999999998</v>
      </c>
      <c r="HD16" s="80">
        <v>15.725</v>
      </c>
      <c r="HE16" s="80">
        <v>5.5149999999999997</v>
      </c>
      <c r="HF16" s="80">
        <v>972.06799999999998</v>
      </c>
      <c r="HG16" s="80">
        <v>28.29</v>
      </c>
      <c r="HH16" s="80">
        <v>0</v>
      </c>
      <c r="HI16" s="80">
        <v>26.504000000000001</v>
      </c>
      <c r="HJ16" s="80">
        <v>0</v>
      </c>
      <c r="HK16" s="80">
        <v>22745.448</v>
      </c>
      <c r="HL16" s="80">
        <v>160.86000000000001</v>
      </c>
      <c r="HM16" s="80">
        <v>122.16800000000001</v>
      </c>
      <c r="HN16" s="80">
        <v>18.218</v>
      </c>
      <c r="HO16" s="80">
        <v>154.48099999999999</v>
      </c>
      <c r="HP16" s="80">
        <v>9.2959999999999994</v>
      </c>
      <c r="HQ16" s="80">
        <v>133.58600000000001</v>
      </c>
      <c r="HR16" s="80">
        <v>0</v>
      </c>
      <c r="HS16" s="80">
        <v>55.121000000000002</v>
      </c>
      <c r="HT16" s="80">
        <v>38.725999999999999</v>
      </c>
      <c r="HU16" s="80">
        <v>171.458</v>
      </c>
      <c r="HV16" s="80">
        <v>116.246</v>
      </c>
      <c r="HW16" s="80">
        <v>0</v>
      </c>
      <c r="HX16" s="80">
        <v>1016.269</v>
      </c>
      <c r="HY16" s="80">
        <v>46.058</v>
      </c>
      <c r="HZ16" s="80">
        <v>5.5149999999999997</v>
      </c>
      <c r="IA16" s="80">
        <v>972.06799999999998</v>
      </c>
      <c r="IB16" s="80">
        <v>28.29</v>
      </c>
      <c r="IC16" s="80">
        <v>0</v>
      </c>
      <c r="ID16" s="80">
        <v>26.504000000000001</v>
      </c>
      <c r="IE16" s="80">
        <v>0</v>
      </c>
      <c r="IF16" s="80">
        <v>23050.258000000002</v>
      </c>
      <c r="IG16" s="80">
        <v>828.11800000000005</v>
      </c>
      <c r="IH16" s="80">
        <v>122.16800000000001</v>
      </c>
      <c r="II16" s="80">
        <v>18.218</v>
      </c>
      <c r="IJ16" s="80">
        <v>154.48099999999999</v>
      </c>
      <c r="IK16" s="80">
        <v>9.2959999999999994</v>
      </c>
      <c r="IL16" s="80">
        <v>133.58600000000001</v>
      </c>
      <c r="IM16" s="80">
        <v>0</v>
      </c>
      <c r="IN16" s="80">
        <v>55.121000000000002</v>
      </c>
      <c r="IO16" s="80">
        <v>38.725999999999999</v>
      </c>
      <c r="IP16" s="80">
        <v>171.458</v>
      </c>
      <c r="IQ16" s="80">
        <v>116.246</v>
      </c>
      <c r="IR16" s="80">
        <v>0</v>
      </c>
      <c r="IS16" s="80">
        <v>1016.269</v>
      </c>
      <c r="IT16" s="80">
        <v>46.058</v>
      </c>
      <c r="IU16" s="80">
        <v>5.5149999999999997</v>
      </c>
      <c r="IV16" s="81">
        <v>0</v>
      </c>
      <c r="IW16" s="78">
        <v>5</v>
      </c>
      <c r="IX16" s="78">
        <v>0</v>
      </c>
      <c r="IY16" s="78">
        <v>0</v>
      </c>
      <c r="IZ16" s="78">
        <v>0</v>
      </c>
      <c r="JA16" s="78">
        <v>3</v>
      </c>
      <c r="JB16" s="78">
        <v>0</v>
      </c>
      <c r="JC16" s="78">
        <v>0</v>
      </c>
      <c r="JD16" s="78">
        <v>0</v>
      </c>
      <c r="JE16" s="78">
        <v>40</v>
      </c>
      <c r="JF16" s="78">
        <v>9</v>
      </c>
      <c r="JG16" s="78">
        <v>1</v>
      </c>
      <c r="JH16" s="78">
        <v>1</v>
      </c>
      <c r="JI16" s="78">
        <v>0</v>
      </c>
      <c r="JJ16" s="78">
        <v>7</v>
      </c>
      <c r="JK16" s="78">
        <v>7</v>
      </c>
      <c r="JL16" s="78">
        <v>25</v>
      </c>
      <c r="JM16" s="78">
        <v>10</v>
      </c>
      <c r="JN16" s="78">
        <v>23</v>
      </c>
      <c r="JO16" s="78">
        <v>6</v>
      </c>
      <c r="JP16" s="78">
        <v>0</v>
      </c>
      <c r="JQ16" s="78">
        <v>21</v>
      </c>
      <c r="JR16" s="78">
        <v>19</v>
      </c>
      <c r="JS16" s="78">
        <v>14</v>
      </c>
      <c r="JT16" s="78">
        <v>7</v>
      </c>
      <c r="JU16" s="78">
        <v>3</v>
      </c>
      <c r="JV16" s="78">
        <v>7</v>
      </c>
      <c r="JW16" s="78">
        <v>0</v>
      </c>
      <c r="JX16" s="78">
        <v>15</v>
      </c>
      <c r="JY16" s="78">
        <v>10</v>
      </c>
      <c r="JZ16" s="78">
        <v>0</v>
      </c>
      <c r="KA16" s="78">
        <v>17</v>
      </c>
      <c r="KB16" s="78">
        <v>1</v>
      </c>
      <c r="KC16" s="78">
        <v>9</v>
      </c>
      <c r="KD16" s="78">
        <v>2</v>
      </c>
      <c r="KE16" s="78">
        <v>8</v>
      </c>
      <c r="KF16" s="78">
        <v>17</v>
      </c>
      <c r="KG16" s="78">
        <v>13</v>
      </c>
      <c r="KH16" s="78">
        <v>4</v>
      </c>
      <c r="KI16" s="78">
        <v>1</v>
      </c>
      <c r="KJ16" s="78">
        <v>0</v>
      </c>
      <c r="KK16" s="78">
        <v>1</v>
      </c>
      <c r="KL16" s="78">
        <v>0</v>
      </c>
      <c r="KM16" s="78">
        <v>0</v>
      </c>
      <c r="KN16" s="78">
        <v>0</v>
      </c>
      <c r="KO16" s="78">
        <v>0</v>
      </c>
      <c r="KP16" s="78">
        <v>0</v>
      </c>
      <c r="KQ16" s="78">
        <v>2</v>
      </c>
      <c r="KR16" s="78">
        <v>3</v>
      </c>
      <c r="KS16" s="78">
        <v>0</v>
      </c>
      <c r="KT16" s="78">
        <v>0</v>
      </c>
      <c r="KU16" s="78">
        <v>0</v>
      </c>
      <c r="KV16" s="78">
        <v>0</v>
      </c>
      <c r="KW16" s="78">
        <v>0</v>
      </c>
      <c r="KX16" s="78">
        <v>0</v>
      </c>
      <c r="KY16" s="78">
        <v>0</v>
      </c>
      <c r="KZ16" s="78">
        <v>38</v>
      </c>
      <c r="LA16" s="78">
        <v>0</v>
      </c>
      <c r="LB16" s="78">
        <v>0</v>
      </c>
      <c r="LC16" s="78">
        <v>1</v>
      </c>
      <c r="LD16" s="78">
        <v>0</v>
      </c>
      <c r="LE16" s="78">
        <v>0</v>
      </c>
      <c r="LF16" s="78">
        <v>2</v>
      </c>
      <c r="LG16" s="78">
        <v>1</v>
      </c>
      <c r="LH16" s="78">
        <v>0</v>
      </c>
      <c r="LI16" s="78">
        <v>0</v>
      </c>
      <c r="LJ16" s="78">
        <v>0</v>
      </c>
      <c r="LK16" s="78">
        <v>0</v>
      </c>
      <c r="LL16" s="78">
        <v>0</v>
      </c>
      <c r="LM16" s="78">
        <v>28</v>
      </c>
      <c r="LN16" s="78">
        <v>0</v>
      </c>
      <c r="LO16" s="78">
        <v>0</v>
      </c>
      <c r="LP16" s="78">
        <v>0</v>
      </c>
      <c r="LQ16" s="78">
        <v>0</v>
      </c>
      <c r="LR16" s="78">
        <v>0</v>
      </c>
      <c r="LS16" s="78">
        <v>12</v>
      </c>
      <c r="LT16" s="78">
        <v>0</v>
      </c>
      <c r="LU16" s="78">
        <v>0</v>
      </c>
      <c r="LV16" s="78">
        <v>2</v>
      </c>
      <c r="LW16" s="78">
        <v>0</v>
      </c>
      <c r="LX16" s="78">
        <v>7</v>
      </c>
      <c r="LY16" s="78">
        <v>13</v>
      </c>
      <c r="LZ16" s="78">
        <v>1</v>
      </c>
      <c r="MA16" s="78">
        <v>26</v>
      </c>
      <c r="MB16" s="78">
        <v>0</v>
      </c>
      <c r="MC16" s="78">
        <v>0</v>
      </c>
      <c r="MD16" s="78">
        <v>0</v>
      </c>
      <c r="ME16" s="78">
        <v>0</v>
      </c>
      <c r="MF16" s="78">
        <v>25</v>
      </c>
      <c r="MG16" s="78">
        <v>0</v>
      </c>
      <c r="MH16" s="78">
        <v>0</v>
      </c>
      <c r="MI16" s="78">
        <v>0</v>
      </c>
      <c r="MJ16" s="78">
        <v>0</v>
      </c>
      <c r="MK16" s="78">
        <v>0</v>
      </c>
      <c r="ML16" s="78">
        <v>0</v>
      </c>
      <c r="MM16" s="78">
        <v>1</v>
      </c>
      <c r="MN16" s="78">
        <v>0</v>
      </c>
      <c r="MO16" s="78">
        <v>6</v>
      </c>
      <c r="MP16" s="78">
        <v>5</v>
      </c>
      <c r="MQ16" s="78">
        <v>2</v>
      </c>
      <c r="MR16" s="78">
        <v>0</v>
      </c>
      <c r="MS16" s="78">
        <v>1</v>
      </c>
      <c r="MT16" s="78">
        <v>6</v>
      </c>
      <c r="MU16" s="78">
        <v>0</v>
      </c>
      <c r="MV16" s="78">
        <v>2</v>
      </c>
      <c r="MW16" s="78">
        <v>8</v>
      </c>
      <c r="MX16" s="78">
        <v>5</v>
      </c>
      <c r="MY16" s="78">
        <v>0</v>
      </c>
      <c r="MZ16" s="78">
        <v>0</v>
      </c>
      <c r="NA16" s="78">
        <v>0</v>
      </c>
      <c r="NB16" s="78">
        <v>3</v>
      </c>
      <c r="NC16" s="78">
        <v>0</v>
      </c>
      <c r="ND16" s="78">
        <v>0</v>
      </c>
      <c r="NE16" s="78">
        <v>0</v>
      </c>
      <c r="NF16" s="78">
        <v>40</v>
      </c>
      <c r="NG16" s="78">
        <v>9</v>
      </c>
      <c r="NH16" s="78">
        <v>1</v>
      </c>
      <c r="NI16" s="78">
        <v>1</v>
      </c>
      <c r="NJ16" s="78">
        <v>0</v>
      </c>
      <c r="NK16" s="78">
        <v>7</v>
      </c>
      <c r="NL16" s="78">
        <v>7</v>
      </c>
      <c r="NM16" s="78">
        <v>25</v>
      </c>
      <c r="NN16" s="78">
        <v>9</v>
      </c>
      <c r="NO16" s="78">
        <v>23</v>
      </c>
      <c r="NP16" s="78">
        <v>6</v>
      </c>
      <c r="NQ16" s="78">
        <v>0</v>
      </c>
      <c r="NR16" s="78">
        <v>21</v>
      </c>
      <c r="NS16" s="78">
        <v>19</v>
      </c>
      <c r="NT16" s="78">
        <v>14</v>
      </c>
      <c r="NU16" s="78">
        <v>7</v>
      </c>
      <c r="NV16" s="78">
        <v>3</v>
      </c>
      <c r="NW16" s="78">
        <v>7</v>
      </c>
      <c r="NX16" s="78">
        <v>0</v>
      </c>
      <c r="NY16" s="78">
        <v>15</v>
      </c>
      <c r="NZ16" s="78">
        <v>10</v>
      </c>
      <c r="OA16" s="78">
        <v>0</v>
      </c>
      <c r="OB16" s="78">
        <v>17</v>
      </c>
      <c r="OC16" s="78">
        <v>1</v>
      </c>
      <c r="OD16" s="78">
        <v>3</v>
      </c>
      <c r="OE16" s="78">
        <v>0</v>
      </c>
      <c r="OF16" s="78">
        <v>0</v>
      </c>
      <c r="OG16" s="78">
        <v>17</v>
      </c>
      <c r="OH16" s="78">
        <v>13</v>
      </c>
      <c r="OI16" s="78">
        <v>4</v>
      </c>
      <c r="OJ16" s="78">
        <v>1</v>
      </c>
      <c r="OK16" s="78">
        <v>0</v>
      </c>
      <c r="OL16" s="78">
        <v>1</v>
      </c>
      <c r="OM16" s="78">
        <v>0</v>
      </c>
      <c r="ON16" s="78">
        <v>0</v>
      </c>
      <c r="OO16" s="78">
        <v>0</v>
      </c>
      <c r="OP16" s="78">
        <v>0</v>
      </c>
      <c r="OQ16" s="78">
        <v>0</v>
      </c>
      <c r="OR16" s="78">
        <v>2</v>
      </c>
      <c r="OS16" s="78">
        <v>3</v>
      </c>
      <c r="OT16" s="78">
        <v>0</v>
      </c>
      <c r="OU16" s="78">
        <v>0</v>
      </c>
      <c r="OV16" s="78">
        <v>0</v>
      </c>
      <c r="OW16" s="78">
        <v>0</v>
      </c>
      <c r="OX16" s="78">
        <v>0</v>
      </c>
      <c r="OY16" s="78">
        <v>0</v>
      </c>
      <c r="OZ16" s="78">
        <v>0</v>
      </c>
      <c r="PA16" s="78">
        <v>38</v>
      </c>
      <c r="PB16" s="78">
        <v>0</v>
      </c>
      <c r="PC16" s="78">
        <v>0</v>
      </c>
      <c r="PD16" s="78">
        <v>1</v>
      </c>
      <c r="PE16" s="78">
        <v>0</v>
      </c>
      <c r="PF16" s="78">
        <v>0</v>
      </c>
      <c r="PG16" s="78">
        <v>2</v>
      </c>
      <c r="PH16" s="78">
        <v>1</v>
      </c>
      <c r="PI16" s="78">
        <v>0</v>
      </c>
      <c r="PJ16" s="78">
        <v>0</v>
      </c>
      <c r="PK16" s="78">
        <v>0</v>
      </c>
      <c r="PL16" s="78">
        <v>0</v>
      </c>
      <c r="PM16" s="78">
        <v>0</v>
      </c>
      <c r="PN16" s="78">
        <v>28</v>
      </c>
      <c r="PO16" s="78">
        <v>0</v>
      </c>
      <c r="PP16" s="78">
        <v>0</v>
      </c>
      <c r="PQ16" s="78">
        <v>0</v>
      </c>
      <c r="PR16" s="78">
        <v>0</v>
      </c>
      <c r="PS16" s="78">
        <v>0</v>
      </c>
      <c r="PT16" s="78">
        <v>12</v>
      </c>
      <c r="PU16" s="78">
        <v>0</v>
      </c>
      <c r="PV16" s="78">
        <v>0</v>
      </c>
      <c r="PW16" s="78">
        <v>2</v>
      </c>
      <c r="PX16" s="78">
        <v>0</v>
      </c>
      <c r="PY16" s="78">
        <v>7</v>
      </c>
      <c r="PZ16" s="78">
        <v>13</v>
      </c>
      <c r="QA16" s="78">
        <v>1</v>
      </c>
      <c r="QB16" s="78">
        <v>26</v>
      </c>
      <c r="QC16" s="78">
        <v>0</v>
      </c>
      <c r="QD16" s="78">
        <v>0</v>
      </c>
      <c r="QE16" s="78">
        <v>0</v>
      </c>
      <c r="QF16" s="78">
        <v>0</v>
      </c>
      <c r="QG16" s="78">
        <v>25</v>
      </c>
      <c r="QH16" s="78">
        <v>0</v>
      </c>
      <c r="QI16" s="78">
        <v>0</v>
      </c>
      <c r="QJ16" s="78">
        <v>0</v>
      </c>
      <c r="QK16" s="78">
        <v>0</v>
      </c>
      <c r="QL16" s="78">
        <v>0</v>
      </c>
      <c r="QM16" s="78">
        <v>0</v>
      </c>
      <c r="QN16" s="78">
        <v>1</v>
      </c>
      <c r="QO16" s="78">
        <v>0</v>
      </c>
      <c r="QP16" s="78">
        <v>6</v>
      </c>
      <c r="QQ16" s="78">
        <v>5</v>
      </c>
      <c r="QR16" s="78">
        <v>2</v>
      </c>
      <c r="QS16" s="78">
        <v>17</v>
      </c>
      <c r="QT16" s="78">
        <v>5</v>
      </c>
      <c r="QU16" s="78">
        <v>0</v>
      </c>
      <c r="QV16" s="78">
        <v>3</v>
      </c>
      <c r="QW16" s="78">
        <v>0</v>
      </c>
      <c r="QX16" s="78">
        <v>242</v>
      </c>
      <c r="QY16" s="78">
        <v>20</v>
      </c>
      <c r="QZ16" s="78">
        <v>19</v>
      </c>
      <c r="RA16" s="78">
        <v>5</v>
      </c>
      <c r="RB16" s="78">
        <v>39</v>
      </c>
      <c r="RC16" s="78">
        <v>3</v>
      </c>
      <c r="RD16" s="78">
        <v>28</v>
      </c>
      <c r="RE16" s="78">
        <v>0</v>
      </c>
      <c r="RF16" s="78">
        <v>12</v>
      </c>
      <c r="RG16" s="78">
        <v>9</v>
      </c>
      <c r="RH16" s="78">
        <v>14</v>
      </c>
      <c r="RI16" s="78">
        <v>26</v>
      </c>
      <c r="RJ16" s="78">
        <v>0</v>
      </c>
      <c r="RK16" s="78">
        <v>26</v>
      </c>
      <c r="RL16" s="78">
        <v>11</v>
      </c>
      <c r="RM16" s="78">
        <v>2</v>
      </c>
      <c r="RN16" s="78">
        <v>17</v>
      </c>
      <c r="RO16" s="78">
        <v>5</v>
      </c>
      <c r="RP16" s="78">
        <v>0</v>
      </c>
      <c r="RQ16" s="78">
        <v>3</v>
      </c>
      <c r="RR16" s="78">
        <v>0</v>
      </c>
      <c r="RS16" s="78">
        <v>243</v>
      </c>
      <c r="RT16" s="78">
        <v>36</v>
      </c>
      <c r="RU16" s="78">
        <v>19</v>
      </c>
      <c r="RV16" s="78">
        <v>5</v>
      </c>
      <c r="RW16" s="78">
        <v>39</v>
      </c>
      <c r="RX16" s="78">
        <v>3</v>
      </c>
      <c r="RY16" s="78">
        <v>28</v>
      </c>
      <c r="RZ16" s="78">
        <v>0</v>
      </c>
      <c r="SA16" s="78">
        <v>12</v>
      </c>
      <c r="SB16" s="78">
        <v>9</v>
      </c>
      <c r="SC16" s="78">
        <v>14</v>
      </c>
      <c r="SD16" s="78">
        <v>26</v>
      </c>
      <c r="SE16" s="78">
        <v>0</v>
      </c>
      <c r="SF16" s="78">
        <v>26</v>
      </c>
      <c r="SG16" s="78">
        <v>11</v>
      </c>
      <c r="SH16" s="78">
        <v>2</v>
      </c>
    </row>
    <row r="17" spans="1:502">
      <c r="A17" s="17" t="s">
        <v>2381</v>
      </c>
      <c r="B17" s="77">
        <v>9</v>
      </c>
      <c r="C17" s="77">
        <v>9</v>
      </c>
      <c r="D17" s="77">
        <v>1</v>
      </c>
      <c r="E17" s="77">
        <v>2012</v>
      </c>
      <c r="F17" s="77" t="s">
        <v>180</v>
      </c>
      <c r="G17" s="1017" t="s">
        <v>1635</v>
      </c>
      <c r="H17" s="77" t="s">
        <v>1636</v>
      </c>
      <c r="I17" s="1018"/>
      <c r="J17" s="80">
        <v>29.539000000000001</v>
      </c>
      <c r="K17" s="80">
        <v>0</v>
      </c>
      <c r="L17" s="80">
        <v>0</v>
      </c>
      <c r="M17" s="80">
        <v>0</v>
      </c>
      <c r="N17" s="80">
        <v>26.544</v>
      </c>
      <c r="O17" s="80">
        <v>0</v>
      </c>
      <c r="P17" s="80">
        <v>0</v>
      </c>
      <c r="Q17" s="80">
        <v>0</v>
      </c>
      <c r="R17" s="80">
        <v>308.61900000000003</v>
      </c>
      <c r="S17" s="80">
        <v>119.33199999999999</v>
      </c>
      <c r="T17" s="80">
        <v>8.9740000000000002</v>
      </c>
      <c r="U17" s="80">
        <v>18.82</v>
      </c>
      <c r="V17" s="80">
        <v>0</v>
      </c>
      <c r="W17" s="80">
        <v>107.74</v>
      </c>
      <c r="X17" s="80">
        <v>84.472999999999999</v>
      </c>
      <c r="Y17" s="80">
        <v>1891.914</v>
      </c>
      <c r="Z17" s="80">
        <v>566.87300000000005</v>
      </c>
      <c r="AA17" s="80">
        <v>140.965</v>
      </c>
      <c r="AB17" s="80">
        <v>246.417</v>
      </c>
      <c r="AC17" s="80">
        <v>0</v>
      </c>
      <c r="AD17" s="80">
        <v>10084.294</v>
      </c>
      <c r="AE17" s="80">
        <v>10284.304</v>
      </c>
      <c r="AF17" s="80">
        <v>356.36</v>
      </c>
      <c r="AG17" s="80">
        <v>57.789000000000001</v>
      </c>
      <c r="AH17" s="80">
        <v>30.161000000000001</v>
      </c>
      <c r="AI17" s="80">
        <v>78.094999999999999</v>
      </c>
      <c r="AJ17" s="80">
        <v>0</v>
      </c>
      <c r="AK17" s="80">
        <v>235.91900000000001</v>
      </c>
      <c r="AL17" s="80">
        <v>77.141999999999996</v>
      </c>
      <c r="AM17" s="80">
        <v>0</v>
      </c>
      <c r="AN17" s="80">
        <v>446.35599999999999</v>
      </c>
      <c r="AO17" s="80">
        <v>3.88</v>
      </c>
      <c r="AP17" s="80">
        <v>820.86</v>
      </c>
      <c r="AQ17" s="80">
        <v>17.259</v>
      </c>
      <c r="AR17" s="80">
        <v>8.0570000000000004</v>
      </c>
      <c r="AS17" s="80">
        <v>181.12200000000001</v>
      </c>
      <c r="AT17" s="80">
        <v>115.32899999999999</v>
      </c>
      <c r="AU17" s="80">
        <v>12.843999999999999</v>
      </c>
      <c r="AV17" s="80">
        <v>3.8490000000000002</v>
      </c>
      <c r="AW17" s="80">
        <v>0</v>
      </c>
      <c r="AX17" s="80">
        <v>6.0629999999999997</v>
      </c>
      <c r="AY17" s="80">
        <v>0</v>
      </c>
      <c r="AZ17" s="80">
        <v>0</v>
      </c>
      <c r="BA17" s="80">
        <v>0</v>
      </c>
      <c r="BB17" s="80">
        <v>0</v>
      </c>
      <c r="BC17" s="80">
        <v>0</v>
      </c>
      <c r="BD17" s="80">
        <v>22.518999999999998</v>
      </c>
      <c r="BE17" s="80">
        <v>13.824</v>
      </c>
      <c r="BF17" s="80">
        <v>0</v>
      </c>
      <c r="BG17" s="80">
        <v>0</v>
      </c>
      <c r="BH17" s="80">
        <v>0</v>
      </c>
      <c r="BI17" s="80">
        <v>0</v>
      </c>
      <c r="BJ17" s="80">
        <v>0</v>
      </c>
      <c r="BK17" s="80">
        <v>0</v>
      </c>
      <c r="BL17" s="80">
        <v>0</v>
      </c>
      <c r="BM17" s="80">
        <v>206.74199999999999</v>
      </c>
      <c r="BN17" s="80">
        <v>0</v>
      </c>
      <c r="BO17" s="80">
        <v>0</v>
      </c>
      <c r="BP17" s="80">
        <v>0</v>
      </c>
      <c r="BQ17" s="80">
        <v>0</v>
      </c>
      <c r="BR17" s="80">
        <v>0</v>
      </c>
      <c r="BS17" s="80">
        <v>8.1530000000000005</v>
      </c>
      <c r="BT17" s="80">
        <v>3.6150000000000002</v>
      </c>
      <c r="BU17" s="80">
        <v>0</v>
      </c>
      <c r="BV17" s="80">
        <v>0</v>
      </c>
      <c r="BW17" s="80">
        <v>3.09</v>
      </c>
      <c r="BX17" s="80">
        <v>0</v>
      </c>
      <c r="BY17" s="80">
        <v>0</v>
      </c>
      <c r="BZ17" s="80">
        <v>177.172</v>
      </c>
      <c r="CA17" s="80">
        <v>0</v>
      </c>
      <c r="CB17" s="80">
        <v>0</v>
      </c>
      <c r="CC17" s="80">
        <v>0</v>
      </c>
      <c r="CD17" s="80">
        <v>0</v>
      </c>
      <c r="CE17" s="80">
        <v>0</v>
      </c>
      <c r="CF17" s="80">
        <v>67.989000000000004</v>
      </c>
      <c r="CG17" s="80">
        <v>0</v>
      </c>
      <c r="CH17" s="80">
        <v>0</v>
      </c>
      <c r="CI17" s="80">
        <v>25.158000000000001</v>
      </c>
      <c r="CJ17" s="80">
        <v>0</v>
      </c>
      <c r="CK17" s="80">
        <v>33.924999999999997</v>
      </c>
      <c r="CL17" s="80">
        <v>200.71600000000001</v>
      </c>
      <c r="CM17" s="80">
        <v>4.7190000000000003</v>
      </c>
      <c r="CN17" s="80">
        <v>148.32300000000001</v>
      </c>
      <c r="CO17" s="80">
        <v>0</v>
      </c>
      <c r="CP17" s="80">
        <v>3.4740000000000002</v>
      </c>
      <c r="CQ17" s="80">
        <v>0</v>
      </c>
      <c r="CR17" s="80">
        <v>0</v>
      </c>
      <c r="CS17" s="80">
        <v>614.77700000000004</v>
      </c>
      <c r="CT17" s="80">
        <v>0</v>
      </c>
      <c r="CU17" s="80">
        <v>0</v>
      </c>
      <c r="CV17" s="80">
        <v>0</v>
      </c>
      <c r="CW17" s="80">
        <v>0</v>
      </c>
      <c r="CX17" s="80">
        <v>0</v>
      </c>
      <c r="CY17" s="80">
        <v>0</v>
      </c>
      <c r="CZ17" s="80">
        <v>4.181</v>
      </c>
      <c r="DA17" s="80">
        <v>0</v>
      </c>
      <c r="DB17" s="80">
        <v>34.357999999999997</v>
      </c>
      <c r="DC17" s="80">
        <v>20.03</v>
      </c>
      <c r="DD17" s="80">
        <v>4.3920000000000003</v>
      </c>
      <c r="DE17" s="80">
        <v>0</v>
      </c>
      <c r="DF17" s="80">
        <v>333.32499999999999</v>
      </c>
      <c r="DG17" s="80">
        <v>748.07399999999996</v>
      </c>
      <c r="DH17" s="80">
        <v>0</v>
      </c>
      <c r="DI17" s="80">
        <v>17.259</v>
      </c>
      <c r="DJ17" s="80">
        <v>8.0570000000000004</v>
      </c>
      <c r="DK17" s="80">
        <v>29.539000000000001</v>
      </c>
      <c r="DL17" s="80">
        <v>0</v>
      </c>
      <c r="DM17" s="80">
        <v>0</v>
      </c>
      <c r="DN17" s="80">
        <v>0</v>
      </c>
      <c r="DO17" s="80">
        <v>26.544</v>
      </c>
      <c r="DP17" s="80">
        <v>0</v>
      </c>
      <c r="DQ17" s="80">
        <v>0</v>
      </c>
      <c r="DR17" s="80">
        <v>0</v>
      </c>
      <c r="DS17" s="80">
        <v>308.61900000000003</v>
      </c>
      <c r="DT17" s="80">
        <v>119.33199999999999</v>
      </c>
      <c r="DU17" s="80">
        <v>8.9740000000000002</v>
      </c>
      <c r="DV17" s="80">
        <v>18.82</v>
      </c>
      <c r="DW17" s="80">
        <v>0</v>
      </c>
      <c r="DX17" s="80">
        <v>107.74</v>
      </c>
      <c r="DY17" s="80">
        <v>84.472999999999999</v>
      </c>
      <c r="DZ17" s="80">
        <v>1891.914</v>
      </c>
      <c r="EA17" s="80">
        <v>233.548</v>
      </c>
      <c r="EB17" s="80">
        <v>140.965</v>
      </c>
      <c r="EC17" s="80">
        <v>246.417</v>
      </c>
      <c r="ED17" s="80">
        <v>0</v>
      </c>
      <c r="EE17" s="80">
        <v>10084.294</v>
      </c>
      <c r="EF17" s="80">
        <v>10284.304</v>
      </c>
      <c r="EG17" s="80">
        <v>356.36</v>
      </c>
      <c r="EH17" s="80">
        <v>57.789000000000001</v>
      </c>
      <c r="EI17" s="80">
        <v>30.161000000000001</v>
      </c>
      <c r="EJ17" s="80">
        <v>78.094999999999999</v>
      </c>
      <c r="EK17" s="80">
        <v>0</v>
      </c>
      <c r="EL17" s="80">
        <v>235.91900000000001</v>
      </c>
      <c r="EM17" s="80">
        <v>77.141999999999996</v>
      </c>
      <c r="EN17" s="80">
        <v>0</v>
      </c>
      <c r="EO17" s="80">
        <v>446.35599999999999</v>
      </c>
      <c r="EP17" s="80">
        <v>3.88</v>
      </c>
      <c r="EQ17" s="80">
        <v>72.786000000000001</v>
      </c>
      <c r="ER17" s="80">
        <v>0</v>
      </c>
      <c r="ES17" s="80">
        <v>0</v>
      </c>
      <c r="ET17" s="80">
        <v>181.12200000000001</v>
      </c>
      <c r="EU17" s="80">
        <v>115.32899999999999</v>
      </c>
      <c r="EV17" s="80">
        <v>12.843999999999999</v>
      </c>
      <c r="EW17" s="80">
        <v>3.8490000000000002</v>
      </c>
      <c r="EX17" s="80">
        <v>0</v>
      </c>
      <c r="EY17" s="80">
        <v>6.0629999999999997</v>
      </c>
      <c r="EZ17" s="80">
        <v>0</v>
      </c>
      <c r="FA17" s="80">
        <v>0</v>
      </c>
      <c r="FB17" s="80">
        <v>0</v>
      </c>
      <c r="FC17" s="80">
        <v>0</v>
      </c>
      <c r="FD17" s="80">
        <v>0</v>
      </c>
      <c r="FE17" s="80">
        <v>22.518999999999998</v>
      </c>
      <c r="FF17" s="80">
        <v>13.824</v>
      </c>
      <c r="FG17" s="80">
        <v>0</v>
      </c>
      <c r="FH17" s="80">
        <v>0</v>
      </c>
      <c r="FI17" s="80">
        <v>0</v>
      </c>
      <c r="FJ17" s="80">
        <v>0</v>
      </c>
      <c r="FK17" s="80">
        <v>0</v>
      </c>
      <c r="FL17" s="80">
        <v>0</v>
      </c>
      <c r="FM17" s="80">
        <v>0</v>
      </c>
      <c r="FN17" s="80">
        <v>206.74199999999999</v>
      </c>
      <c r="FO17" s="80">
        <v>0</v>
      </c>
      <c r="FP17" s="80">
        <v>0</v>
      </c>
      <c r="FQ17" s="80">
        <v>0</v>
      </c>
      <c r="FR17" s="80">
        <v>0</v>
      </c>
      <c r="FS17" s="80">
        <v>0</v>
      </c>
      <c r="FT17" s="80">
        <v>8.1530000000000005</v>
      </c>
      <c r="FU17" s="80">
        <v>3.6150000000000002</v>
      </c>
      <c r="FV17" s="80">
        <v>0</v>
      </c>
      <c r="FW17" s="80">
        <v>0</v>
      </c>
      <c r="FX17" s="80">
        <v>3.09</v>
      </c>
      <c r="FY17" s="80">
        <v>0</v>
      </c>
      <c r="FZ17" s="80">
        <v>0</v>
      </c>
      <c r="GA17" s="80">
        <v>177.172</v>
      </c>
      <c r="GB17" s="80">
        <v>0</v>
      </c>
      <c r="GC17" s="80">
        <v>0</v>
      </c>
      <c r="GD17" s="80">
        <v>0</v>
      </c>
      <c r="GE17" s="80">
        <v>0</v>
      </c>
      <c r="GF17" s="80">
        <v>0</v>
      </c>
      <c r="GG17" s="80">
        <v>67.989000000000004</v>
      </c>
      <c r="GH17" s="80">
        <v>0</v>
      </c>
      <c r="GI17" s="80">
        <v>0</v>
      </c>
      <c r="GJ17" s="80">
        <v>25.158000000000001</v>
      </c>
      <c r="GK17" s="80">
        <v>0</v>
      </c>
      <c r="GL17" s="80">
        <v>33.924999999999997</v>
      </c>
      <c r="GM17" s="80">
        <v>200.71600000000001</v>
      </c>
      <c r="GN17" s="80">
        <v>4.7190000000000003</v>
      </c>
      <c r="GO17" s="80">
        <v>148.32300000000001</v>
      </c>
      <c r="GP17" s="80">
        <v>0</v>
      </c>
      <c r="GQ17" s="80">
        <v>3.4740000000000002</v>
      </c>
      <c r="GR17" s="80">
        <v>0</v>
      </c>
      <c r="GS17" s="80">
        <v>0</v>
      </c>
      <c r="GT17" s="80">
        <v>614.77700000000004</v>
      </c>
      <c r="GU17" s="80">
        <v>0</v>
      </c>
      <c r="GV17" s="80">
        <v>0</v>
      </c>
      <c r="GW17" s="80">
        <v>0</v>
      </c>
      <c r="GX17" s="80">
        <v>0</v>
      </c>
      <c r="GY17" s="80">
        <v>0</v>
      </c>
      <c r="GZ17" s="80">
        <v>0</v>
      </c>
      <c r="HA17" s="80">
        <v>4.181</v>
      </c>
      <c r="HB17" s="80">
        <v>0</v>
      </c>
      <c r="HC17" s="80">
        <v>34.357999999999997</v>
      </c>
      <c r="HD17" s="80">
        <v>20.03</v>
      </c>
      <c r="HE17" s="80">
        <v>4.3920000000000003</v>
      </c>
      <c r="HF17" s="80">
        <v>1106.7149999999999</v>
      </c>
      <c r="HG17" s="80">
        <v>29.539000000000001</v>
      </c>
      <c r="HH17" s="80">
        <v>0</v>
      </c>
      <c r="HI17" s="80">
        <v>26.544</v>
      </c>
      <c r="HJ17" s="80">
        <v>0</v>
      </c>
      <c r="HK17" s="80">
        <v>24815.101999999999</v>
      </c>
      <c r="HL17" s="80">
        <v>253.90799999999999</v>
      </c>
      <c r="HM17" s="80">
        <v>138.08500000000001</v>
      </c>
      <c r="HN17" s="80">
        <v>36.343000000000004</v>
      </c>
      <c r="HO17" s="80">
        <v>206.74199999999999</v>
      </c>
      <c r="HP17" s="80">
        <v>14.858000000000001</v>
      </c>
      <c r="HQ17" s="80">
        <v>177.172</v>
      </c>
      <c r="HR17" s="80">
        <v>0</v>
      </c>
      <c r="HS17" s="80">
        <v>67.989000000000004</v>
      </c>
      <c r="HT17" s="80">
        <v>59.082999999999998</v>
      </c>
      <c r="HU17" s="80">
        <v>205.435</v>
      </c>
      <c r="HV17" s="80">
        <v>151.797</v>
      </c>
      <c r="HW17" s="80">
        <v>0</v>
      </c>
      <c r="HX17" s="80">
        <v>618.95799999999997</v>
      </c>
      <c r="HY17" s="80">
        <v>54.387999999999998</v>
      </c>
      <c r="HZ17" s="80">
        <v>4.3920000000000003</v>
      </c>
      <c r="IA17" s="80">
        <v>1106.7149999999999</v>
      </c>
      <c r="IB17" s="80">
        <v>29.539000000000001</v>
      </c>
      <c r="IC17" s="80">
        <v>0</v>
      </c>
      <c r="ID17" s="80">
        <v>26.544</v>
      </c>
      <c r="IE17" s="80">
        <v>0</v>
      </c>
      <c r="IF17" s="80">
        <v>25148.427</v>
      </c>
      <c r="IG17" s="80">
        <v>1027.298</v>
      </c>
      <c r="IH17" s="80">
        <v>138.08500000000001</v>
      </c>
      <c r="II17" s="80">
        <v>36.343000000000004</v>
      </c>
      <c r="IJ17" s="80">
        <v>206.74199999999999</v>
      </c>
      <c r="IK17" s="80">
        <v>14.858000000000001</v>
      </c>
      <c r="IL17" s="80">
        <v>177.172</v>
      </c>
      <c r="IM17" s="80">
        <v>0</v>
      </c>
      <c r="IN17" s="80">
        <v>67.989000000000004</v>
      </c>
      <c r="IO17" s="80">
        <v>59.082999999999998</v>
      </c>
      <c r="IP17" s="80">
        <v>205.435</v>
      </c>
      <c r="IQ17" s="80">
        <v>151.797</v>
      </c>
      <c r="IR17" s="80">
        <v>0</v>
      </c>
      <c r="IS17" s="80">
        <v>618.95799999999997</v>
      </c>
      <c r="IT17" s="80">
        <v>54.387999999999998</v>
      </c>
      <c r="IU17" s="80">
        <v>4.3920000000000003</v>
      </c>
      <c r="IV17" s="81">
        <v>0</v>
      </c>
      <c r="IW17" s="78">
        <v>5</v>
      </c>
      <c r="IX17" s="78">
        <v>0</v>
      </c>
      <c r="IY17" s="78">
        <v>0</v>
      </c>
      <c r="IZ17" s="78">
        <v>0</v>
      </c>
      <c r="JA17" s="78">
        <v>2</v>
      </c>
      <c r="JB17" s="78">
        <v>0</v>
      </c>
      <c r="JC17" s="78">
        <v>0</v>
      </c>
      <c r="JD17" s="78">
        <v>0</v>
      </c>
      <c r="JE17" s="78">
        <v>41</v>
      </c>
      <c r="JF17" s="78">
        <v>9</v>
      </c>
      <c r="JG17" s="78">
        <v>1</v>
      </c>
      <c r="JH17" s="78">
        <v>2</v>
      </c>
      <c r="JI17" s="78">
        <v>0</v>
      </c>
      <c r="JJ17" s="78">
        <v>6</v>
      </c>
      <c r="JK17" s="78">
        <v>11</v>
      </c>
      <c r="JL17" s="78">
        <v>25</v>
      </c>
      <c r="JM17" s="78">
        <v>10</v>
      </c>
      <c r="JN17" s="78">
        <v>23</v>
      </c>
      <c r="JO17" s="78">
        <v>6</v>
      </c>
      <c r="JP17" s="78">
        <v>0</v>
      </c>
      <c r="JQ17" s="78">
        <v>21</v>
      </c>
      <c r="JR17" s="78">
        <v>18</v>
      </c>
      <c r="JS17" s="78">
        <v>13</v>
      </c>
      <c r="JT17" s="78">
        <v>8</v>
      </c>
      <c r="JU17" s="78">
        <v>3</v>
      </c>
      <c r="JV17" s="78">
        <v>8</v>
      </c>
      <c r="JW17" s="78">
        <v>0</v>
      </c>
      <c r="JX17" s="78">
        <v>14</v>
      </c>
      <c r="JY17" s="78">
        <v>11</v>
      </c>
      <c r="JZ17" s="78">
        <v>0</v>
      </c>
      <c r="KA17" s="78">
        <v>18</v>
      </c>
      <c r="KB17" s="78">
        <v>1</v>
      </c>
      <c r="KC17" s="78">
        <v>9</v>
      </c>
      <c r="KD17" s="78">
        <v>2</v>
      </c>
      <c r="KE17" s="78">
        <v>8</v>
      </c>
      <c r="KF17" s="78">
        <v>15</v>
      </c>
      <c r="KG17" s="78">
        <v>12</v>
      </c>
      <c r="KH17" s="78">
        <v>4</v>
      </c>
      <c r="KI17" s="78">
        <v>1</v>
      </c>
      <c r="KJ17" s="78">
        <v>0</v>
      </c>
      <c r="KK17" s="78">
        <v>1</v>
      </c>
      <c r="KL17" s="78">
        <v>0</v>
      </c>
      <c r="KM17" s="78">
        <v>0</v>
      </c>
      <c r="KN17" s="78">
        <v>0</v>
      </c>
      <c r="KO17" s="78">
        <v>0</v>
      </c>
      <c r="KP17" s="78">
        <v>0</v>
      </c>
      <c r="KQ17" s="78">
        <v>6</v>
      </c>
      <c r="KR17" s="78">
        <v>3</v>
      </c>
      <c r="KS17" s="78">
        <v>0</v>
      </c>
      <c r="KT17" s="78">
        <v>0</v>
      </c>
      <c r="KU17" s="78">
        <v>0</v>
      </c>
      <c r="KV17" s="78">
        <v>0</v>
      </c>
      <c r="KW17" s="78">
        <v>0</v>
      </c>
      <c r="KX17" s="78">
        <v>0</v>
      </c>
      <c r="KY17" s="78">
        <v>0</v>
      </c>
      <c r="KZ17" s="78">
        <v>41</v>
      </c>
      <c r="LA17" s="78">
        <v>0</v>
      </c>
      <c r="LB17" s="78">
        <v>0</v>
      </c>
      <c r="LC17" s="78">
        <v>0</v>
      </c>
      <c r="LD17" s="78">
        <v>0</v>
      </c>
      <c r="LE17" s="78">
        <v>0</v>
      </c>
      <c r="LF17" s="78">
        <v>2</v>
      </c>
      <c r="LG17" s="78">
        <v>1</v>
      </c>
      <c r="LH17" s="78">
        <v>0</v>
      </c>
      <c r="LI17" s="78">
        <v>0</v>
      </c>
      <c r="LJ17" s="78">
        <v>1</v>
      </c>
      <c r="LK17" s="78">
        <v>0</v>
      </c>
      <c r="LL17" s="78">
        <v>0</v>
      </c>
      <c r="LM17" s="78">
        <v>29</v>
      </c>
      <c r="LN17" s="78">
        <v>0</v>
      </c>
      <c r="LO17" s="78">
        <v>0</v>
      </c>
      <c r="LP17" s="78">
        <v>0</v>
      </c>
      <c r="LQ17" s="78">
        <v>0</v>
      </c>
      <c r="LR17" s="78">
        <v>0</v>
      </c>
      <c r="LS17" s="78">
        <v>13</v>
      </c>
      <c r="LT17" s="78">
        <v>0</v>
      </c>
      <c r="LU17" s="78">
        <v>0</v>
      </c>
      <c r="LV17" s="78">
        <v>4</v>
      </c>
      <c r="LW17" s="78">
        <v>0</v>
      </c>
      <c r="LX17" s="78">
        <v>7</v>
      </c>
      <c r="LY17" s="78">
        <v>13</v>
      </c>
      <c r="LZ17" s="78">
        <v>1</v>
      </c>
      <c r="MA17" s="78">
        <v>27</v>
      </c>
      <c r="MB17" s="78">
        <v>0</v>
      </c>
      <c r="MC17" s="78">
        <v>1</v>
      </c>
      <c r="MD17" s="78">
        <v>0</v>
      </c>
      <c r="ME17" s="78">
        <v>0</v>
      </c>
      <c r="MF17" s="78">
        <v>21</v>
      </c>
      <c r="MG17" s="78">
        <v>0</v>
      </c>
      <c r="MH17" s="78">
        <v>0</v>
      </c>
      <c r="MI17" s="78">
        <v>0</v>
      </c>
      <c r="MJ17" s="78">
        <v>0</v>
      </c>
      <c r="MK17" s="78">
        <v>0</v>
      </c>
      <c r="ML17" s="78">
        <v>0</v>
      </c>
      <c r="MM17" s="78">
        <v>1</v>
      </c>
      <c r="MN17" s="78">
        <v>0</v>
      </c>
      <c r="MO17" s="78">
        <v>6</v>
      </c>
      <c r="MP17" s="78">
        <v>4</v>
      </c>
      <c r="MQ17" s="78">
        <v>1</v>
      </c>
      <c r="MR17" s="78">
        <v>0</v>
      </c>
      <c r="MS17" s="78">
        <v>1</v>
      </c>
      <c r="MT17" s="78">
        <v>6</v>
      </c>
      <c r="MU17" s="78">
        <v>0</v>
      </c>
      <c r="MV17" s="78">
        <v>2</v>
      </c>
      <c r="MW17" s="78">
        <v>8</v>
      </c>
      <c r="MX17" s="78">
        <v>5</v>
      </c>
      <c r="MY17" s="78">
        <v>0</v>
      </c>
      <c r="MZ17" s="78">
        <v>0</v>
      </c>
      <c r="NA17" s="78">
        <v>0</v>
      </c>
      <c r="NB17" s="78">
        <v>2</v>
      </c>
      <c r="NC17" s="78">
        <v>0</v>
      </c>
      <c r="ND17" s="78">
        <v>0</v>
      </c>
      <c r="NE17" s="78">
        <v>0</v>
      </c>
      <c r="NF17" s="78">
        <v>41</v>
      </c>
      <c r="NG17" s="78">
        <v>9</v>
      </c>
      <c r="NH17" s="78">
        <v>1</v>
      </c>
      <c r="NI17" s="78">
        <v>2</v>
      </c>
      <c r="NJ17" s="78">
        <v>0</v>
      </c>
      <c r="NK17" s="78">
        <v>6</v>
      </c>
      <c r="NL17" s="78">
        <v>11</v>
      </c>
      <c r="NM17" s="78">
        <v>25</v>
      </c>
      <c r="NN17" s="78">
        <v>9</v>
      </c>
      <c r="NO17" s="78">
        <v>23</v>
      </c>
      <c r="NP17" s="78">
        <v>6</v>
      </c>
      <c r="NQ17" s="78">
        <v>0</v>
      </c>
      <c r="NR17" s="78">
        <v>21</v>
      </c>
      <c r="NS17" s="78">
        <v>18</v>
      </c>
      <c r="NT17" s="78">
        <v>13</v>
      </c>
      <c r="NU17" s="78">
        <v>8</v>
      </c>
      <c r="NV17" s="78">
        <v>3</v>
      </c>
      <c r="NW17" s="78">
        <v>8</v>
      </c>
      <c r="NX17" s="78">
        <v>0</v>
      </c>
      <c r="NY17" s="78">
        <v>14</v>
      </c>
      <c r="NZ17" s="78">
        <v>11</v>
      </c>
      <c r="OA17" s="78">
        <v>0</v>
      </c>
      <c r="OB17" s="78">
        <v>18</v>
      </c>
      <c r="OC17" s="78">
        <v>1</v>
      </c>
      <c r="OD17" s="78">
        <v>3</v>
      </c>
      <c r="OE17" s="78">
        <v>0</v>
      </c>
      <c r="OF17" s="78">
        <v>0</v>
      </c>
      <c r="OG17" s="78">
        <v>15</v>
      </c>
      <c r="OH17" s="78">
        <v>12</v>
      </c>
      <c r="OI17" s="78">
        <v>4</v>
      </c>
      <c r="OJ17" s="78">
        <v>1</v>
      </c>
      <c r="OK17" s="78">
        <v>0</v>
      </c>
      <c r="OL17" s="78">
        <v>1</v>
      </c>
      <c r="OM17" s="78">
        <v>0</v>
      </c>
      <c r="ON17" s="78">
        <v>0</v>
      </c>
      <c r="OO17" s="78">
        <v>0</v>
      </c>
      <c r="OP17" s="78">
        <v>0</v>
      </c>
      <c r="OQ17" s="78">
        <v>0</v>
      </c>
      <c r="OR17" s="78">
        <v>6</v>
      </c>
      <c r="OS17" s="78">
        <v>3</v>
      </c>
      <c r="OT17" s="78">
        <v>0</v>
      </c>
      <c r="OU17" s="78">
        <v>0</v>
      </c>
      <c r="OV17" s="78">
        <v>0</v>
      </c>
      <c r="OW17" s="78">
        <v>0</v>
      </c>
      <c r="OX17" s="78">
        <v>0</v>
      </c>
      <c r="OY17" s="78">
        <v>0</v>
      </c>
      <c r="OZ17" s="78">
        <v>0</v>
      </c>
      <c r="PA17" s="78">
        <v>41</v>
      </c>
      <c r="PB17" s="78">
        <v>0</v>
      </c>
      <c r="PC17" s="78">
        <v>0</v>
      </c>
      <c r="PD17" s="78">
        <v>0</v>
      </c>
      <c r="PE17" s="78">
        <v>0</v>
      </c>
      <c r="PF17" s="78">
        <v>0</v>
      </c>
      <c r="PG17" s="78">
        <v>2</v>
      </c>
      <c r="PH17" s="78">
        <v>1</v>
      </c>
      <c r="PI17" s="78">
        <v>0</v>
      </c>
      <c r="PJ17" s="78">
        <v>0</v>
      </c>
      <c r="PK17" s="78">
        <v>1</v>
      </c>
      <c r="PL17" s="78">
        <v>0</v>
      </c>
      <c r="PM17" s="78">
        <v>0</v>
      </c>
      <c r="PN17" s="78">
        <v>29</v>
      </c>
      <c r="PO17" s="78">
        <v>0</v>
      </c>
      <c r="PP17" s="78">
        <v>0</v>
      </c>
      <c r="PQ17" s="78">
        <v>0</v>
      </c>
      <c r="PR17" s="78">
        <v>0</v>
      </c>
      <c r="PS17" s="78">
        <v>0</v>
      </c>
      <c r="PT17" s="78">
        <v>13</v>
      </c>
      <c r="PU17" s="78">
        <v>0</v>
      </c>
      <c r="PV17" s="78">
        <v>0</v>
      </c>
      <c r="PW17" s="78">
        <v>4</v>
      </c>
      <c r="PX17" s="78">
        <v>0</v>
      </c>
      <c r="PY17" s="78">
        <v>7</v>
      </c>
      <c r="PZ17" s="78">
        <v>13</v>
      </c>
      <c r="QA17" s="78">
        <v>1</v>
      </c>
      <c r="QB17" s="78">
        <v>27</v>
      </c>
      <c r="QC17" s="78">
        <v>0</v>
      </c>
      <c r="QD17" s="78">
        <v>1</v>
      </c>
      <c r="QE17" s="78">
        <v>0</v>
      </c>
      <c r="QF17" s="78">
        <v>0</v>
      </c>
      <c r="QG17" s="78">
        <v>21</v>
      </c>
      <c r="QH17" s="78">
        <v>0</v>
      </c>
      <c r="QI17" s="78">
        <v>0</v>
      </c>
      <c r="QJ17" s="78">
        <v>0</v>
      </c>
      <c r="QK17" s="78">
        <v>0</v>
      </c>
      <c r="QL17" s="78">
        <v>0</v>
      </c>
      <c r="QM17" s="78">
        <v>0</v>
      </c>
      <c r="QN17" s="78">
        <v>1</v>
      </c>
      <c r="QO17" s="78">
        <v>0</v>
      </c>
      <c r="QP17" s="78">
        <v>6</v>
      </c>
      <c r="QQ17" s="78">
        <v>4</v>
      </c>
      <c r="QR17" s="78">
        <v>1</v>
      </c>
      <c r="QS17" s="78">
        <v>17</v>
      </c>
      <c r="QT17" s="78">
        <v>5</v>
      </c>
      <c r="QU17" s="78">
        <v>0</v>
      </c>
      <c r="QV17" s="78">
        <v>2</v>
      </c>
      <c r="QW17" s="78">
        <v>0</v>
      </c>
      <c r="QX17" s="78">
        <v>248</v>
      </c>
      <c r="QY17" s="78">
        <v>18</v>
      </c>
      <c r="QZ17" s="78">
        <v>18</v>
      </c>
      <c r="RA17" s="78">
        <v>9</v>
      </c>
      <c r="RB17" s="78">
        <v>41</v>
      </c>
      <c r="RC17" s="78">
        <v>4</v>
      </c>
      <c r="RD17" s="78">
        <v>29</v>
      </c>
      <c r="RE17" s="78">
        <v>0</v>
      </c>
      <c r="RF17" s="78">
        <v>13</v>
      </c>
      <c r="RG17" s="78">
        <v>11</v>
      </c>
      <c r="RH17" s="78">
        <v>14</v>
      </c>
      <c r="RI17" s="78">
        <v>28</v>
      </c>
      <c r="RJ17" s="78">
        <v>0</v>
      </c>
      <c r="RK17" s="78">
        <v>22</v>
      </c>
      <c r="RL17" s="78">
        <v>10</v>
      </c>
      <c r="RM17" s="78">
        <v>1</v>
      </c>
      <c r="RN17" s="78">
        <v>17</v>
      </c>
      <c r="RO17" s="78">
        <v>5</v>
      </c>
      <c r="RP17" s="78">
        <v>0</v>
      </c>
      <c r="RQ17" s="78">
        <v>2</v>
      </c>
      <c r="RR17" s="78">
        <v>0</v>
      </c>
      <c r="RS17" s="78">
        <v>249</v>
      </c>
      <c r="RT17" s="78">
        <v>34</v>
      </c>
      <c r="RU17" s="78">
        <v>18</v>
      </c>
      <c r="RV17" s="78">
        <v>9</v>
      </c>
      <c r="RW17" s="78">
        <v>41</v>
      </c>
      <c r="RX17" s="78">
        <v>4</v>
      </c>
      <c r="RY17" s="78">
        <v>29</v>
      </c>
      <c r="RZ17" s="78">
        <v>0</v>
      </c>
      <c r="SA17" s="78">
        <v>13</v>
      </c>
      <c r="SB17" s="78">
        <v>11</v>
      </c>
      <c r="SC17" s="78">
        <v>14</v>
      </c>
      <c r="SD17" s="78">
        <v>28</v>
      </c>
      <c r="SE17" s="78">
        <v>0</v>
      </c>
      <c r="SF17" s="78">
        <v>22</v>
      </c>
      <c r="SG17" s="78">
        <v>10</v>
      </c>
      <c r="SH17" s="78">
        <v>1</v>
      </c>
    </row>
    <row r="18" spans="1:502">
      <c r="A18" s="17" t="s">
        <v>2382</v>
      </c>
      <c r="B18" s="77">
        <v>10</v>
      </c>
      <c r="C18" s="77">
        <v>10</v>
      </c>
      <c r="D18" s="77">
        <v>1</v>
      </c>
      <c r="E18" s="77">
        <v>2013</v>
      </c>
      <c r="F18" s="77" t="s">
        <v>181</v>
      </c>
      <c r="G18" s="1017" t="s">
        <v>1635</v>
      </c>
      <c r="H18" s="77" t="s">
        <v>1636</v>
      </c>
      <c r="I18" s="1018"/>
      <c r="J18" s="80">
        <v>39.851999999999997</v>
      </c>
      <c r="K18" s="80">
        <v>0</v>
      </c>
      <c r="L18" s="80">
        <v>0</v>
      </c>
      <c r="M18" s="80">
        <v>0</v>
      </c>
      <c r="N18" s="80">
        <v>43.45</v>
      </c>
      <c r="O18" s="80">
        <v>0</v>
      </c>
      <c r="P18" s="80">
        <v>0</v>
      </c>
      <c r="Q18" s="80">
        <v>0</v>
      </c>
      <c r="R18" s="80">
        <v>343.58100000000002</v>
      </c>
      <c r="S18" s="80">
        <v>128.94499999999999</v>
      </c>
      <c r="T18" s="80">
        <v>9.7279999999999998</v>
      </c>
      <c r="U18" s="80">
        <v>21.437999999999999</v>
      </c>
      <c r="V18" s="80">
        <v>0</v>
      </c>
      <c r="W18" s="80">
        <v>119.413</v>
      </c>
      <c r="X18" s="80">
        <v>101.187</v>
      </c>
      <c r="Y18" s="80">
        <v>1979.3440000000001</v>
      </c>
      <c r="Z18" s="80">
        <v>577.06799999999998</v>
      </c>
      <c r="AA18" s="80">
        <v>179.155</v>
      </c>
      <c r="AB18" s="80">
        <v>278.10599999999999</v>
      </c>
      <c r="AC18" s="80">
        <v>0</v>
      </c>
      <c r="AD18" s="80">
        <v>10217.078</v>
      </c>
      <c r="AE18" s="80">
        <v>11829.977999999999</v>
      </c>
      <c r="AF18" s="80">
        <v>319.35899999999998</v>
      </c>
      <c r="AG18" s="80">
        <v>65.56</v>
      </c>
      <c r="AH18" s="80">
        <v>54.466000000000001</v>
      </c>
      <c r="AI18" s="80">
        <v>93.65</v>
      </c>
      <c r="AJ18" s="80">
        <v>3.8679999999999999</v>
      </c>
      <c r="AK18" s="80">
        <v>408.88</v>
      </c>
      <c r="AL18" s="80">
        <v>88.838999999999999</v>
      </c>
      <c r="AM18" s="80">
        <v>0</v>
      </c>
      <c r="AN18" s="80">
        <v>503.55</v>
      </c>
      <c r="AO18" s="80">
        <v>5.01</v>
      </c>
      <c r="AP18" s="80">
        <v>806.58199999999999</v>
      </c>
      <c r="AQ18" s="80">
        <v>19.254999999999999</v>
      </c>
      <c r="AR18" s="80">
        <v>7.6840000000000002</v>
      </c>
      <c r="AS18" s="80">
        <v>191.62899999999999</v>
      </c>
      <c r="AT18" s="80">
        <v>132.37799999999999</v>
      </c>
      <c r="AU18" s="80">
        <v>14.211</v>
      </c>
      <c r="AV18" s="80">
        <v>4.0259999999999998</v>
      </c>
      <c r="AW18" s="80">
        <v>0</v>
      </c>
      <c r="AX18" s="80">
        <v>6.7720000000000002</v>
      </c>
      <c r="AY18" s="80">
        <v>0</v>
      </c>
      <c r="AZ18" s="80">
        <v>0</v>
      </c>
      <c r="BA18" s="80">
        <v>0</v>
      </c>
      <c r="BB18" s="80">
        <v>0</v>
      </c>
      <c r="BC18" s="80">
        <v>0</v>
      </c>
      <c r="BD18" s="80">
        <v>26.213999999999999</v>
      </c>
      <c r="BE18" s="80">
        <v>20.175999999999998</v>
      </c>
      <c r="BF18" s="80">
        <v>0</v>
      </c>
      <c r="BG18" s="80">
        <v>0</v>
      </c>
      <c r="BH18" s="80">
        <v>0</v>
      </c>
      <c r="BI18" s="80">
        <v>0</v>
      </c>
      <c r="BJ18" s="80">
        <v>0</v>
      </c>
      <c r="BK18" s="80">
        <v>0</v>
      </c>
      <c r="BL18" s="80">
        <v>0</v>
      </c>
      <c r="BM18" s="80">
        <v>219.30500000000001</v>
      </c>
      <c r="BN18" s="80">
        <v>0</v>
      </c>
      <c r="BO18" s="80">
        <v>0</v>
      </c>
      <c r="BP18" s="80">
        <v>0</v>
      </c>
      <c r="BQ18" s="80">
        <v>0</v>
      </c>
      <c r="BR18" s="80">
        <v>0</v>
      </c>
      <c r="BS18" s="80">
        <v>9.4700000000000006</v>
      </c>
      <c r="BT18" s="80">
        <v>4.4210000000000003</v>
      </c>
      <c r="BU18" s="80">
        <v>0</v>
      </c>
      <c r="BV18" s="80">
        <v>0</v>
      </c>
      <c r="BW18" s="80">
        <v>0</v>
      </c>
      <c r="BX18" s="80">
        <v>0</v>
      </c>
      <c r="BY18" s="80">
        <v>0</v>
      </c>
      <c r="BZ18" s="80">
        <v>220.149</v>
      </c>
      <c r="CA18" s="80">
        <v>0</v>
      </c>
      <c r="CB18" s="80">
        <v>0</v>
      </c>
      <c r="CC18" s="80">
        <v>0</v>
      </c>
      <c r="CD18" s="80">
        <v>0</v>
      </c>
      <c r="CE18" s="80">
        <v>0</v>
      </c>
      <c r="CF18" s="80">
        <v>59.234999999999999</v>
      </c>
      <c r="CG18" s="80">
        <v>0</v>
      </c>
      <c r="CH18" s="80">
        <v>0</v>
      </c>
      <c r="CI18" s="80">
        <v>23.553000000000001</v>
      </c>
      <c r="CJ18" s="80">
        <v>0</v>
      </c>
      <c r="CK18" s="80">
        <v>38.241999999999997</v>
      </c>
      <c r="CL18" s="80">
        <v>232.12700000000001</v>
      </c>
      <c r="CM18" s="80">
        <v>4.8220000000000001</v>
      </c>
      <c r="CN18" s="80">
        <v>176.66800000000001</v>
      </c>
      <c r="CO18" s="80">
        <v>0</v>
      </c>
      <c r="CP18" s="80">
        <v>0</v>
      </c>
      <c r="CQ18" s="80">
        <v>0</v>
      </c>
      <c r="CR18" s="80">
        <v>0</v>
      </c>
      <c r="CS18" s="80">
        <v>579.30399999999997</v>
      </c>
      <c r="CT18" s="80">
        <v>0</v>
      </c>
      <c r="CU18" s="80">
        <v>0</v>
      </c>
      <c r="CV18" s="80">
        <v>0</v>
      </c>
      <c r="CW18" s="80">
        <v>0</v>
      </c>
      <c r="CX18" s="80">
        <v>0</v>
      </c>
      <c r="CY18" s="80">
        <v>0</v>
      </c>
      <c r="CZ18" s="80">
        <v>4.7640000000000002</v>
      </c>
      <c r="DA18" s="80">
        <v>0</v>
      </c>
      <c r="DB18" s="80">
        <v>40.590000000000003</v>
      </c>
      <c r="DC18" s="80">
        <v>12.784000000000001</v>
      </c>
      <c r="DD18" s="80">
        <v>6.0179999999999998</v>
      </c>
      <c r="DE18" s="80">
        <v>0</v>
      </c>
      <c r="DF18" s="80">
        <v>338.09199999999998</v>
      </c>
      <c r="DG18" s="80">
        <v>739.97500000000002</v>
      </c>
      <c r="DH18" s="80">
        <v>0</v>
      </c>
      <c r="DI18" s="80">
        <v>19.254999999999999</v>
      </c>
      <c r="DJ18" s="80">
        <v>7.6840000000000002</v>
      </c>
      <c r="DK18" s="80">
        <v>39.851999999999997</v>
      </c>
      <c r="DL18" s="80">
        <v>0</v>
      </c>
      <c r="DM18" s="80">
        <v>0</v>
      </c>
      <c r="DN18" s="80">
        <v>0</v>
      </c>
      <c r="DO18" s="80">
        <v>43.45</v>
      </c>
      <c r="DP18" s="80">
        <v>0</v>
      </c>
      <c r="DQ18" s="80">
        <v>0</v>
      </c>
      <c r="DR18" s="80">
        <v>0</v>
      </c>
      <c r="DS18" s="80">
        <v>343.58100000000002</v>
      </c>
      <c r="DT18" s="80">
        <v>128.94499999999999</v>
      </c>
      <c r="DU18" s="80">
        <v>9.7279999999999998</v>
      </c>
      <c r="DV18" s="80">
        <v>21.437999999999999</v>
      </c>
      <c r="DW18" s="80">
        <v>0</v>
      </c>
      <c r="DX18" s="80">
        <v>119.413</v>
      </c>
      <c r="DY18" s="80">
        <v>101.187</v>
      </c>
      <c r="DZ18" s="80">
        <v>1979.3440000000001</v>
      </c>
      <c r="EA18" s="80">
        <v>238.976</v>
      </c>
      <c r="EB18" s="80">
        <v>179.155</v>
      </c>
      <c r="EC18" s="80">
        <v>278.10599999999999</v>
      </c>
      <c r="ED18" s="80">
        <v>0</v>
      </c>
      <c r="EE18" s="80">
        <v>10217.078</v>
      </c>
      <c r="EF18" s="80">
        <v>11829.977999999999</v>
      </c>
      <c r="EG18" s="80">
        <v>319.35899999999998</v>
      </c>
      <c r="EH18" s="80">
        <v>65.56</v>
      </c>
      <c r="EI18" s="80">
        <v>54.466000000000001</v>
      </c>
      <c r="EJ18" s="80">
        <v>93.65</v>
      </c>
      <c r="EK18" s="80">
        <v>3.8679999999999999</v>
      </c>
      <c r="EL18" s="80">
        <v>408.88</v>
      </c>
      <c r="EM18" s="80">
        <v>88.838999999999999</v>
      </c>
      <c r="EN18" s="80">
        <v>0</v>
      </c>
      <c r="EO18" s="80">
        <v>503.55</v>
      </c>
      <c r="EP18" s="80">
        <v>5.01</v>
      </c>
      <c r="EQ18" s="80">
        <v>66.606999999999999</v>
      </c>
      <c r="ER18" s="80">
        <v>0</v>
      </c>
      <c r="ES18" s="80">
        <v>0</v>
      </c>
      <c r="ET18" s="80">
        <v>191.62899999999999</v>
      </c>
      <c r="EU18" s="80">
        <v>132.37799999999999</v>
      </c>
      <c r="EV18" s="80">
        <v>14.211</v>
      </c>
      <c r="EW18" s="80">
        <v>4.0259999999999998</v>
      </c>
      <c r="EX18" s="80">
        <v>0</v>
      </c>
      <c r="EY18" s="80">
        <v>6.7720000000000002</v>
      </c>
      <c r="EZ18" s="80">
        <v>0</v>
      </c>
      <c r="FA18" s="80">
        <v>0</v>
      </c>
      <c r="FB18" s="80">
        <v>0</v>
      </c>
      <c r="FC18" s="80">
        <v>0</v>
      </c>
      <c r="FD18" s="80">
        <v>0</v>
      </c>
      <c r="FE18" s="80">
        <v>26.213999999999999</v>
      </c>
      <c r="FF18" s="80">
        <v>20.175999999999998</v>
      </c>
      <c r="FG18" s="80">
        <v>0</v>
      </c>
      <c r="FH18" s="80">
        <v>0</v>
      </c>
      <c r="FI18" s="80">
        <v>0</v>
      </c>
      <c r="FJ18" s="80">
        <v>0</v>
      </c>
      <c r="FK18" s="80">
        <v>0</v>
      </c>
      <c r="FL18" s="80">
        <v>0</v>
      </c>
      <c r="FM18" s="80">
        <v>0</v>
      </c>
      <c r="FN18" s="80">
        <v>219.30500000000001</v>
      </c>
      <c r="FO18" s="80">
        <v>0</v>
      </c>
      <c r="FP18" s="80">
        <v>0</v>
      </c>
      <c r="FQ18" s="80">
        <v>0</v>
      </c>
      <c r="FR18" s="80">
        <v>0</v>
      </c>
      <c r="FS18" s="80">
        <v>0</v>
      </c>
      <c r="FT18" s="80">
        <v>9.4700000000000006</v>
      </c>
      <c r="FU18" s="80">
        <v>4.4210000000000003</v>
      </c>
      <c r="FV18" s="80">
        <v>0</v>
      </c>
      <c r="FW18" s="80">
        <v>0</v>
      </c>
      <c r="FX18" s="80">
        <v>0</v>
      </c>
      <c r="FY18" s="80">
        <v>0</v>
      </c>
      <c r="FZ18" s="80">
        <v>0</v>
      </c>
      <c r="GA18" s="80">
        <v>220.149</v>
      </c>
      <c r="GB18" s="80">
        <v>0</v>
      </c>
      <c r="GC18" s="80">
        <v>0</v>
      </c>
      <c r="GD18" s="80">
        <v>0</v>
      </c>
      <c r="GE18" s="80">
        <v>0</v>
      </c>
      <c r="GF18" s="80">
        <v>0</v>
      </c>
      <c r="GG18" s="80">
        <v>59.234999999999999</v>
      </c>
      <c r="GH18" s="80">
        <v>0</v>
      </c>
      <c r="GI18" s="80">
        <v>0</v>
      </c>
      <c r="GJ18" s="80">
        <v>23.553000000000001</v>
      </c>
      <c r="GK18" s="80">
        <v>0</v>
      </c>
      <c r="GL18" s="80">
        <v>38.241999999999997</v>
      </c>
      <c r="GM18" s="80">
        <v>232.12700000000001</v>
      </c>
      <c r="GN18" s="80">
        <v>4.8220000000000001</v>
      </c>
      <c r="GO18" s="80">
        <v>176.66800000000001</v>
      </c>
      <c r="GP18" s="80">
        <v>0</v>
      </c>
      <c r="GQ18" s="80">
        <v>0</v>
      </c>
      <c r="GR18" s="80">
        <v>0</v>
      </c>
      <c r="GS18" s="80">
        <v>0</v>
      </c>
      <c r="GT18" s="80">
        <v>579.30399999999997</v>
      </c>
      <c r="GU18" s="80">
        <v>0</v>
      </c>
      <c r="GV18" s="80">
        <v>0</v>
      </c>
      <c r="GW18" s="80">
        <v>0</v>
      </c>
      <c r="GX18" s="80">
        <v>0</v>
      </c>
      <c r="GY18" s="80">
        <v>0</v>
      </c>
      <c r="GZ18" s="80">
        <v>0</v>
      </c>
      <c r="HA18" s="80">
        <v>4.7640000000000002</v>
      </c>
      <c r="HB18" s="80">
        <v>0</v>
      </c>
      <c r="HC18" s="80">
        <v>40.590000000000003</v>
      </c>
      <c r="HD18" s="80">
        <v>12.784000000000001</v>
      </c>
      <c r="HE18" s="80">
        <v>6.0179999999999998</v>
      </c>
      <c r="HF18" s="80">
        <v>1105.0060000000001</v>
      </c>
      <c r="HG18" s="80">
        <v>39.851999999999997</v>
      </c>
      <c r="HH18" s="80">
        <v>0</v>
      </c>
      <c r="HI18" s="80">
        <v>43.45</v>
      </c>
      <c r="HJ18" s="80">
        <v>0</v>
      </c>
      <c r="HK18" s="80">
        <v>26990.111000000001</v>
      </c>
      <c r="HL18" s="80">
        <v>258.23599999999999</v>
      </c>
      <c r="HM18" s="80">
        <v>157.387</v>
      </c>
      <c r="HN18" s="80">
        <v>46.39</v>
      </c>
      <c r="HO18" s="80">
        <v>219.30500000000001</v>
      </c>
      <c r="HP18" s="80">
        <v>13.891</v>
      </c>
      <c r="HQ18" s="80">
        <v>220.149</v>
      </c>
      <c r="HR18" s="80">
        <v>0</v>
      </c>
      <c r="HS18" s="80">
        <v>59.234999999999999</v>
      </c>
      <c r="HT18" s="80">
        <v>61.795000000000002</v>
      </c>
      <c r="HU18" s="80">
        <v>236.94900000000001</v>
      </c>
      <c r="HV18" s="80">
        <v>176.66800000000001</v>
      </c>
      <c r="HW18" s="80">
        <v>0</v>
      </c>
      <c r="HX18" s="80">
        <v>584.06799999999998</v>
      </c>
      <c r="HY18" s="80">
        <v>53.374000000000002</v>
      </c>
      <c r="HZ18" s="80">
        <v>6.0179999999999998</v>
      </c>
      <c r="IA18" s="80">
        <v>1105.0060000000001</v>
      </c>
      <c r="IB18" s="80">
        <v>39.851999999999997</v>
      </c>
      <c r="IC18" s="80">
        <v>0</v>
      </c>
      <c r="ID18" s="80">
        <v>43.45</v>
      </c>
      <c r="IE18" s="80">
        <v>0</v>
      </c>
      <c r="IF18" s="80">
        <v>27328.203000000001</v>
      </c>
      <c r="IG18" s="80">
        <v>1025.1500000000001</v>
      </c>
      <c r="IH18" s="80">
        <v>157.387</v>
      </c>
      <c r="II18" s="80">
        <v>46.39</v>
      </c>
      <c r="IJ18" s="80">
        <v>219.30500000000001</v>
      </c>
      <c r="IK18" s="80">
        <v>13.891</v>
      </c>
      <c r="IL18" s="80">
        <v>220.149</v>
      </c>
      <c r="IM18" s="80">
        <v>0</v>
      </c>
      <c r="IN18" s="80">
        <v>59.234999999999999</v>
      </c>
      <c r="IO18" s="80">
        <v>61.795000000000002</v>
      </c>
      <c r="IP18" s="80">
        <v>236.94900000000001</v>
      </c>
      <c r="IQ18" s="80">
        <v>176.66800000000001</v>
      </c>
      <c r="IR18" s="80">
        <v>0</v>
      </c>
      <c r="IS18" s="80">
        <v>584.06799999999998</v>
      </c>
      <c r="IT18" s="80">
        <v>53.374000000000002</v>
      </c>
      <c r="IU18" s="80">
        <v>6.0179999999999998</v>
      </c>
      <c r="IV18" s="81">
        <v>0</v>
      </c>
      <c r="IW18" s="78">
        <v>5</v>
      </c>
      <c r="IX18" s="78">
        <v>0</v>
      </c>
      <c r="IY18" s="78">
        <v>0</v>
      </c>
      <c r="IZ18" s="78">
        <v>0</v>
      </c>
      <c r="JA18" s="78">
        <v>4</v>
      </c>
      <c r="JB18" s="78">
        <v>0</v>
      </c>
      <c r="JC18" s="78">
        <v>0</v>
      </c>
      <c r="JD18" s="78">
        <v>0</v>
      </c>
      <c r="JE18" s="78">
        <v>40</v>
      </c>
      <c r="JF18" s="78">
        <v>9</v>
      </c>
      <c r="JG18" s="78">
        <v>1</v>
      </c>
      <c r="JH18" s="78">
        <v>2</v>
      </c>
      <c r="JI18" s="78">
        <v>0</v>
      </c>
      <c r="JJ18" s="78">
        <v>6</v>
      </c>
      <c r="JK18" s="78">
        <v>10</v>
      </c>
      <c r="JL18" s="78">
        <v>27</v>
      </c>
      <c r="JM18" s="78">
        <v>13</v>
      </c>
      <c r="JN18" s="78">
        <v>25</v>
      </c>
      <c r="JO18" s="78">
        <v>6</v>
      </c>
      <c r="JP18" s="78">
        <v>0</v>
      </c>
      <c r="JQ18" s="78">
        <v>21</v>
      </c>
      <c r="JR18" s="78">
        <v>20</v>
      </c>
      <c r="JS18" s="78">
        <v>15</v>
      </c>
      <c r="JT18" s="78">
        <v>7</v>
      </c>
      <c r="JU18" s="78">
        <v>3</v>
      </c>
      <c r="JV18" s="78">
        <v>8</v>
      </c>
      <c r="JW18" s="78">
        <v>1</v>
      </c>
      <c r="JX18" s="78">
        <v>15</v>
      </c>
      <c r="JY18" s="78">
        <v>11</v>
      </c>
      <c r="JZ18" s="78">
        <v>0</v>
      </c>
      <c r="KA18" s="78">
        <v>19</v>
      </c>
      <c r="KB18" s="78">
        <v>1</v>
      </c>
      <c r="KC18" s="78">
        <v>9</v>
      </c>
      <c r="KD18" s="78">
        <v>2</v>
      </c>
      <c r="KE18" s="78">
        <v>6</v>
      </c>
      <c r="KF18" s="78">
        <v>16</v>
      </c>
      <c r="KG18" s="78">
        <v>10</v>
      </c>
      <c r="KH18" s="78">
        <v>4</v>
      </c>
      <c r="KI18" s="78">
        <v>1</v>
      </c>
      <c r="KJ18" s="78">
        <v>0</v>
      </c>
      <c r="KK18" s="78">
        <v>1</v>
      </c>
      <c r="KL18" s="78">
        <v>0</v>
      </c>
      <c r="KM18" s="78">
        <v>0</v>
      </c>
      <c r="KN18" s="78">
        <v>0</v>
      </c>
      <c r="KO18" s="78">
        <v>0</v>
      </c>
      <c r="KP18" s="78">
        <v>0</v>
      </c>
      <c r="KQ18" s="78">
        <v>6</v>
      </c>
      <c r="KR18" s="78">
        <v>4</v>
      </c>
      <c r="KS18" s="78">
        <v>0</v>
      </c>
      <c r="KT18" s="78">
        <v>0</v>
      </c>
      <c r="KU18" s="78">
        <v>0</v>
      </c>
      <c r="KV18" s="78">
        <v>0</v>
      </c>
      <c r="KW18" s="78">
        <v>0</v>
      </c>
      <c r="KX18" s="78">
        <v>0</v>
      </c>
      <c r="KY18" s="78">
        <v>0</v>
      </c>
      <c r="KZ18" s="78">
        <v>38</v>
      </c>
      <c r="LA18" s="78">
        <v>0</v>
      </c>
      <c r="LB18" s="78">
        <v>0</v>
      </c>
      <c r="LC18" s="78">
        <v>0</v>
      </c>
      <c r="LD18" s="78">
        <v>0</v>
      </c>
      <c r="LE18" s="78">
        <v>0</v>
      </c>
      <c r="LF18" s="78">
        <v>2</v>
      </c>
      <c r="LG18" s="78">
        <v>1</v>
      </c>
      <c r="LH18" s="78">
        <v>0</v>
      </c>
      <c r="LI18" s="78">
        <v>0</v>
      </c>
      <c r="LJ18" s="78">
        <v>0</v>
      </c>
      <c r="LK18" s="78">
        <v>0</v>
      </c>
      <c r="LL18" s="78">
        <v>0</v>
      </c>
      <c r="LM18" s="78">
        <v>33</v>
      </c>
      <c r="LN18" s="78">
        <v>0</v>
      </c>
      <c r="LO18" s="78">
        <v>0</v>
      </c>
      <c r="LP18" s="78">
        <v>0</v>
      </c>
      <c r="LQ18" s="78">
        <v>0</v>
      </c>
      <c r="LR18" s="78">
        <v>0</v>
      </c>
      <c r="LS18" s="78">
        <v>11</v>
      </c>
      <c r="LT18" s="78">
        <v>0</v>
      </c>
      <c r="LU18" s="78">
        <v>0</v>
      </c>
      <c r="LV18" s="78">
        <v>4</v>
      </c>
      <c r="LW18" s="78">
        <v>0</v>
      </c>
      <c r="LX18" s="78">
        <v>7</v>
      </c>
      <c r="LY18" s="78">
        <v>13</v>
      </c>
      <c r="LZ18" s="78">
        <v>1</v>
      </c>
      <c r="MA18" s="78">
        <v>30</v>
      </c>
      <c r="MB18" s="78">
        <v>0</v>
      </c>
      <c r="MC18" s="78">
        <v>0</v>
      </c>
      <c r="MD18" s="78">
        <v>0</v>
      </c>
      <c r="ME18" s="78">
        <v>0</v>
      </c>
      <c r="MF18" s="78">
        <v>19</v>
      </c>
      <c r="MG18" s="78">
        <v>0</v>
      </c>
      <c r="MH18" s="78">
        <v>0</v>
      </c>
      <c r="MI18" s="78">
        <v>0</v>
      </c>
      <c r="MJ18" s="78">
        <v>0</v>
      </c>
      <c r="MK18" s="78">
        <v>0</v>
      </c>
      <c r="ML18" s="78">
        <v>0</v>
      </c>
      <c r="MM18" s="78">
        <v>1</v>
      </c>
      <c r="MN18" s="78">
        <v>0</v>
      </c>
      <c r="MO18" s="78">
        <v>7</v>
      </c>
      <c r="MP18" s="78">
        <v>3</v>
      </c>
      <c r="MQ18" s="78">
        <v>1</v>
      </c>
      <c r="MR18" s="78">
        <v>0</v>
      </c>
      <c r="MS18" s="78">
        <v>1</v>
      </c>
      <c r="MT18" s="78">
        <v>6</v>
      </c>
      <c r="MU18" s="78">
        <v>0</v>
      </c>
      <c r="MV18" s="78">
        <v>2</v>
      </c>
      <c r="MW18" s="78">
        <v>6</v>
      </c>
      <c r="MX18" s="78">
        <v>5</v>
      </c>
      <c r="MY18" s="78">
        <v>0</v>
      </c>
      <c r="MZ18" s="78">
        <v>0</v>
      </c>
      <c r="NA18" s="78">
        <v>0</v>
      </c>
      <c r="NB18" s="78">
        <v>4</v>
      </c>
      <c r="NC18" s="78">
        <v>0</v>
      </c>
      <c r="ND18" s="78">
        <v>0</v>
      </c>
      <c r="NE18" s="78">
        <v>0</v>
      </c>
      <c r="NF18" s="78">
        <v>40</v>
      </c>
      <c r="NG18" s="78">
        <v>9</v>
      </c>
      <c r="NH18" s="78">
        <v>1</v>
      </c>
      <c r="NI18" s="78">
        <v>2</v>
      </c>
      <c r="NJ18" s="78">
        <v>0</v>
      </c>
      <c r="NK18" s="78">
        <v>6</v>
      </c>
      <c r="NL18" s="78">
        <v>10</v>
      </c>
      <c r="NM18" s="78">
        <v>27</v>
      </c>
      <c r="NN18" s="78">
        <v>12</v>
      </c>
      <c r="NO18" s="78">
        <v>25</v>
      </c>
      <c r="NP18" s="78">
        <v>6</v>
      </c>
      <c r="NQ18" s="78">
        <v>0</v>
      </c>
      <c r="NR18" s="78">
        <v>21</v>
      </c>
      <c r="NS18" s="78">
        <v>20</v>
      </c>
      <c r="NT18" s="78">
        <v>15</v>
      </c>
      <c r="NU18" s="78">
        <v>7</v>
      </c>
      <c r="NV18" s="78">
        <v>3</v>
      </c>
      <c r="NW18" s="78">
        <v>8</v>
      </c>
      <c r="NX18" s="78">
        <v>1</v>
      </c>
      <c r="NY18" s="78">
        <v>15</v>
      </c>
      <c r="NZ18" s="78">
        <v>11</v>
      </c>
      <c r="OA18" s="78">
        <v>0</v>
      </c>
      <c r="OB18" s="78">
        <v>19</v>
      </c>
      <c r="OC18" s="78">
        <v>1</v>
      </c>
      <c r="OD18" s="78">
        <v>3</v>
      </c>
      <c r="OE18" s="78">
        <v>0</v>
      </c>
      <c r="OF18" s="78">
        <v>0</v>
      </c>
      <c r="OG18" s="78">
        <v>16</v>
      </c>
      <c r="OH18" s="78">
        <v>10</v>
      </c>
      <c r="OI18" s="78">
        <v>4</v>
      </c>
      <c r="OJ18" s="78">
        <v>1</v>
      </c>
      <c r="OK18" s="78">
        <v>0</v>
      </c>
      <c r="OL18" s="78">
        <v>1</v>
      </c>
      <c r="OM18" s="78">
        <v>0</v>
      </c>
      <c r="ON18" s="78">
        <v>0</v>
      </c>
      <c r="OO18" s="78">
        <v>0</v>
      </c>
      <c r="OP18" s="78">
        <v>0</v>
      </c>
      <c r="OQ18" s="78">
        <v>0</v>
      </c>
      <c r="OR18" s="78">
        <v>6</v>
      </c>
      <c r="OS18" s="78">
        <v>4</v>
      </c>
      <c r="OT18" s="78">
        <v>0</v>
      </c>
      <c r="OU18" s="78">
        <v>0</v>
      </c>
      <c r="OV18" s="78">
        <v>0</v>
      </c>
      <c r="OW18" s="78">
        <v>0</v>
      </c>
      <c r="OX18" s="78">
        <v>0</v>
      </c>
      <c r="OY18" s="78">
        <v>0</v>
      </c>
      <c r="OZ18" s="78">
        <v>0</v>
      </c>
      <c r="PA18" s="78">
        <v>38</v>
      </c>
      <c r="PB18" s="78">
        <v>0</v>
      </c>
      <c r="PC18" s="78">
        <v>0</v>
      </c>
      <c r="PD18" s="78">
        <v>0</v>
      </c>
      <c r="PE18" s="78">
        <v>0</v>
      </c>
      <c r="PF18" s="78">
        <v>0</v>
      </c>
      <c r="PG18" s="78">
        <v>2</v>
      </c>
      <c r="PH18" s="78">
        <v>1</v>
      </c>
      <c r="PI18" s="78">
        <v>0</v>
      </c>
      <c r="PJ18" s="78">
        <v>0</v>
      </c>
      <c r="PK18" s="78">
        <v>0</v>
      </c>
      <c r="PL18" s="78">
        <v>0</v>
      </c>
      <c r="PM18" s="78">
        <v>0</v>
      </c>
      <c r="PN18" s="78">
        <v>33</v>
      </c>
      <c r="PO18" s="78">
        <v>0</v>
      </c>
      <c r="PP18" s="78">
        <v>0</v>
      </c>
      <c r="PQ18" s="78">
        <v>0</v>
      </c>
      <c r="PR18" s="78">
        <v>0</v>
      </c>
      <c r="PS18" s="78">
        <v>0</v>
      </c>
      <c r="PT18" s="78">
        <v>11</v>
      </c>
      <c r="PU18" s="78">
        <v>0</v>
      </c>
      <c r="PV18" s="78">
        <v>0</v>
      </c>
      <c r="PW18" s="78">
        <v>4</v>
      </c>
      <c r="PX18" s="78">
        <v>0</v>
      </c>
      <c r="PY18" s="78">
        <v>7</v>
      </c>
      <c r="PZ18" s="78">
        <v>13</v>
      </c>
      <c r="QA18" s="78">
        <v>1</v>
      </c>
      <c r="QB18" s="78">
        <v>30</v>
      </c>
      <c r="QC18" s="78">
        <v>0</v>
      </c>
      <c r="QD18" s="78">
        <v>0</v>
      </c>
      <c r="QE18" s="78">
        <v>0</v>
      </c>
      <c r="QF18" s="78">
        <v>0</v>
      </c>
      <c r="QG18" s="78">
        <v>19</v>
      </c>
      <c r="QH18" s="78">
        <v>0</v>
      </c>
      <c r="QI18" s="78">
        <v>0</v>
      </c>
      <c r="QJ18" s="78">
        <v>0</v>
      </c>
      <c r="QK18" s="78">
        <v>0</v>
      </c>
      <c r="QL18" s="78">
        <v>0</v>
      </c>
      <c r="QM18" s="78">
        <v>0</v>
      </c>
      <c r="QN18" s="78">
        <v>1</v>
      </c>
      <c r="QO18" s="78">
        <v>0</v>
      </c>
      <c r="QP18" s="78">
        <v>7</v>
      </c>
      <c r="QQ18" s="78">
        <v>3</v>
      </c>
      <c r="QR18" s="78">
        <v>1</v>
      </c>
      <c r="QS18" s="78">
        <v>15</v>
      </c>
      <c r="QT18" s="78">
        <v>5</v>
      </c>
      <c r="QU18" s="78">
        <v>0</v>
      </c>
      <c r="QV18" s="78">
        <v>4</v>
      </c>
      <c r="QW18" s="78">
        <v>0</v>
      </c>
      <c r="QX18" s="78">
        <v>259</v>
      </c>
      <c r="QY18" s="78">
        <v>19</v>
      </c>
      <c r="QZ18" s="78">
        <v>16</v>
      </c>
      <c r="RA18" s="78">
        <v>10</v>
      </c>
      <c r="RB18" s="78">
        <v>38</v>
      </c>
      <c r="RC18" s="78">
        <v>3</v>
      </c>
      <c r="RD18" s="78">
        <v>33</v>
      </c>
      <c r="RE18" s="78">
        <v>0</v>
      </c>
      <c r="RF18" s="78">
        <v>11</v>
      </c>
      <c r="RG18" s="78">
        <v>11</v>
      </c>
      <c r="RH18" s="78">
        <v>14</v>
      </c>
      <c r="RI18" s="78">
        <v>30</v>
      </c>
      <c r="RJ18" s="78">
        <v>0</v>
      </c>
      <c r="RK18" s="78">
        <v>20</v>
      </c>
      <c r="RL18" s="78">
        <v>10</v>
      </c>
      <c r="RM18" s="78">
        <v>1</v>
      </c>
      <c r="RN18" s="78">
        <v>15</v>
      </c>
      <c r="RO18" s="78">
        <v>5</v>
      </c>
      <c r="RP18" s="78">
        <v>0</v>
      </c>
      <c r="RQ18" s="78">
        <v>4</v>
      </c>
      <c r="RR18" s="78">
        <v>0</v>
      </c>
      <c r="RS18" s="78">
        <v>260</v>
      </c>
      <c r="RT18" s="78">
        <v>33</v>
      </c>
      <c r="RU18" s="78">
        <v>16</v>
      </c>
      <c r="RV18" s="78">
        <v>10</v>
      </c>
      <c r="RW18" s="78">
        <v>38</v>
      </c>
      <c r="RX18" s="78">
        <v>3</v>
      </c>
      <c r="RY18" s="78">
        <v>33</v>
      </c>
      <c r="RZ18" s="78">
        <v>0</v>
      </c>
      <c r="SA18" s="78">
        <v>11</v>
      </c>
      <c r="SB18" s="78">
        <v>11</v>
      </c>
      <c r="SC18" s="78">
        <v>14</v>
      </c>
      <c r="SD18" s="78">
        <v>30</v>
      </c>
      <c r="SE18" s="78">
        <v>0</v>
      </c>
      <c r="SF18" s="78">
        <v>20</v>
      </c>
      <c r="SG18" s="78">
        <v>10</v>
      </c>
      <c r="SH18" s="78">
        <v>1</v>
      </c>
    </row>
    <row r="19" spans="1:502">
      <c r="A19" s="17" t="s">
        <v>2383</v>
      </c>
      <c r="B19" s="77">
        <v>11</v>
      </c>
      <c r="C19" s="77">
        <v>11</v>
      </c>
      <c r="D19" s="77">
        <v>1</v>
      </c>
      <c r="E19" s="77">
        <v>2014</v>
      </c>
      <c r="F19" s="77" t="s">
        <v>182</v>
      </c>
      <c r="G19" s="1017" t="s">
        <v>1635</v>
      </c>
      <c r="H19" s="77" t="s">
        <v>1636</v>
      </c>
      <c r="I19" s="1018"/>
      <c r="J19" s="80">
        <v>29.116</v>
      </c>
      <c r="K19" s="80">
        <v>0</v>
      </c>
      <c r="L19" s="80">
        <v>0</v>
      </c>
      <c r="M19" s="80">
        <v>0</v>
      </c>
      <c r="N19" s="80">
        <v>43.637</v>
      </c>
      <c r="O19" s="80">
        <v>0</v>
      </c>
      <c r="P19" s="80">
        <v>0</v>
      </c>
      <c r="Q19" s="80">
        <v>0</v>
      </c>
      <c r="R19" s="80">
        <v>338.66</v>
      </c>
      <c r="S19" s="80">
        <v>127.084</v>
      </c>
      <c r="T19" s="80">
        <v>10.361000000000001</v>
      </c>
      <c r="U19" s="80">
        <v>22.599</v>
      </c>
      <c r="V19" s="80">
        <v>0</v>
      </c>
      <c r="W19" s="80">
        <v>113.542</v>
      </c>
      <c r="X19" s="80">
        <v>93.4</v>
      </c>
      <c r="Y19" s="80">
        <v>1978.883</v>
      </c>
      <c r="Z19" s="80">
        <v>581.28899999999999</v>
      </c>
      <c r="AA19" s="80">
        <v>180.47800000000001</v>
      </c>
      <c r="AB19" s="80">
        <v>266.47199999999998</v>
      </c>
      <c r="AC19" s="80">
        <v>0</v>
      </c>
      <c r="AD19" s="80">
        <v>10303.709000000001</v>
      </c>
      <c r="AE19" s="80">
        <v>12800.57</v>
      </c>
      <c r="AF19" s="80">
        <v>324.62799999999999</v>
      </c>
      <c r="AG19" s="80">
        <v>65.438000000000002</v>
      </c>
      <c r="AH19" s="80">
        <v>53.627000000000002</v>
      </c>
      <c r="AI19" s="80">
        <v>96.828000000000003</v>
      </c>
      <c r="AJ19" s="80">
        <v>3.6850000000000001</v>
      </c>
      <c r="AK19" s="80">
        <v>421.327</v>
      </c>
      <c r="AL19" s="80">
        <v>89.441000000000003</v>
      </c>
      <c r="AM19" s="80">
        <v>0</v>
      </c>
      <c r="AN19" s="80">
        <v>477.26600000000002</v>
      </c>
      <c r="AO19" s="80">
        <v>8.8849999999999998</v>
      </c>
      <c r="AP19" s="80">
        <v>814.99699999999996</v>
      </c>
      <c r="AQ19" s="80">
        <v>25.402999999999999</v>
      </c>
      <c r="AR19" s="80">
        <v>8.6750000000000007</v>
      </c>
      <c r="AS19" s="80">
        <v>182.57400000000001</v>
      </c>
      <c r="AT19" s="80">
        <v>142.94999999999999</v>
      </c>
      <c r="AU19" s="80">
        <v>13.688000000000001</v>
      </c>
      <c r="AV19" s="80">
        <v>3.988</v>
      </c>
      <c r="AW19" s="80">
        <v>0</v>
      </c>
      <c r="AX19" s="80">
        <v>6.2160000000000002</v>
      </c>
      <c r="AY19" s="80">
        <v>0</v>
      </c>
      <c r="AZ19" s="80">
        <v>0</v>
      </c>
      <c r="BA19" s="80">
        <v>0</v>
      </c>
      <c r="BB19" s="80">
        <v>0</v>
      </c>
      <c r="BC19" s="80">
        <v>0</v>
      </c>
      <c r="BD19" s="80">
        <v>25.533999999999999</v>
      </c>
      <c r="BE19" s="80">
        <v>20.003</v>
      </c>
      <c r="BF19" s="80">
        <v>0</v>
      </c>
      <c r="BG19" s="80">
        <v>0</v>
      </c>
      <c r="BH19" s="80">
        <v>0</v>
      </c>
      <c r="BI19" s="80">
        <v>4.8449999999999998</v>
      </c>
      <c r="BJ19" s="80">
        <v>0</v>
      </c>
      <c r="BK19" s="80">
        <v>0</v>
      </c>
      <c r="BL19" s="80">
        <v>0</v>
      </c>
      <c r="BM19" s="80">
        <v>209.86500000000001</v>
      </c>
      <c r="BN19" s="80">
        <v>0</v>
      </c>
      <c r="BO19" s="80">
        <v>0</v>
      </c>
      <c r="BP19" s="80">
        <v>0</v>
      </c>
      <c r="BQ19" s="80">
        <v>0</v>
      </c>
      <c r="BR19" s="80">
        <v>0</v>
      </c>
      <c r="BS19" s="80">
        <v>9.6129999999999995</v>
      </c>
      <c r="BT19" s="80">
        <v>4.1559999999999997</v>
      </c>
      <c r="BU19" s="80">
        <v>0</v>
      </c>
      <c r="BV19" s="80">
        <v>0</v>
      </c>
      <c r="BW19" s="80">
        <v>0</v>
      </c>
      <c r="BX19" s="80">
        <v>0</v>
      </c>
      <c r="BY19" s="80">
        <v>0</v>
      </c>
      <c r="BZ19" s="80">
        <v>49.401000000000003</v>
      </c>
      <c r="CA19" s="80">
        <v>0</v>
      </c>
      <c r="CB19" s="80">
        <v>0</v>
      </c>
      <c r="CC19" s="80">
        <v>0</v>
      </c>
      <c r="CD19" s="80">
        <v>0</v>
      </c>
      <c r="CE19" s="80">
        <v>0</v>
      </c>
      <c r="CF19" s="80">
        <v>68.021000000000001</v>
      </c>
      <c r="CG19" s="80">
        <v>0</v>
      </c>
      <c r="CH19" s="80">
        <v>0</v>
      </c>
      <c r="CI19" s="80">
        <v>24.155000000000001</v>
      </c>
      <c r="CJ19" s="80">
        <v>0</v>
      </c>
      <c r="CK19" s="80">
        <v>35.456000000000003</v>
      </c>
      <c r="CL19" s="80">
        <v>228.351</v>
      </c>
      <c r="CM19" s="80">
        <v>3.0459999999999998</v>
      </c>
      <c r="CN19" s="80">
        <v>189.61</v>
      </c>
      <c r="CO19" s="80">
        <v>0</v>
      </c>
      <c r="CP19" s="80">
        <v>0</v>
      </c>
      <c r="CQ19" s="80">
        <v>0</v>
      </c>
      <c r="CR19" s="80">
        <v>0</v>
      </c>
      <c r="CS19" s="80">
        <v>650.76499999999999</v>
      </c>
      <c r="CT19" s="80">
        <v>0</v>
      </c>
      <c r="CU19" s="80">
        <v>0</v>
      </c>
      <c r="CV19" s="80">
        <v>0</v>
      </c>
      <c r="CW19" s="80">
        <v>0</v>
      </c>
      <c r="CX19" s="80">
        <v>0</v>
      </c>
      <c r="CY19" s="80">
        <v>0</v>
      </c>
      <c r="CZ19" s="80">
        <v>0</v>
      </c>
      <c r="DA19" s="80">
        <v>0</v>
      </c>
      <c r="DB19" s="80">
        <v>34.308</v>
      </c>
      <c r="DC19" s="80">
        <v>11.797000000000001</v>
      </c>
      <c r="DD19" s="80">
        <v>5.9909999999999997</v>
      </c>
      <c r="DE19" s="80">
        <v>0</v>
      </c>
      <c r="DF19" s="80">
        <v>343.53800000000001</v>
      </c>
      <c r="DG19" s="80">
        <v>803.00699999999995</v>
      </c>
      <c r="DH19" s="80">
        <v>0</v>
      </c>
      <c r="DI19" s="80">
        <v>25.402999999999999</v>
      </c>
      <c r="DJ19" s="80">
        <v>8.6750000000000007</v>
      </c>
      <c r="DK19" s="80">
        <v>29.116</v>
      </c>
      <c r="DL19" s="80">
        <v>0</v>
      </c>
      <c r="DM19" s="80">
        <v>0</v>
      </c>
      <c r="DN19" s="80">
        <v>0</v>
      </c>
      <c r="DO19" s="80">
        <v>43.637</v>
      </c>
      <c r="DP19" s="80">
        <v>0</v>
      </c>
      <c r="DQ19" s="80">
        <v>0</v>
      </c>
      <c r="DR19" s="80">
        <v>0</v>
      </c>
      <c r="DS19" s="80">
        <v>338.66</v>
      </c>
      <c r="DT19" s="80">
        <v>127.084</v>
      </c>
      <c r="DU19" s="80">
        <v>10.361000000000001</v>
      </c>
      <c r="DV19" s="80">
        <v>22.599</v>
      </c>
      <c r="DW19" s="80">
        <v>0</v>
      </c>
      <c r="DX19" s="80">
        <v>113.542</v>
      </c>
      <c r="DY19" s="80">
        <v>93.4</v>
      </c>
      <c r="DZ19" s="80">
        <v>1978.883</v>
      </c>
      <c r="EA19" s="80">
        <v>237.751</v>
      </c>
      <c r="EB19" s="80">
        <v>180.47800000000001</v>
      </c>
      <c r="EC19" s="80">
        <v>266.47199999999998</v>
      </c>
      <c r="ED19" s="80">
        <v>0</v>
      </c>
      <c r="EE19" s="80">
        <v>10303.709000000001</v>
      </c>
      <c r="EF19" s="80">
        <v>12800.57</v>
      </c>
      <c r="EG19" s="80">
        <v>324.62799999999999</v>
      </c>
      <c r="EH19" s="80">
        <v>65.438000000000002</v>
      </c>
      <c r="EI19" s="80">
        <v>53.627000000000002</v>
      </c>
      <c r="EJ19" s="80">
        <v>96.828000000000003</v>
      </c>
      <c r="EK19" s="80">
        <v>3.6850000000000001</v>
      </c>
      <c r="EL19" s="80">
        <v>421.327</v>
      </c>
      <c r="EM19" s="80">
        <v>89.441000000000003</v>
      </c>
      <c r="EN19" s="80">
        <v>0</v>
      </c>
      <c r="EO19" s="80">
        <v>477.26600000000002</v>
      </c>
      <c r="EP19" s="80">
        <v>8.8849999999999998</v>
      </c>
      <c r="EQ19" s="80">
        <v>11.99</v>
      </c>
      <c r="ER19" s="80">
        <v>0</v>
      </c>
      <c r="ES19" s="80">
        <v>0</v>
      </c>
      <c r="ET19" s="80">
        <v>182.57400000000001</v>
      </c>
      <c r="EU19" s="80">
        <v>142.94999999999999</v>
      </c>
      <c r="EV19" s="80">
        <v>13.688000000000001</v>
      </c>
      <c r="EW19" s="80">
        <v>3.988</v>
      </c>
      <c r="EX19" s="80">
        <v>0</v>
      </c>
      <c r="EY19" s="80">
        <v>6.2160000000000002</v>
      </c>
      <c r="EZ19" s="80">
        <v>0</v>
      </c>
      <c r="FA19" s="80">
        <v>0</v>
      </c>
      <c r="FB19" s="80">
        <v>0</v>
      </c>
      <c r="FC19" s="80">
        <v>0</v>
      </c>
      <c r="FD19" s="80">
        <v>0</v>
      </c>
      <c r="FE19" s="80">
        <v>25.533999999999999</v>
      </c>
      <c r="FF19" s="80">
        <v>20.003</v>
      </c>
      <c r="FG19" s="80">
        <v>0</v>
      </c>
      <c r="FH19" s="80">
        <v>0</v>
      </c>
      <c r="FI19" s="80">
        <v>0</v>
      </c>
      <c r="FJ19" s="80">
        <v>4.8449999999999998</v>
      </c>
      <c r="FK19" s="80">
        <v>0</v>
      </c>
      <c r="FL19" s="80">
        <v>0</v>
      </c>
      <c r="FM19" s="80">
        <v>0</v>
      </c>
      <c r="FN19" s="80">
        <v>209.86500000000001</v>
      </c>
      <c r="FO19" s="80">
        <v>0</v>
      </c>
      <c r="FP19" s="80">
        <v>0</v>
      </c>
      <c r="FQ19" s="80">
        <v>0</v>
      </c>
      <c r="FR19" s="80">
        <v>0</v>
      </c>
      <c r="FS19" s="80">
        <v>0</v>
      </c>
      <c r="FT19" s="80">
        <v>9.6129999999999995</v>
      </c>
      <c r="FU19" s="80">
        <v>4.1559999999999997</v>
      </c>
      <c r="FV19" s="80">
        <v>0</v>
      </c>
      <c r="FW19" s="80">
        <v>0</v>
      </c>
      <c r="FX19" s="80">
        <v>0</v>
      </c>
      <c r="FY19" s="80">
        <v>0</v>
      </c>
      <c r="FZ19" s="80">
        <v>0</v>
      </c>
      <c r="GA19" s="80">
        <v>49.401000000000003</v>
      </c>
      <c r="GB19" s="80">
        <v>0</v>
      </c>
      <c r="GC19" s="80">
        <v>0</v>
      </c>
      <c r="GD19" s="80">
        <v>0</v>
      </c>
      <c r="GE19" s="80">
        <v>0</v>
      </c>
      <c r="GF19" s="80">
        <v>0</v>
      </c>
      <c r="GG19" s="80">
        <v>68.021000000000001</v>
      </c>
      <c r="GH19" s="80">
        <v>0</v>
      </c>
      <c r="GI19" s="80">
        <v>0</v>
      </c>
      <c r="GJ19" s="80">
        <v>24.155000000000001</v>
      </c>
      <c r="GK19" s="80">
        <v>0</v>
      </c>
      <c r="GL19" s="80">
        <v>35.456000000000003</v>
      </c>
      <c r="GM19" s="80">
        <v>228.351</v>
      </c>
      <c r="GN19" s="80">
        <v>3.0459999999999998</v>
      </c>
      <c r="GO19" s="80">
        <v>189.61</v>
      </c>
      <c r="GP19" s="80">
        <v>0</v>
      </c>
      <c r="GQ19" s="80">
        <v>0</v>
      </c>
      <c r="GR19" s="80">
        <v>0</v>
      </c>
      <c r="GS19" s="80">
        <v>0</v>
      </c>
      <c r="GT19" s="80">
        <v>650.76499999999999</v>
      </c>
      <c r="GU19" s="80">
        <v>0</v>
      </c>
      <c r="GV19" s="80">
        <v>0</v>
      </c>
      <c r="GW19" s="80">
        <v>0</v>
      </c>
      <c r="GX19" s="80">
        <v>0</v>
      </c>
      <c r="GY19" s="80">
        <v>0</v>
      </c>
      <c r="GZ19" s="80">
        <v>0</v>
      </c>
      <c r="HA19" s="80">
        <v>0</v>
      </c>
      <c r="HB19" s="80">
        <v>0</v>
      </c>
      <c r="HC19" s="80">
        <v>34.308</v>
      </c>
      <c r="HD19" s="80">
        <v>11.797000000000001</v>
      </c>
      <c r="HE19" s="80">
        <v>5.9909999999999997</v>
      </c>
      <c r="HF19" s="80">
        <v>1180.623</v>
      </c>
      <c r="HG19" s="80">
        <v>29.116</v>
      </c>
      <c r="HH19" s="80">
        <v>0</v>
      </c>
      <c r="HI19" s="80">
        <v>43.637</v>
      </c>
      <c r="HJ19" s="80">
        <v>0</v>
      </c>
      <c r="HK19" s="80">
        <v>28014.633999999998</v>
      </c>
      <c r="HL19" s="80">
        <v>194.56399999999999</v>
      </c>
      <c r="HM19" s="80">
        <v>166.84200000000001</v>
      </c>
      <c r="HN19" s="80">
        <v>45.536999999999999</v>
      </c>
      <c r="HO19" s="80">
        <v>214.71</v>
      </c>
      <c r="HP19" s="80">
        <v>13.769</v>
      </c>
      <c r="HQ19" s="80">
        <v>49.401000000000003</v>
      </c>
      <c r="HR19" s="80">
        <v>0</v>
      </c>
      <c r="HS19" s="80">
        <v>68.021000000000001</v>
      </c>
      <c r="HT19" s="80">
        <v>59.610999999999997</v>
      </c>
      <c r="HU19" s="80">
        <v>231.39699999999999</v>
      </c>
      <c r="HV19" s="80">
        <v>189.61</v>
      </c>
      <c r="HW19" s="80">
        <v>0</v>
      </c>
      <c r="HX19" s="80">
        <v>650.76499999999999</v>
      </c>
      <c r="HY19" s="80">
        <v>46.104999999999997</v>
      </c>
      <c r="HZ19" s="80">
        <v>5.9909999999999997</v>
      </c>
      <c r="IA19" s="80">
        <v>1180.623</v>
      </c>
      <c r="IB19" s="80">
        <v>29.116</v>
      </c>
      <c r="IC19" s="80">
        <v>0</v>
      </c>
      <c r="ID19" s="80">
        <v>43.637</v>
      </c>
      <c r="IE19" s="80">
        <v>0</v>
      </c>
      <c r="IF19" s="80">
        <v>28358.171999999999</v>
      </c>
      <c r="IG19" s="80">
        <v>1031.6489999999999</v>
      </c>
      <c r="IH19" s="80">
        <v>166.84200000000001</v>
      </c>
      <c r="II19" s="80">
        <v>45.536999999999999</v>
      </c>
      <c r="IJ19" s="80">
        <v>214.71</v>
      </c>
      <c r="IK19" s="80">
        <v>13.769</v>
      </c>
      <c r="IL19" s="80">
        <v>49.401000000000003</v>
      </c>
      <c r="IM19" s="80">
        <v>0</v>
      </c>
      <c r="IN19" s="80">
        <v>68.021000000000001</v>
      </c>
      <c r="IO19" s="80">
        <v>59.610999999999997</v>
      </c>
      <c r="IP19" s="80">
        <v>231.39699999999999</v>
      </c>
      <c r="IQ19" s="80">
        <v>189.61</v>
      </c>
      <c r="IR19" s="80">
        <v>0</v>
      </c>
      <c r="IS19" s="80">
        <v>650.76499999999999</v>
      </c>
      <c r="IT19" s="80">
        <v>46.104999999999997</v>
      </c>
      <c r="IU19" s="80">
        <v>5.9909999999999997</v>
      </c>
      <c r="IV19" s="81">
        <v>0</v>
      </c>
      <c r="IW19" s="78">
        <v>5</v>
      </c>
      <c r="IX19" s="78">
        <v>0</v>
      </c>
      <c r="IY19" s="78">
        <v>0</v>
      </c>
      <c r="IZ19" s="78">
        <v>0</v>
      </c>
      <c r="JA19" s="78">
        <v>4</v>
      </c>
      <c r="JB19" s="78">
        <v>0</v>
      </c>
      <c r="JC19" s="78">
        <v>0</v>
      </c>
      <c r="JD19" s="78">
        <v>0</v>
      </c>
      <c r="JE19" s="78">
        <v>40</v>
      </c>
      <c r="JF19" s="78">
        <v>9</v>
      </c>
      <c r="JG19" s="78">
        <v>1</v>
      </c>
      <c r="JH19" s="78">
        <v>2</v>
      </c>
      <c r="JI19" s="78">
        <v>0</v>
      </c>
      <c r="JJ19" s="78">
        <v>6</v>
      </c>
      <c r="JK19" s="78">
        <v>9</v>
      </c>
      <c r="JL19" s="78">
        <v>27</v>
      </c>
      <c r="JM19" s="78">
        <v>13</v>
      </c>
      <c r="JN19" s="78">
        <v>26</v>
      </c>
      <c r="JO19" s="78">
        <v>6</v>
      </c>
      <c r="JP19" s="78">
        <v>0</v>
      </c>
      <c r="JQ19" s="78">
        <v>21</v>
      </c>
      <c r="JR19" s="78">
        <v>20</v>
      </c>
      <c r="JS19" s="78">
        <v>15</v>
      </c>
      <c r="JT19" s="78">
        <v>7</v>
      </c>
      <c r="JU19" s="78">
        <v>3</v>
      </c>
      <c r="JV19" s="78">
        <v>8</v>
      </c>
      <c r="JW19" s="78">
        <v>1</v>
      </c>
      <c r="JX19" s="78">
        <v>15</v>
      </c>
      <c r="JY19" s="78">
        <v>12</v>
      </c>
      <c r="JZ19" s="78">
        <v>0</v>
      </c>
      <c r="KA19" s="78">
        <v>17</v>
      </c>
      <c r="KB19" s="78">
        <v>2</v>
      </c>
      <c r="KC19" s="78">
        <v>9</v>
      </c>
      <c r="KD19" s="78">
        <v>3</v>
      </c>
      <c r="KE19" s="78">
        <v>8</v>
      </c>
      <c r="KF19" s="78">
        <v>16</v>
      </c>
      <c r="KG19" s="78">
        <v>10</v>
      </c>
      <c r="KH19" s="78">
        <v>4</v>
      </c>
      <c r="KI19" s="78">
        <v>1</v>
      </c>
      <c r="KJ19" s="78">
        <v>0</v>
      </c>
      <c r="KK19" s="78">
        <v>1</v>
      </c>
      <c r="KL19" s="78">
        <v>0</v>
      </c>
      <c r="KM19" s="78">
        <v>0</v>
      </c>
      <c r="KN19" s="78">
        <v>0</v>
      </c>
      <c r="KO19" s="78">
        <v>0</v>
      </c>
      <c r="KP19" s="78">
        <v>0</v>
      </c>
      <c r="KQ19" s="78">
        <v>6</v>
      </c>
      <c r="KR19" s="78">
        <v>4</v>
      </c>
      <c r="KS19" s="78">
        <v>0</v>
      </c>
      <c r="KT19" s="78">
        <v>0</v>
      </c>
      <c r="KU19" s="78">
        <v>0</v>
      </c>
      <c r="KV19" s="78">
        <v>1</v>
      </c>
      <c r="KW19" s="78">
        <v>0</v>
      </c>
      <c r="KX19" s="78">
        <v>0</v>
      </c>
      <c r="KY19" s="78">
        <v>0</v>
      </c>
      <c r="KZ19" s="78">
        <v>39</v>
      </c>
      <c r="LA19" s="78">
        <v>0</v>
      </c>
      <c r="LB19" s="78">
        <v>0</v>
      </c>
      <c r="LC19" s="78">
        <v>0</v>
      </c>
      <c r="LD19" s="78">
        <v>0</v>
      </c>
      <c r="LE19" s="78">
        <v>0</v>
      </c>
      <c r="LF19" s="78">
        <v>2</v>
      </c>
      <c r="LG19" s="78">
        <v>1</v>
      </c>
      <c r="LH19" s="78">
        <v>0</v>
      </c>
      <c r="LI19" s="78">
        <v>0</v>
      </c>
      <c r="LJ19" s="78">
        <v>0</v>
      </c>
      <c r="LK19" s="78">
        <v>0</v>
      </c>
      <c r="LL19" s="78">
        <v>0</v>
      </c>
      <c r="LM19" s="78">
        <v>11</v>
      </c>
      <c r="LN19" s="78">
        <v>0</v>
      </c>
      <c r="LO19" s="78">
        <v>0</v>
      </c>
      <c r="LP19" s="78">
        <v>0</v>
      </c>
      <c r="LQ19" s="78">
        <v>0</v>
      </c>
      <c r="LR19" s="78">
        <v>0</v>
      </c>
      <c r="LS19" s="78">
        <v>11</v>
      </c>
      <c r="LT19" s="78">
        <v>0</v>
      </c>
      <c r="LU19" s="78">
        <v>0</v>
      </c>
      <c r="LV19" s="78">
        <v>4</v>
      </c>
      <c r="LW19" s="78">
        <v>0</v>
      </c>
      <c r="LX19" s="78">
        <v>7</v>
      </c>
      <c r="LY19" s="78">
        <v>14</v>
      </c>
      <c r="LZ19" s="78">
        <v>1</v>
      </c>
      <c r="MA19" s="78">
        <v>31</v>
      </c>
      <c r="MB19" s="78">
        <v>0</v>
      </c>
      <c r="MC19" s="78">
        <v>0</v>
      </c>
      <c r="MD19" s="78">
        <v>0</v>
      </c>
      <c r="ME19" s="78">
        <v>0</v>
      </c>
      <c r="MF19" s="78">
        <v>20</v>
      </c>
      <c r="MG19" s="78">
        <v>0</v>
      </c>
      <c r="MH19" s="78">
        <v>0</v>
      </c>
      <c r="MI19" s="78">
        <v>0</v>
      </c>
      <c r="MJ19" s="78">
        <v>0</v>
      </c>
      <c r="MK19" s="78">
        <v>0</v>
      </c>
      <c r="ML19" s="78">
        <v>0</v>
      </c>
      <c r="MM19" s="78">
        <v>0</v>
      </c>
      <c r="MN19" s="78">
        <v>0</v>
      </c>
      <c r="MO19" s="78">
        <v>7</v>
      </c>
      <c r="MP19" s="78">
        <v>3</v>
      </c>
      <c r="MQ19" s="78">
        <v>1</v>
      </c>
      <c r="MR19" s="78">
        <v>0</v>
      </c>
      <c r="MS19" s="78">
        <v>1</v>
      </c>
      <c r="MT19" s="78">
        <v>6</v>
      </c>
      <c r="MU19" s="78">
        <v>0</v>
      </c>
      <c r="MV19" s="78">
        <v>3</v>
      </c>
      <c r="MW19" s="78">
        <v>8</v>
      </c>
      <c r="MX19" s="78">
        <v>5</v>
      </c>
      <c r="MY19" s="78">
        <v>0</v>
      </c>
      <c r="MZ19" s="78">
        <v>0</v>
      </c>
      <c r="NA19" s="78">
        <v>0</v>
      </c>
      <c r="NB19" s="78">
        <v>4</v>
      </c>
      <c r="NC19" s="78">
        <v>0</v>
      </c>
      <c r="ND19" s="78">
        <v>0</v>
      </c>
      <c r="NE19" s="78">
        <v>0</v>
      </c>
      <c r="NF19" s="78">
        <v>40</v>
      </c>
      <c r="NG19" s="78">
        <v>9</v>
      </c>
      <c r="NH19" s="78">
        <v>1</v>
      </c>
      <c r="NI19" s="78">
        <v>2</v>
      </c>
      <c r="NJ19" s="78">
        <v>0</v>
      </c>
      <c r="NK19" s="78">
        <v>6</v>
      </c>
      <c r="NL19" s="78">
        <v>9</v>
      </c>
      <c r="NM19" s="78">
        <v>27</v>
      </c>
      <c r="NN19" s="78">
        <v>12</v>
      </c>
      <c r="NO19" s="78">
        <v>26</v>
      </c>
      <c r="NP19" s="78">
        <v>6</v>
      </c>
      <c r="NQ19" s="78">
        <v>0</v>
      </c>
      <c r="NR19" s="78">
        <v>21</v>
      </c>
      <c r="NS19" s="78">
        <v>20</v>
      </c>
      <c r="NT19" s="78">
        <v>15</v>
      </c>
      <c r="NU19" s="78">
        <v>7</v>
      </c>
      <c r="NV19" s="78">
        <v>3</v>
      </c>
      <c r="NW19" s="78">
        <v>8</v>
      </c>
      <c r="NX19" s="78">
        <v>1</v>
      </c>
      <c r="NY19" s="78">
        <v>15</v>
      </c>
      <c r="NZ19" s="78">
        <v>12</v>
      </c>
      <c r="OA19" s="78">
        <v>0</v>
      </c>
      <c r="OB19" s="78">
        <v>17</v>
      </c>
      <c r="OC19" s="78">
        <v>2</v>
      </c>
      <c r="OD19" s="78">
        <v>3</v>
      </c>
      <c r="OE19" s="78">
        <v>0</v>
      </c>
      <c r="OF19" s="78">
        <v>0</v>
      </c>
      <c r="OG19" s="78">
        <v>16</v>
      </c>
      <c r="OH19" s="78">
        <v>10</v>
      </c>
      <c r="OI19" s="78">
        <v>4</v>
      </c>
      <c r="OJ19" s="78">
        <v>1</v>
      </c>
      <c r="OK19" s="78">
        <v>0</v>
      </c>
      <c r="OL19" s="78">
        <v>1</v>
      </c>
      <c r="OM19" s="78">
        <v>0</v>
      </c>
      <c r="ON19" s="78">
        <v>0</v>
      </c>
      <c r="OO19" s="78">
        <v>0</v>
      </c>
      <c r="OP19" s="78">
        <v>0</v>
      </c>
      <c r="OQ19" s="78">
        <v>0</v>
      </c>
      <c r="OR19" s="78">
        <v>6</v>
      </c>
      <c r="OS19" s="78">
        <v>4</v>
      </c>
      <c r="OT19" s="78">
        <v>0</v>
      </c>
      <c r="OU19" s="78">
        <v>0</v>
      </c>
      <c r="OV19" s="78">
        <v>0</v>
      </c>
      <c r="OW19" s="78">
        <v>1</v>
      </c>
      <c r="OX19" s="78">
        <v>0</v>
      </c>
      <c r="OY19" s="78">
        <v>0</v>
      </c>
      <c r="OZ19" s="78">
        <v>0</v>
      </c>
      <c r="PA19" s="78">
        <v>39</v>
      </c>
      <c r="PB19" s="78">
        <v>0</v>
      </c>
      <c r="PC19" s="78">
        <v>0</v>
      </c>
      <c r="PD19" s="78">
        <v>0</v>
      </c>
      <c r="PE19" s="78">
        <v>0</v>
      </c>
      <c r="PF19" s="78">
        <v>0</v>
      </c>
      <c r="PG19" s="78">
        <v>2</v>
      </c>
      <c r="PH19" s="78">
        <v>1</v>
      </c>
      <c r="PI19" s="78">
        <v>0</v>
      </c>
      <c r="PJ19" s="78">
        <v>0</v>
      </c>
      <c r="PK19" s="78">
        <v>0</v>
      </c>
      <c r="PL19" s="78">
        <v>0</v>
      </c>
      <c r="PM19" s="78">
        <v>0</v>
      </c>
      <c r="PN19" s="78">
        <v>11</v>
      </c>
      <c r="PO19" s="78">
        <v>0</v>
      </c>
      <c r="PP19" s="78">
        <v>0</v>
      </c>
      <c r="PQ19" s="78">
        <v>0</v>
      </c>
      <c r="PR19" s="78">
        <v>0</v>
      </c>
      <c r="PS19" s="78">
        <v>0</v>
      </c>
      <c r="PT19" s="78">
        <v>11</v>
      </c>
      <c r="PU19" s="78">
        <v>0</v>
      </c>
      <c r="PV19" s="78">
        <v>0</v>
      </c>
      <c r="PW19" s="78">
        <v>4</v>
      </c>
      <c r="PX19" s="78">
        <v>0</v>
      </c>
      <c r="PY19" s="78">
        <v>7</v>
      </c>
      <c r="PZ19" s="78">
        <v>14</v>
      </c>
      <c r="QA19" s="78">
        <v>1</v>
      </c>
      <c r="QB19" s="78">
        <v>31</v>
      </c>
      <c r="QC19" s="78">
        <v>0</v>
      </c>
      <c r="QD19" s="78">
        <v>0</v>
      </c>
      <c r="QE19" s="78">
        <v>0</v>
      </c>
      <c r="QF19" s="78">
        <v>0</v>
      </c>
      <c r="QG19" s="78">
        <v>20</v>
      </c>
      <c r="QH19" s="78">
        <v>0</v>
      </c>
      <c r="QI19" s="78">
        <v>0</v>
      </c>
      <c r="QJ19" s="78">
        <v>0</v>
      </c>
      <c r="QK19" s="78">
        <v>0</v>
      </c>
      <c r="QL19" s="78">
        <v>0</v>
      </c>
      <c r="QM19" s="78">
        <v>0</v>
      </c>
      <c r="QN19" s="78">
        <v>0</v>
      </c>
      <c r="QO19" s="78">
        <v>0</v>
      </c>
      <c r="QP19" s="78">
        <v>7</v>
      </c>
      <c r="QQ19" s="78">
        <v>3</v>
      </c>
      <c r="QR19" s="78">
        <v>1</v>
      </c>
      <c r="QS19" s="78">
        <v>18</v>
      </c>
      <c r="QT19" s="78">
        <v>5</v>
      </c>
      <c r="QU19" s="78">
        <v>0</v>
      </c>
      <c r="QV19" s="78">
        <v>4</v>
      </c>
      <c r="QW19" s="78">
        <v>0</v>
      </c>
      <c r="QX19" s="78">
        <v>259</v>
      </c>
      <c r="QY19" s="78">
        <v>19</v>
      </c>
      <c r="QZ19" s="78">
        <v>16</v>
      </c>
      <c r="RA19" s="78">
        <v>10</v>
      </c>
      <c r="RB19" s="78">
        <v>40</v>
      </c>
      <c r="RC19" s="78">
        <v>3</v>
      </c>
      <c r="RD19" s="78">
        <v>11</v>
      </c>
      <c r="RE19" s="78">
        <v>0</v>
      </c>
      <c r="RF19" s="78">
        <v>11</v>
      </c>
      <c r="RG19" s="78">
        <v>11</v>
      </c>
      <c r="RH19" s="78">
        <v>15</v>
      </c>
      <c r="RI19" s="78">
        <v>31</v>
      </c>
      <c r="RJ19" s="78">
        <v>0</v>
      </c>
      <c r="RK19" s="78">
        <v>20</v>
      </c>
      <c r="RL19" s="78">
        <v>10</v>
      </c>
      <c r="RM19" s="78">
        <v>1</v>
      </c>
      <c r="RN19" s="78">
        <v>18</v>
      </c>
      <c r="RO19" s="78">
        <v>5</v>
      </c>
      <c r="RP19" s="78">
        <v>0</v>
      </c>
      <c r="RQ19" s="78">
        <v>4</v>
      </c>
      <c r="RR19" s="78">
        <v>0</v>
      </c>
      <c r="RS19" s="78">
        <v>260</v>
      </c>
      <c r="RT19" s="78">
        <v>36</v>
      </c>
      <c r="RU19" s="78">
        <v>16</v>
      </c>
      <c r="RV19" s="78">
        <v>10</v>
      </c>
      <c r="RW19" s="78">
        <v>40</v>
      </c>
      <c r="RX19" s="78">
        <v>3</v>
      </c>
      <c r="RY19" s="78">
        <v>11</v>
      </c>
      <c r="RZ19" s="78">
        <v>0</v>
      </c>
      <c r="SA19" s="78">
        <v>11</v>
      </c>
      <c r="SB19" s="78">
        <v>11</v>
      </c>
      <c r="SC19" s="78">
        <v>15</v>
      </c>
      <c r="SD19" s="78">
        <v>31</v>
      </c>
      <c r="SE19" s="78">
        <v>0</v>
      </c>
      <c r="SF19" s="78">
        <v>20</v>
      </c>
      <c r="SG19" s="78">
        <v>10</v>
      </c>
      <c r="SH19" s="78">
        <v>1</v>
      </c>
    </row>
    <row r="20" spans="1:502">
      <c r="A20" s="17" t="s">
        <v>2384</v>
      </c>
      <c r="B20" s="77">
        <v>12</v>
      </c>
      <c r="C20" s="77">
        <v>12</v>
      </c>
      <c r="D20" s="77">
        <v>1</v>
      </c>
      <c r="E20" s="77">
        <v>2015</v>
      </c>
      <c r="F20" s="77" t="s">
        <v>183</v>
      </c>
      <c r="G20" s="1017" t="s">
        <v>1635</v>
      </c>
      <c r="H20" s="77" t="s">
        <v>1636</v>
      </c>
      <c r="I20" s="1018"/>
      <c r="J20" s="80">
        <v>41.045000000000002</v>
      </c>
      <c r="K20" s="80">
        <v>0</v>
      </c>
      <c r="L20" s="80">
        <v>0</v>
      </c>
      <c r="M20" s="80">
        <v>0</v>
      </c>
      <c r="N20" s="80">
        <v>41.357999999999997</v>
      </c>
      <c r="O20" s="80">
        <v>0</v>
      </c>
      <c r="P20" s="80">
        <v>0</v>
      </c>
      <c r="Q20" s="80">
        <v>0</v>
      </c>
      <c r="R20" s="80">
        <v>342.40699999999998</v>
      </c>
      <c r="S20" s="80">
        <v>125.128</v>
      </c>
      <c r="T20" s="80">
        <v>10.029999999999999</v>
      </c>
      <c r="U20" s="80">
        <v>20.536000000000001</v>
      </c>
      <c r="V20" s="80">
        <v>0</v>
      </c>
      <c r="W20" s="80">
        <v>110.626</v>
      </c>
      <c r="X20" s="80">
        <v>98.171000000000006</v>
      </c>
      <c r="Y20" s="80">
        <v>2017.8779999999999</v>
      </c>
      <c r="Z20" s="80">
        <v>603.22900000000004</v>
      </c>
      <c r="AA20" s="80">
        <v>180.315</v>
      </c>
      <c r="AB20" s="80">
        <v>241.102</v>
      </c>
      <c r="AC20" s="80">
        <v>0</v>
      </c>
      <c r="AD20" s="80">
        <v>10062.632</v>
      </c>
      <c r="AE20" s="80">
        <v>13150.778</v>
      </c>
      <c r="AF20" s="80">
        <v>369.09</v>
      </c>
      <c r="AG20" s="80">
        <v>58.869</v>
      </c>
      <c r="AH20" s="80">
        <v>56.155000000000001</v>
      </c>
      <c r="AI20" s="80">
        <v>85.972999999999999</v>
      </c>
      <c r="AJ20" s="80">
        <v>3.621</v>
      </c>
      <c r="AK20" s="80">
        <v>365.27499999999998</v>
      </c>
      <c r="AL20" s="80">
        <v>79.87</v>
      </c>
      <c r="AM20" s="80">
        <v>0</v>
      </c>
      <c r="AN20" s="80">
        <v>477.55500000000001</v>
      </c>
      <c r="AO20" s="80">
        <v>8.5239999999999991</v>
      </c>
      <c r="AP20" s="80">
        <v>688.76700000000005</v>
      </c>
      <c r="AQ20" s="80">
        <v>26.212</v>
      </c>
      <c r="AR20" s="80">
        <v>8.7560000000000002</v>
      </c>
      <c r="AS20" s="80">
        <v>170.125</v>
      </c>
      <c r="AT20" s="80">
        <v>148.24700000000001</v>
      </c>
      <c r="AU20" s="80">
        <v>13.041</v>
      </c>
      <c r="AV20" s="80">
        <v>3.774</v>
      </c>
      <c r="AW20" s="80">
        <v>0</v>
      </c>
      <c r="AX20" s="80">
        <v>5.7290000000000001</v>
      </c>
      <c r="AY20" s="80">
        <v>0</v>
      </c>
      <c r="AZ20" s="80">
        <v>0</v>
      </c>
      <c r="BA20" s="80">
        <v>0</v>
      </c>
      <c r="BB20" s="80">
        <v>0</v>
      </c>
      <c r="BC20" s="80">
        <v>0</v>
      </c>
      <c r="BD20" s="80">
        <v>24.754000000000001</v>
      </c>
      <c r="BE20" s="80">
        <v>13.627000000000001</v>
      </c>
      <c r="BF20" s="80">
        <v>0</v>
      </c>
      <c r="BG20" s="80">
        <v>0</v>
      </c>
      <c r="BH20" s="80">
        <v>0</v>
      </c>
      <c r="BI20" s="80">
        <v>4.8970000000000002</v>
      </c>
      <c r="BJ20" s="80">
        <v>0</v>
      </c>
      <c r="BK20" s="80">
        <v>0</v>
      </c>
      <c r="BL20" s="80">
        <v>0</v>
      </c>
      <c r="BM20" s="80">
        <v>179.75800000000001</v>
      </c>
      <c r="BN20" s="80">
        <v>0</v>
      </c>
      <c r="BO20" s="80">
        <v>0</v>
      </c>
      <c r="BP20" s="80">
        <v>0</v>
      </c>
      <c r="BQ20" s="80">
        <v>0</v>
      </c>
      <c r="BR20" s="80">
        <v>0</v>
      </c>
      <c r="BS20" s="80">
        <v>8.7469999999999999</v>
      </c>
      <c r="BT20" s="80">
        <v>3.726</v>
      </c>
      <c r="BU20" s="80">
        <v>0</v>
      </c>
      <c r="BV20" s="80">
        <v>0</v>
      </c>
      <c r="BW20" s="80">
        <v>0</v>
      </c>
      <c r="BX20" s="80">
        <v>0</v>
      </c>
      <c r="BY20" s="80">
        <v>0</v>
      </c>
      <c r="BZ20" s="80">
        <v>186.09100000000001</v>
      </c>
      <c r="CA20" s="80">
        <v>0</v>
      </c>
      <c r="CB20" s="80">
        <v>0</v>
      </c>
      <c r="CC20" s="80">
        <v>0</v>
      </c>
      <c r="CD20" s="80">
        <v>0</v>
      </c>
      <c r="CE20" s="80">
        <v>0</v>
      </c>
      <c r="CF20" s="80">
        <v>64.641999999999996</v>
      </c>
      <c r="CG20" s="80">
        <v>0</v>
      </c>
      <c r="CH20" s="80">
        <v>0</v>
      </c>
      <c r="CI20" s="80">
        <v>21.015999999999998</v>
      </c>
      <c r="CJ20" s="80">
        <v>0</v>
      </c>
      <c r="CK20" s="80">
        <v>33.621000000000002</v>
      </c>
      <c r="CL20" s="80">
        <v>215.44300000000001</v>
      </c>
      <c r="CM20" s="80">
        <v>3.6480000000000001</v>
      </c>
      <c r="CN20" s="80">
        <v>182.501</v>
      </c>
      <c r="CO20" s="80">
        <v>0</v>
      </c>
      <c r="CP20" s="80">
        <v>0</v>
      </c>
      <c r="CQ20" s="80">
        <v>0</v>
      </c>
      <c r="CR20" s="80">
        <v>0</v>
      </c>
      <c r="CS20" s="80">
        <v>577.98</v>
      </c>
      <c r="CT20" s="80">
        <v>0</v>
      </c>
      <c r="CU20" s="80">
        <v>0</v>
      </c>
      <c r="CV20" s="80">
        <v>0</v>
      </c>
      <c r="CW20" s="80">
        <v>0</v>
      </c>
      <c r="CX20" s="80">
        <v>0</v>
      </c>
      <c r="CY20" s="80">
        <v>0</v>
      </c>
      <c r="CZ20" s="80">
        <v>0</v>
      </c>
      <c r="DA20" s="80">
        <v>0</v>
      </c>
      <c r="DB20" s="80">
        <v>31.983000000000001</v>
      </c>
      <c r="DC20" s="80">
        <v>11.56</v>
      </c>
      <c r="DD20" s="80">
        <v>6.633</v>
      </c>
      <c r="DE20" s="80">
        <v>0</v>
      </c>
      <c r="DF20" s="80">
        <v>350.18400000000003</v>
      </c>
      <c r="DG20" s="80">
        <v>677.42200000000003</v>
      </c>
      <c r="DH20" s="80">
        <v>0</v>
      </c>
      <c r="DI20" s="80">
        <v>26.212</v>
      </c>
      <c r="DJ20" s="80">
        <v>8.7560000000000002</v>
      </c>
      <c r="DK20" s="80">
        <v>41.045000000000002</v>
      </c>
      <c r="DL20" s="80">
        <v>0</v>
      </c>
      <c r="DM20" s="80">
        <v>0</v>
      </c>
      <c r="DN20" s="80">
        <v>0</v>
      </c>
      <c r="DO20" s="80">
        <v>41.357999999999997</v>
      </c>
      <c r="DP20" s="80">
        <v>0</v>
      </c>
      <c r="DQ20" s="80">
        <v>0</v>
      </c>
      <c r="DR20" s="80">
        <v>0</v>
      </c>
      <c r="DS20" s="80">
        <v>342.40699999999998</v>
      </c>
      <c r="DT20" s="80">
        <v>125.128</v>
      </c>
      <c r="DU20" s="80">
        <v>10.029999999999999</v>
      </c>
      <c r="DV20" s="80">
        <v>20.536000000000001</v>
      </c>
      <c r="DW20" s="80">
        <v>0</v>
      </c>
      <c r="DX20" s="80">
        <v>110.626</v>
      </c>
      <c r="DY20" s="80">
        <v>98.171000000000006</v>
      </c>
      <c r="DZ20" s="80">
        <v>2017.8779999999999</v>
      </c>
      <c r="EA20" s="80">
        <v>253.04499999999999</v>
      </c>
      <c r="EB20" s="80">
        <v>180.315</v>
      </c>
      <c r="EC20" s="80">
        <v>241.102</v>
      </c>
      <c r="ED20" s="80">
        <v>0</v>
      </c>
      <c r="EE20" s="80">
        <v>10062.632</v>
      </c>
      <c r="EF20" s="80">
        <v>13150.778</v>
      </c>
      <c r="EG20" s="80">
        <v>369.09</v>
      </c>
      <c r="EH20" s="80">
        <v>58.869</v>
      </c>
      <c r="EI20" s="80">
        <v>56.155000000000001</v>
      </c>
      <c r="EJ20" s="80">
        <v>85.972999999999999</v>
      </c>
      <c r="EK20" s="80">
        <v>3.621</v>
      </c>
      <c r="EL20" s="80">
        <v>365.27499999999998</v>
      </c>
      <c r="EM20" s="80">
        <v>79.87</v>
      </c>
      <c r="EN20" s="80">
        <v>0</v>
      </c>
      <c r="EO20" s="80">
        <v>477.55500000000001</v>
      </c>
      <c r="EP20" s="80">
        <v>8.5239999999999991</v>
      </c>
      <c r="EQ20" s="80">
        <v>11.345000000000001</v>
      </c>
      <c r="ER20" s="80">
        <v>0</v>
      </c>
      <c r="ES20" s="80">
        <v>0</v>
      </c>
      <c r="ET20" s="80">
        <v>170.125</v>
      </c>
      <c r="EU20" s="80">
        <v>148.24700000000001</v>
      </c>
      <c r="EV20" s="80">
        <v>13.041</v>
      </c>
      <c r="EW20" s="80">
        <v>3.774</v>
      </c>
      <c r="EX20" s="80">
        <v>0</v>
      </c>
      <c r="EY20" s="80">
        <v>5.7290000000000001</v>
      </c>
      <c r="EZ20" s="80">
        <v>0</v>
      </c>
      <c r="FA20" s="80">
        <v>0</v>
      </c>
      <c r="FB20" s="80">
        <v>0</v>
      </c>
      <c r="FC20" s="80">
        <v>0</v>
      </c>
      <c r="FD20" s="80">
        <v>0</v>
      </c>
      <c r="FE20" s="80">
        <v>24.754000000000001</v>
      </c>
      <c r="FF20" s="80">
        <v>13.627000000000001</v>
      </c>
      <c r="FG20" s="80">
        <v>0</v>
      </c>
      <c r="FH20" s="80">
        <v>0</v>
      </c>
      <c r="FI20" s="80">
        <v>0</v>
      </c>
      <c r="FJ20" s="80">
        <v>4.8970000000000002</v>
      </c>
      <c r="FK20" s="80">
        <v>0</v>
      </c>
      <c r="FL20" s="80">
        <v>0</v>
      </c>
      <c r="FM20" s="80">
        <v>0</v>
      </c>
      <c r="FN20" s="80">
        <v>179.75800000000001</v>
      </c>
      <c r="FO20" s="80">
        <v>0</v>
      </c>
      <c r="FP20" s="80">
        <v>0</v>
      </c>
      <c r="FQ20" s="80">
        <v>0</v>
      </c>
      <c r="FR20" s="80">
        <v>0</v>
      </c>
      <c r="FS20" s="80">
        <v>0</v>
      </c>
      <c r="FT20" s="80">
        <v>8.7469999999999999</v>
      </c>
      <c r="FU20" s="80">
        <v>3.726</v>
      </c>
      <c r="FV20" s="80">
        <v>0</v>
      </c>
      <c r="FW20" s="80">
        <v>0</v>
      </c>
      <c r="FX20" s="80">
        <v>0</v>
      </c>
      <c r="FY20" s="80">
        <v>0</v>
      </c>
      <c r="FZ20" s="80">
        <v>0</v>
      </c>
      <c r="GA20" s="80">
        <v>186.09100000000001</v>
      </c>
      <c r="GB20" s="80">
        <v>0</v>
      </c>
      <c r="GC20" s="80">
        <v>0</v>
      </c>
      <c r="GD20" s="80">
        <v>0</v>
      </c>
      <c r="GE20" s="80">
        <v>0</v>
      </c>
      <c r="GF20" s="80">
        <v>0</v>
      </c>
      <c r="GG20" s="80">
        <v>64.641999999999996</v>
      </c>
      <c r="GH20" s="80">
        <v>0</v>
      </c>
      <c r="GI20" s="80">
        <v>0</v>
      </c>
      <c r="GJ20" s="80">
        <v>21.015999999999998</v>
      </c>
      <c r="GK20" s="80">
        <v>0</v>
      </c>
      <c r="GL20" s="80">
        <v>33.621000000000002</v>
      </c>
      <c r="GM20" s="80">
        <v>215.44300000000001</v>
      </c>
      <c r="GN20" s="80">
        <v>3.6480000000000001</v>
      </c>
      <c r="GO20" s="80">
        <v>182.501</v>
      </c>
      <c r="GP20" s="80">
        <v>0</v>
      </c>
      <c r="GQ20" s="80">
        <v>0</v>
      </c>
      <c r="GR20" s="80">
        <v>0</v>
      </c>
      <c r="GS20" s="80">
        <v>0</v>
      </c>
      <c r="GT20" s="80">
        <v>577.98</v>
      </c>
      <c r="GU20" s="80">
        <v>0</v>
      </c>
      <c r="GV20" s="80">
        <v>0</v>
      </c>
      <c r="GW20" s="80">
        <v>0</v>
      </c>
      <c r="GX20" s="80">
        <v>0</v>
      </c>
      <c r="GY20" s="80">
        <v>0</v>
      </c>
      <c r="GZ20" s="80">
        <v>0</v>
      </c>
      <c r="HA20" s="80">
        <v>0</v>
      </c>
      <c r="HB20" s="80">
        <v>0</v>
      </c>
      <c r="HC20" s="80">
        <v>31.983000000000001</v>
      </c>
      <c r="HD20" s="80">
        <v>11.56</v>
      </c>
      <c r="HE20" s="80">
        <v>6.633</v>
      </c>
      <c r="HF20" s="80">
        <v>1062.5740000000001</v>
      </c>
      <c r="HG20" s="80">
        <v>41.045000000000002</v>
      </c>
      <c r="HH20" s="80">
        <v>0</v>
      </c>
      <c r="HI20" s="80">
        <v>41.357999999999997</v>
      </c>
      <c r="HJ20" s="80">
        <v>0</v>
      </c>
      <c r="HK20" s="80">
        <v>28117.58</v>
      </c>
      <c r="HL20" s="80">
        <v>181.47</v>
      </c>
      <c r="HM20" s="80">
        <v>170.791</v>
      </c>
      <c r="HN20" s="80">
        <v>38.381</v>
      </c>
      <c r="HO20" s="80">
        <v>184.655</v>
      </c>
      <c r="HP20" s="80">
        <v>12.473000000000001</v>
      </c>
      <c r="HQ20" s="80">
        <v>186.09100000000001</v>
      </c>
      <c r="HR20" s="80">
        <v>0</v>
      </c>
      <c r="HS20" s="80">
        <v>64.641999999999996</v>
      </c>
      <c r="HT20" s="80">
        <v>54.637</v>
      </c>
      <c r="HU20" s="80">
        <v>219.09100000000001</v>
      </c>
      <c r="HV20" s="80">
        <v>182.501</v>
      </c>
      <c r="HW20" s="80">
        <v>0</v>
      </c>
      <c r="HX20" s="80">
        <v>577.98</v>
      </c>
      <c r="HY20" s="80">
        <v>43.542999999999999</v>
      </c>
      <c r="HZ20" s="80">
        <v>6.633</v>
      </c>
      <c r="IA20" s="80">
        <v>1062.5740000000001</v>
      </c>
      <c r="IB20" s="80">
        <v>41.045000000000002</v>
      </c>
      <c r="IC20" s="80">
        <v>0</v>
      </c>
      <c r="ID20" s="80">
        <v>41.357999999999997</v>
      </c>
      <c r="IE20" s="80">
        <v>0</v>
      </c>
      <c r="IF20" s="80">
        <v>28467.763999999999</v>
      </c>
      <c r="IG20" s="80">
        <v>893.86</v>
      </c>
      <c r="IH20" s="80">
        <v>170.791</v>
      </c>
      <c r="II20" s="80">
        <v>38.381</v>
      </c>
      <c r="IJ20" s="80">
        <v>184.655</v>
      </c>
      <c r="IK20" s="80">
        <v>12.473000000000001</v>
      </c>
      <c r="IL20" s="80">
        <v>186.09100000000001</v>
      </c>
      <c r="IM20" s="80">
        <v>0</v>
      </c>
      <c r="IN20" s="80">
        <v>64.641999999999996</v>
      </c>
      <c r="IO20" s="80">
        <v>54.637</v>
      </c>
      <c r="IP20" s="80">
        <v>219.09100000000001</v>
      </c>
      <c r="IQ20" s="80">
        <v>182.501</v>
      </c>
      <c r="IR20" s="80">
        <v>0</v>
      </c>
      <c r="IS20" s="80">
        <v>577.98</v>
      </c>
      <c r="IT20" s="80">
        <v>43.542999999999999</v>
      </c>
      <c r="IU20" s="80">
        <v>6.633</v>
      </c>
      <c r="IV20" s="81">
        <v>0</v>
      </c>
      <c r="IW20" s="78">
        <v>5</v>
      </c>
      <c r="IX20" s="78">
        <v>0</v>
      </c>
      <c r="IY20" s="78">
        <v>0</v>
      </c>
      <c r="IZ20" s="78">
        <v>0</v>
      </c>
      <c r="JA20" s="78">
        <v>4</v>
      </c>
      <c r="JB20" s="78">
        <v>0</v>
      </c>
      <c r="JC20" s="78">
        <v>0</v>
      </c>
      <c r="JD20" s="78">
        <v>0</v>
      </c>
      <c r="JE20" s="78">
        <v>42</v>
      </c>
      <c r="JF20" s="78">
        <v>9</v>
      </c>
      <c r="JG20" s="78">
        <v>1</v>
      </c>
      <c r="JH20" s="78">
        <v>2</v>
      </c>
      <c r="JI20" s="78">
        <v>0</v>
      </c>
      <c r="JJ20" s="78">
        <v>6</v>
      </c>
      <c r="JK20" s="78">
        <v>10</v>
      </c>
      <c r="JL20" s="78">
        <v>27</v>
      </c>
      <c r="JM20" s="78">
        <v>12</v>
      </c>
      <c r="JN20" s="78">
        <v>26</v>
      </c>
      <c r="JO20" s="78">
        <v>6</v>
      </c>
      <c r="JP20" s="78">
        <v>0</v>
      </c>
      <c r="JQ20" s="78">
        <v>21</v>
      </c>
      <c r="JR20" s="78">
        <v>20</v>
      </c>
      <c r="JS20" s="78">
        <v>15</v>
      </c>
      <c r="JT20" s="78">
        <v>7</v>
      </c>
      <c r="JU20" s="78">
        <v>4</v>
      </c>
      <c r="JV20" s="78">
        <v>6</v>
      </c>
      <c r="JW20" s="78">
        <v>1</v>
      </c>
      <c r="JX20" s="78">
        <v>15</v>
      </c>
      <c r="JY20" s="78">
        <v>12</v>
      </c>
      <c r="JZ20" s="78">
        <v>0</v>
      </c>
      <c r="KA20" s="78">
        <v>15</v>
      </c>
      <c r="KB20" s="78">
        <v>2</v>
      </c>
      <c r="KC20" s="78">
        <v>9</v>
      </c>
      <c r="KD20" s="78">
        <v>2</v>
      </c>
      <c r="KE20" s="78">
        <v>8</v>
      </c>
      <c r="KF20" s="78">
        <v>16</v>
      </c>
      <c r="KG20" s="78">
        <v>11</v>
      </c>
      <c r="KH20" s="78">
        <v>4</v>
      </c>
      <c r="KI20" s="78">
        <v>1</v>
      </c>
      <c r="KJ20" s="78">
        <v>0</v>
      </c>
      <c r="KK20" s="78">
        <v>1</v>
      </c>
      <c r="KL20" s="78">
        <v>0</v>
      </c>
      <c r="KM20" s="78">
        <v>0</v>
      </c>
      <c r="KN20" s="78">
        <v>0</v>
      </c>
      <c r="KO20" s="78">
        <v>0</v>
      </c>
      <c r="KP20" s="78">
        <v>0</v>
      </c>
      <c r="KQ20" s="78">
        <v>6</v>
      </c>
      <c r="KR20" s="78">
        <v>3</v>
      </c>
      <c r="KS20" s="78">
        <v>0</v>
      </c>
      <c r="KT20" s="78">
        <v>0</v>
      </c>
      <c r="KU20" s="78">
        <v>0</v>
      </c>
      <c r="KV20" s="78">
        <v>1</v>
      </c>
      <c r="KW20" s="78">
        <v>0</v>
      </c>
      <c r="KX20" s="78">
        <v>0</v>
      </c>
      <c r="KY20" s="78">
        <v>0</v>
      </c>
      <c r="KZ20" s="78">
        <v>34</v>
      </c>
      <c r="LA20" s="78">
        <v>0</v>
      </c>
      <c r="LB20" s="78">
        <v>0</v>
      </c>
      <c r="LC20" s="78">
        <v>0</v>
      </c>
      <c r="LD20" s="78">
        <v>0</v>
      </c>
      <c r="LE20" s="78">
        <v>0</v>
      </c>
      <c r="LF20" s="78">
        <v>2</v>
      </c>
      <c r="LG20" s="78">
        <v>1</v>
      </c>
      <c r="LH20" s="78">
        <v>0</v>
      </c>
      <c r="LI20" s="78">
        <v>0</v>
      </c>
      <c r="LJ20" s="78">
        <v>0</v>
      </c>
      <c r="LK20" s="78">
        <v>0</v>
      </c>
      <c r="LL20" s="78">
        <v>0</v>
      </c>
      <c r="LM20" s="78">
        <v>29</v>
      </c>
      <c r="LN20" s="78">
        <v>0</v>
      </c>
      <c r="LO20" s="78">
        <v>0</v>
      </c>
      <c r="LP20" s="78">
        <v>0</v>
      </c>
      <c r="LQ20" s="78">
        <v>0</v>
      </c>
      <c r="LR20" s="78">
        <v>0</v>
      </c>
      <c r="LS20" s="78">
        <v>11</v>
      </c>
      <c r="LT20" s="78">
        <v>0</v>
      </c>
      <c r="LU20" s="78">
        <v>0</v>
      </c>
      <c r="LV20" s="78">
        <v>3</v>
      </c>
      <c r="LW20" s="78">
        <v>0</v>
      </c>
      <c r="LX20" s="78">
        <v>7</v>
      </c>
      <c r="LY20" s="78">
        <v>13</v>
      </c>
      <c r="LZ20" s="78">
        <v>1</v>
      </c>
      <c r="MA20" s="78">
        <v>31</v>
      </c>
      <c r="MB20" s="78">
        <v>0</v>
      </c>
      <c r="MC20" s="78">
        <v>0</v>
      </c>
      <c r="MD20" s="78">
        <v>0</v>
      </c>
      <c r="ME20" s="78">
        <v>0</v>
      </c>
      <c r="MF20" s="78">
        <v>18</v>
      </c>
      <c r="MG20" s="78">
        <v>0</v>
      </c>
      <c r="MH20" s="78">
        <v>0</v>
      </c>
      <c r="MI20" s="78">
        <v>0</v>
      </c>
      <c r="MJ20" s="78">
        <v>0</v>
      </c>
      <c r="MK20" s="78">
        <v>0</v>
      </c>
      <c r="ML20" s="78">
        <v>0</v>
      </c>
      <c r="MM20" s="78">
        <v>0</v>
      </c>
      <c r="MN20" s="78">
        <v>0</v>
      </c>
      <c r="MO20" s="78">
        <v>6</v>
      </c>
      <c r="MP20" s="78">
        <v>3</v>
      </c>
      <c r="MQ20" s="78">
        <v>1</v>
      </c>
      <c r="MR20" s="78">
        <v>0</v>
      </c>
      <c r="MS20" s="78">
        <v>1</v>
      </c>
      <c r="MT20" s="78">
        <v>6</v>
      </c>
      <c r="MU20" s="78">
        <v>0</v>
      </c>
      <c r="MV20" s="78">
        <v>2</v>
      </c>
      <c r="MW20" s="78">
        <v>8</v>
      </c>
      <c r="MX20" s="78">
        <v>5</v>
      </c>
      <c r="MY20" s="78">
        <v>0</v>
      </c>
      <c r="MZ20" s="78">
        <v>0</v>
      </c>
      <c r="NA20" s="78">
        <v>0</v>
      </c>
      <c r="NB20" s="78">
        <v>4</v>
      </c>
      <c r="NC20" s="78">
        <v>0</v>
      </c>
      <c r="ND20" s="78">
        <v>0</v>
      </c>
      <c r="NE20" s="78">
        <v>0</v>
      </c>
      <c r="NF20" s="78">
        <v>42</v>
      </c>
      <c r="NG20" s="78">
        <v>9</v>
      </c>
      <c r="NH20" s="78">
        <v>1</v>
      </c>
      <c r="NI20" s="78">
        <v>2</v>
      </c>
      <c r="NJ20" s="78">
        <v>0</v>
      </c>
      <c r="NK20" s="78">
        <v>6</v>
      </c>
      <c r="NL20" s="78">
        <v>10</v>
      </c>
      <c r="NM20" s="78">
        <v>27</v>
      </c>
      <c r="NN20" s="78">
        <v>11</v>
      </c>
      <c r="NO20" s="78">
        <v>26</v>
      </c>
      <c r="NP20" s="78">
        <v>6</v>
      </c>
      <c r="NQ20" s="78">
        <v>0</v>
      </c>
      <c r="NR20" s="78">
        <v>21</v>
      </c>
      <c r="NS20" s="78">
        <v>20</v>
      </c>
      <c r="NT20" s="78">
        <v>15</v>
      </c>
      <c r="NU20" s="78">
        <v>7</v>
      </c>
      <c r="NV20" s="78">
        <v>4</v>
      </c>
      <c r="NW20" s="78">
        <v>6</v>
      </c>
      <c r="NX20" s="78">
        <v>1</v>
      </c>
      <c r="NY20" s="78">
        <v>15</v>
      </c>
      <c r="NZ20" s="78">
        <v>12</v>
      </c>
      <c r="OA20" s="78">
        <v>0</v>
      </c>
      <c r="OB20" s="78">
        <v>15</v>
      </c>
      <c r="OC20" s="78">
        <v>2</v>
      </c>
      <c r="OD20" s="78">
        <v>3</v>
      </c>
      <c r="OE20" s="78">
        <v>0</v>
      </c>
      <c r="OF20" s="78">
        <v>0</v>
      </c>
      <c r="OG20" s="78">
        <v>16</v>
      </c>
      <c r="OH20" s="78">
        <v>11</v>
      </c>
      <c r="OI20" s="78">
        <v>4</v>
      </c>
      <c r="OJ20" s="78">
        <v>1</v>
      </c>
      <c r="OK20" s="78">
        <v>0</v>
      </c>
      <c r="OL20" s="78">
        <v>1</v>
      </c>
      <c r="OM20" s="78">
        <v>0</v>
      </c>
      <c r="ON20" s="78">
        <v>0</v>
      </c>
      <c r="OO20" s="78">
        <v>0</v>
      </c>
      <c r="OP20" s="78">
        <v>0</v>
      </c>
      <c r="OQ20" s="78">
        <v>0</v>
      </c>
      <c r="OR20" s="78">
        <v>6</v>
      </c>
      <c r="OS20" s="78">
        <v>3</v>
      </c>
      <c r="OT20" s="78">
        <v>0</v>
      </c>
      <c r="OU20" s="78">
        <v>0</v>
      </c>
      <c r="OV20" s="78">
        <v>0</v>
      </c>
      <c r="OW20" s="78">
        <v>1</v>
      </c>
      <c r="OX20" s="78">
        <v>0</v>
      </c>
      <c r="OY20" s="78">
        <v>0</v>
      </c>
      <c r="OZ20" s="78">
        <v>0</v>
      </c>
      <c r="PA20" s="78">
        <v>34</v>
      </c>
      <c r="PB20" s="78">
        <v>0</v>
      </c>
      <c r="PC20" s="78">
        <v>0</v>
      </c>
      <c r="PD20" s="78">
        <v>0</v>
      </c>
      <c r="PE20" s="78">
        <v>0</v>
      </c>
      <c r="PF20" s="78">
        <v>0</v>
      </c>
      <c r="PG20" s="78">
        <v>2</v>
      </c>
      <c r="PH20" s="78">
        <v>1</v>
      </c>
      <c r="PI20" s="78">
        <v>0</v>
      </c>
      <c r="PJ20" s="78">
        <v>0</v>
      </c>
      <c r="PK20" s="78">
        <v>0</v>
      </c>
      <c r="PL20" s="78">
        <v>0</v>
      </c>
      <c r="PM20" s="78">
        <v>0</v>
      </c>
      <c r="PN20" s="78">
        <v>29</v>
      </c>
      <c r="PO20" s="78">
        <v>0</v>
      </c>
      <c r="PP20" s="78">
        <v>0</v>
      </c>
      <c r="PQ20" s="78">
        <v>0</v>
      </c>
      <c r="PR20" s="78">
        <v>0</v>
      </c>
      <c r="PS20" s="78">
        <v>0</v>
      </c>
      <c r="PT20" s="78">
        <v>11</v>
      </c>
      <c r="PU20" s="78">
        <v>0</v>
      </c>
      <c r="PV20" s="78">
        <v>0</v>
      </c>
      <c r="PW20" s="78">
        <v>3</v>
      </c>
      <c r="PX20" s="78">
        <v>0</v>
      </c>
      <c r="PY20" s="78">
        <v>7</v>
      </c>
      <c r="PZ20" s="78">
        <v>13</v>
      </c>
      <c r="QA20" s="78">
        <v>1</v>
      </c>
      <c r="QB20" s="78">
        <v>31</v>
      </c>
      <c r="QC20" s="78">
        <v>0</v>
      </c>
      <c r="QD20" s="78">
        <v>0</v>
      </c>
      <c r="QE20" s="78">
        <v>0</v>
      </c>
      <c r="QF20" s="78">
        <v>0</v>
      </c>
      <c r="QG20" s="78">
        <v>18</v>
      </c>
      <c r="QH20" s="78">
        <v>0</v>
      </c>
      <c r="QI20" s="78">
        <v>0</v>
      </c>
      <c r="QJ20" s="78">
        <v>0</v>
      </c>
      <c r="QK20" s="78">
        <v>0</v>
      </c>
      <c r="QL20" s="78">
        <v>0</v>
      </c>
      <c r="QM20" s="78">
        <v>0</v>
      </c>
      <c r="QN20" s="78">
        <v>0</v>
      </c>
      <c r="QO20" s="78">
        <v>0</v>
      </c>
      <c r="QP20" s="78">
        <v>6</v>
      </c>
      <c r="QQ20" s="78">
        <v>3</v>
      </c>
      <c r="QR20" s="78">
        <v>1</v>
      </c>
      <c r="QS20" s="78">
        <v>17</v>
      </c>
      <c r="QT20" s="78">
        <v>5</v>
      </c>
      <c r="QU20" s="78">
        <v>0</v>
      </c>
      <c r="QV20" s="78">
        <v>4</v>
      </c>
      <c r="QW20" s="78">
        <v>0</v>
      </c>
      <c r="QX20" s="78">
        <v>258</v>
      </c>
      <c r="QY20" s="78">
        <v>19</v>
      </c>
      <c r="QZ20" s="78">
        <v>17</v>
      </c>
      <c r="RA20" s="78">
        <v>9</v>
      </c>
      <c r="RB20" s="78">
        <v>35</v>
      </c>
      <c r="RC20" s="78">
        <v>3</v>
      </c>
      <c r="RD20" s="78">
        <v>29</v>
      </c>
      <c r="RE20" s="78">
        <v>0</v>
      </c>
      <c r="RF20" s="78">
        <v>11</v>
      </c>
      <c r="RG20" s="78">
        <v>10</v>
      </c>
      <c r="RH20" s="78">
        <v>14</v>
      </c>
      <c r="RI20" s="78">
        <v>31</v>
      </c>
      <c r="RJ20" s="78">
        <v>0</v>
      </c>
      <c r="RK20" s="78">
        <v>18</v>
      </c>
      <c r="RL20" s="78">
        <v>9</v>
      </c>
      <c r="RM20" s="78">
        <v>1</v>
      </c>
      <c r="RN20" s="78">
        <v>17</v>
      </c>
      <c r="RO20" s="78">
        <v>5</v>
      </c>
      <c r="RP20" s="78">
        <v>0</v>
      </c>
      <c r="RQ20" s="78">
        <v>4</v>
      </c>
      <c r="RR20" s="78">
        <v>0</v>
      </c>
      <c r="RS20" s="78">
        <v>259</v>
      </c>
      <c r="RT20" s="78">
        <v>35</v>
      </c>
      <c r="RU20" s="78">
        <v>17</v>
      </c>
      <c r="RV20" s="78">
        <v>9</v>
      </c>
      <c r="RW20" s="78">
        <v>35</v>
      </c>
      <c r="RX20" s="78">
        <v>3</v>
      </c>
      <c r="RY20" s="78">
        <v>29</v>
      </c>
      <c r="RZ20" s="78">
        <v>0</v>
      </c>
      <c r="SA20" s="78">
        <v>11</v>
      </c>
      <c r="SB20" s="78">
        <v>10</v>
      </c>
      <c r="SC20" s="78">
        <v>14</v>
      </c>
      <c r="SD20" s="78">
        <v>31</v>
      </c>
      <c r="SE20" s="78">
        <v>0</v>
      </c>
      <c r="SF20" s="78">
        <v>18</v>
      </c>
      <c r="SG20" s="78">
        <v>9</v>
      </c>
      <c r="SH20" s="78">
        <v>1</v>
      </c>
    </row>
    <row r="21" spans="1:502">
      <c r="A21" s="17" t="s">
        <v>2385</v>
      </c>
      <c r="B21" s="77">
        <v>13</v>
      </c>
      <c r="C21" s="77">
        <v>13</v>
      </c>
      <c r="D21" s="77">
        <v>1</v>
      </c>
      <c r="E21" s="77">
        <v>2016</v>
      </c>
      <c r="F21" s="77" t="s">
        <v>156</v>
      </c>
      <c r="G21" s="1017" t="s">
        <v>1635</v>
      </c>
      <c r="H21" s="77" t="s">
        <v>1636</v>
      </c>
      <c r="I21" s="1018"/>
      <c r="J21" s="80">
        <v>35.593000000000004</v>
      </c>
      <c r="K21" s="80">
        <v>0</v>
      </c>
      <c r="L21" s="80">
        <v>0</v>
      </c>
      <c r="M21" s="80">
        <v>0</v>
      </c>
      <c r="N21" s="80">
        <v>37.261000000000003</v>
      </c>
      <c r="O21" s="80">
        <v>0</v>
      </c>
      <c r="P21" s="80">
        <v>0</v>
      </c>
      <c r="Q21" s="80">
        <v>0</v>
      </c>
      <c r="R21" s="80">
        <v>329.94400000000002</v>
      </c>
      <c r="S21" s="80">
        <v>122.06399999999999</v>
      </c>
      <c r="T21" s="80">
        <v>12.423999999999999</v>
      </c>
      <c r="U21" s="80">
        <v>19.715</v>
      </c>
      <c r="V21" s="80">
        <v>0</v>
      </c>
      <c r="W21" s="80">
        <v>99.183000000000007</v>
      </c>
      <c r="X21" s="80">
        <v>91.096000000000004</v>
      </c>
      <c r="Y21" s="80">
        <v>1301.53</v>
      </c>
      <c r="Z21" s="80">
        <v>582.58699999999999</v>
      </c>
      <c r="AA21" s="80">
        <v>159.62100000000001</v>
      </c>
      <c r="AB21" s="80">
        <v>224.05099999999999</v>
      </c>
      <c r="AC21" s="80">
        <v>0</v>
      </c>
      <c r="AD21" s="80">
        <v>9863.4210000000003</v>
      </c>
      <c r="AE21" s="80">
        <v>12334.011</v>
      </c>
      <c r="AF21" s="80">
        <v>342.03500000000003</v>
      </c>
      <c r="AG21" s="80">
        <v>62.401000000000003</v>
      </c>
      <c r="AH21" s="80">
        <v>51.746000000000002</v>
      </c>
      <c r="AI21" s="80">
        <v>83.536000000000001</v>
      </c>
      <c r="AJ21" s="80">
        <v>3.33</v>
      </c>
      <c r="AK21" s="80">
        <v>296.48099999999999</v>
      </c>
      <c r="AL21" s="80">
        <v>75.334000000000003</v>
      </c>
      <c r="AM21" s="80">
        <v>0</v>
      </c>
      <c r="AN21" s="80">
        <v>487.02300000000002</v>
      </c>
      <c r="AO21" s="80">
        <v>7.5609999999999999</v>
      </c>
      <c r="AP21" s="80">
        <v>691.08600000000001</v>
      </c>
      <c r="AQ21" s="80">
        <v>23.222999999999999</v>
      </c>
      <c r="AR21" s="80">
        <v>8.1579999999999995</v>
      </c>
      <c r="AS21" s="80">
        <v>149.905</v>
      </c>
      <c r="AT21" s="80">
        <v>135.023</v>
      </c>
      <c r="AU21" s="80">
        <v>8.8829999999999991</v>
      </c>
      <c r="AV21" s="80">
        <v>3.2040000000000002</v>
      </c>
      <c r="AW21" s="80">
        <v>0</v>
      </c>
      <c r="AX21" s="80">
        <v>4.8360000000000003</v>
      </c>
      <c r="AY21" s="80">
        <v>0</v>
      </c>
      <c r="AZ21" s="80">
        <v>0</v>
      </c>
      <c r="BA21" s="80">
        <v>0</v>
      </c>
      <c r="BB21" s="80">
        <v>0</v>
      </c>
      <c r="BC21" s="80">
        <v>0</v>
      </c>
      <c r="BD21" s="80">
        <v>21.387</v>
      </c>
      <c r="BE21" s="80">
        <v>13.595000000000001</v>
      </c>
      <c r="BF21" s="80">
        <v>0</v>
      </c>
      <c r="BG21" s="80">
        <v>0</v>
      </c>
      <c r="BH21" s="80">
        <v>0</v>
      </c>
      <c r="BI21" s="80">
        <v>4.75</v>
      </c>
      <c r="BJ21" s="80">
        <v>0</v>
      </c>
      <c r="BK21" s="80">
        <v>0</v>
      </c>
      <c r="BL21" s="80">
        <v>0</v>
      </c>
      <c r="BM21" s="80">
        <v>165.291</v>
      </c>
      <c r="BN21" s="80">
        <v>0</v>
      </c>
      <c r="BO21" s="80">
        <v>0</v>
      </c>
      <c r="BP21" s="80">
        <v>0</v>
      </c>
      <c r="BQ21" s="80">
        <v>0</v>
      </c>
      <c r="BR21" s="80">
        <v>0</v>
      </c>
      <c r="BS21" s="80">
        <v>7.452</v>
      </c>
      <c r="BT21" s="80">
        <v>3.5030000000000001</v>
      </c>
      <c r="BU21" s="80">
        <v>0</v>
      </c>
      <c r="BV21" s="80">
        <v>0</v>
      </c>
      <c r="BW21" s="80">
        <v>0</v>
      </c>
      <c r="BX21" s="80">
        <v>0</v>
      </c>
      <c r="BY21" s="80">
        <v>0</v>
      </c>
      <c r="BZ21" s="80">
        <v>166.40199999999999</v>
      </c>
      <c r="CA21" s="80">
        <v>0</v>
      </c>
      <c r="CB21" s="80">
        <v>0</v>
      </c>
      <c r="CC21" s="80">
        <v>0</v>
      </c>
      <c r="CD21" s="80">
        <v>0</v>
      </c>
      <c r="CE21" s="80">
        <v>0</v>
      </c>
      <c r="CF21" s="80">
        <v>59.402000000000001</v>
      </c>
      <c r="CG21" s="80">
        <v>0</v>
      </c>
      <c r="CH21" s="80">
        <v>0</v>
      </c>
      <c r="CI21" s="80">
        <v>13.946999999999999</v>
      </c>
      <c r="CJ21" s="80">
        <v>0</v>
      </c>
      <c r="CK21" s="80">
        <v>31.597999999999999</v>
      </c>
      <c r="CL21" s="80">
        <v>196.34100000000001</v>
      </c>
      <c r="CM21" s="80">
        <v>3.234</v>
      </c>
      <c r="CN21" s="80">
        <v>175.85499999999999</v>
      </c>
      <c r="CO21" s="80">
        <v>0</v>
      </c>
      <c r="CP21" s="80">
        <v>0</v>
      </c>
      <c r="CQ21" s="80">
        <v>0</v>
      </c>
      <c r="CR21" s="80">
        <v>0</v>
      </c>
      <c r="CS21" s="80">
        <v>524.01800000000003</v>
      </c>
      <c r="CT21" s="80">
        <v>0</v>
      </c>
      <c r="CU21" s="80">
        <v>0</v>
      </c>
      <c r="CV21" s="80">
        <v>0</v>
      </c>
      <c r="CW21" s="80">
        <v>0</v>
      </c>
      <c r="CX21" s="80">
        <v>0</v>
      </c>
      <c r="CY21" s="80">
        <v>0</v>
      </c>
      <c r="CZ21" s="80">
        <v>0</v>
      </c>
      <c r="DA21" s="80">
        <v>0</v>
      </c>
      <c r="DB21" s="80">
        <v>39.631</v>
      </c>
      <c r="DC21" s="80">
        <v>10.895</v>
      </c>
      <c r="DD21" s="80">
        <v>4.5679999999999996</v>
      </c>
      <c r="DE21" s="80">
        <v>0</v>
      </c>
      <c r="DF21" s="80">
        <v>344.08300000000003</v>
      </c>
      <c r="DG21" s="80">
        <v>679.26900000000001</v>
      </c>
      <c r="DH21" s="80">
        <v>0</v>
      </c>
      <c r="DI21" s="80">
        <v>23.222999999999999</v>
      </c>
      <c r="DJ21" s="80">
        <v>8.1579999999999995</v>
      </c>
      <c r="DK21" s="80">
        <v>35.593000000000004</v>
      </c>
      <c r="DL21" s="80">
        <v>0</v>
      </c>
      <c r="DM21" s="80">
        <v>0</v>
      </c>
      <c r="DN21" s="80">
        <v>0</v>
      </c>
      <c r="DO21" s="80">
        <v>37.261000000000003</v>
      </c>
      <c r="DP21" s="80">
        <v>0</v>
      </c>
      <c r="DQ21" s="80">
        <v>0</v>
      </c>
      <c r="DR21" s="80">
        <v>0</v>
      </c>
      <c r="DS21" s="80">
        <v>329.94400000000002</v>
      </c>
      <c r="DT21" s="80">
        <v>122.06399999999999</v>
      </c>
      <c r="DU21" s="80">
        <v>12.423999999999999</v>
      </c>
      <c r="DV21" s="80">
        <v>19.715</v>
      </c>
      <c r="DW21" s="80">
        <v>0</v>
      </c>
      <c r="DX21" s="80">
        <v>99.183000000000007</v>
      </c>
      <c r="DY21" s="80">
        <v>91.096000000000004</v>
      </c>
      <c r="DZ21" s="80">
        <v>1301.53</v>
      </c>
      <c r="EA21" s="80">
        <v>238.50399999999999</v>
      </c>
      <c r="EB21" s="80">
        <v>159.62100000000001</v>
      </c>
      <c r="EC21" s="80">
        <v>224.05099999999999</v>
      </c>
      <c r="ED21" s="80">
        <v>0</v>
      </c>
      <c r="EE21" s="80">
        <v>9863.4210000000003</v>
      </c>
      <c r="EF21" s="80">
        <v>12334.011</v>
      </c>
      <c r="EG21" s="80">
        <v>342.03500000000003</v>
      </c>
      <c r="EH21" s="80">
        <v>62.401000000000003</v>
      </c>
      <c r="EI21" s="80">
        <v>51.746000000000002</v>
      </c>
      <c r="EJ21" s="80">
        <v>83.536000000000001</v>
      </c>
      <c r="EK21" s="80">
        <v>3.33</v>
      </c>
      <c r="EL21" s="80">
        <v>296.48099999999999</v>
      </c>
      <c r="EM21" s="80">
        <v>75.334000000000003</v>
      </c>
      <c r="EN21" s="80">
        <v>0</v>
      </c>
      <c r="EO21" s="80">
        <v>487.02300000000002</v>
      </c>
      <c r="EP21" s="80">
        <v>7.5609999999999999</v>
      </c>
      <c r="EQ21" s="80">
        <v>11.817</v>
      </c>
      <c r="ER21" s="80">
        <v>0</v>
      </c>
      <c r="ES21" s="80">
        <v>0</v>
      </c>
      <c r="ET21" s="80">
        <v>149.905</v>
      </c>
      <c r="EU21" s="80">
        <v>135.023</v>
      </c>
      <c r="EV21" s="80">
        <v>8.8829999999999991</v>
      </c>
      <c r="EW21" s="80">
        <v>3.2040000000000002</v>
      </c>
      <c r="EX21" s="80">
        <v>0</v>
      </c>
      <c r="EY21" s="80">
        <v>4.8360000000000003</v>
      </c>
      <c r="EZ21" s="80">
        <v>0</v>
      </c>
      <c r="FA21" s="80">
        <v>0</v>
      </c>
      <c r="FB21" s="80">
        <v>0</v>
      </c>
      <c r="FC21" s="80">
        <v>0</v>
      </c>
      <c r="FD21" s="80">
        <v>0</v>
      </c>
      <c r="FE21" s="80">
        <v>21.387</v>
      </c>
      <c r="FF21" s="80">
        <v>13.595000000000001</v>
      </c>
      <c r="FG21" s="80">
        <v>0</v>
      </c>
      <c r="FH21" s="80">
        <v>0</v>
      </c>
      <c r="FI21" s="80">
        <v>0</v>
      </c>
      <c r="FJ21" s="80">
        <v>4.75</v>
      </c>
      <c r="FK21" s="80">
        <v>0</v>
      </c>
      <c r="FL21" s="80">
        <v>0</v>
      </c>
      <c r="FM21" s="80">
        <v>0</v>
      </c>
      <c r="FN21" s="80">
        <v>165.291</v>
      </c>
      <c r="FO21" s="80">
        <v>0</v>
      </c>
      <c r="FP21" s="80">
        <v>0</v>
      </c>
      <c r="FQ21" s="80">
        <v>0</v>
      </c>
      <c r="FR21" s="80">
        <v>0</v>
      </c>
      <c r="FS21" s="80">
        <v>0</v>
      </c>
      <c r="FT21" s="80">
        <v>7.452</v>
      </c>
      <c r="FU21" s="80">
        <v>3.5030000000000001</v>
      </c>
      <c r="FV21" s="80">
        <v>0</v>
      </c>
      <c r="FW21" s="80">
        <v>0</v>
      </c>
      <c r="FX21" s="80">
        <v>0</v>
      </c>
      <c r="FY21" s="80">
        <v>0</v>
      </c>
      <c r="FZ21" s="80">
        <v>0</v>
      </c>
      <c r="GA21" s="80">
        <v>166.40199999999999</v>
      </c>
      <c r="GB21" s="80">
        <v>0</v>
      </c>
      <c r="GC21" s="80">
        <v>0</v>
      </c>
      <c r="GD21" s="80">
        <v>0</v>
      </c>
      <c r="GE21" s="80">
        <v>0</v>
      </c>
      <c r="GF21" s="80">
        <v>0</v>
      </c>
      <c r="GG21" s="80">
        <v>59.402000000000001</v>
      </c>
      <c r="GH21" s="80">
        <v>0</v>
      </c>
      <c r="GI21" s="80">
        <v>0</v>
      </c>
      <c r="GJ21" s="80">
        <v>13.946999999999999</v>
      </c>
      <c r="GK21" s="80">
        <v>0</v>
      </c>
      <c r="GL21" s="80">
        <v>31.597999999999999</v>
      </c>
      <c r="GM21" s="80">
        <v>196.34100000000001</v>
      </c>
      <c r="GN21" s="80">
        <v>3.234</v>
      </c>
      <c r="GO21" s="80">
        <v>175.85499999999999</v>
      </c>
      <c r="GP21" s="80">
        <v>0</v>
      </c>
      <c r="GQ21" s="80">
        <v>0</v>
      </c>
      <c r="GR21" s="80">
        <v>0</v>
      </c>
      <c r="GS21" s="80">
        <v>0</v>
      </c>
      <c r="GT21" s="80">
        <v>524.01800000000003</v>
      </c>
      <c r="GU21" s="80">
        <v>0</v>
      </c>
      <c r="GV21" s="80">
        <v>0</v>
      </c>
      <c r="GW21" s="80">
        <v>0</v>
      </c>
      <c r="GX21" s="80">
        <v>0</v>
      </c>
      <c r="GY21" s="80">
        <v>0</v>
      </c>
      <c r="GZ21" s="80">
        <v>0</v>
      </c>
      <c r="HA21" s="80">
        <v>0</v>
      </c>
      <c r="HB21" s="80">
        <v>0</v>
      </c>
      <c r="HC21" s="80">
        <v>39.631</v>
      </c>
      <c r="HD21" s="80">
        <v>10.895</v>
      </c>
      <c r="HE21" s="80">
        <v>4.5679999999999996</v>
      </c>
      <c r="HF21" s="80">
        <v>1054.7329999999999</v>
      </c>
      <c r="HG21" s="80">
        <v>35.593000000000004</v>
      </c>
      <c r="HH21" s="80">
        <v>0</v>
      </c>
      <c r="HI21" s="80">
        <v>37.261000000000003</v>
      </c>
      <c r="HJ21" s="80">
        <v>0</v>
      </c>
      <c r="HK21" s="80">
        <v>26205.010999999999</v>
      </c>
      <c r="HL21" s="80">
        <v>161.72200000000001</v>
      </c>
      <c r="HM21" s="80">
        <v>151.946</v>
      </c>
      <c r="HN21" s="80">
        <v>34.981999999999999</v>
      </c>
      <c r="HO21" s="80">
        <v>170.041</v>
      </c>
      <c r="HP21" s="80">
        <v>10.955</v>
      </c>
      <c r="HQ21" s="80">
        <v>166.40199999999999</v>
      </c>
      <c r="HR21" s="80">
        <v>0</v>
      </c>
      <c r="HS21" s="80">
        <v>59.402000000000001</v>
      </c>
      <c r="HT21" s="80">
        <v>45.545000000000002</v>
      </c>
      <c r="HU21" s="80">
        <v>199.57499999999999</v>
      </c>
      <c r="HV21" s="80">
        <v>175.85499999999999</v>
      </c>
      <c r="HW21" s="80">
        <v>0</v>
      </c>
      <c r="HX21" s="80">
        <v>524.01800000000003</v>
      </c>
      <c r="HY21" s="80">
        <v>50.526000000000003</v>
      </c>
      <c r="HZ21" s="80">
        <v>4.5679999999999996</v>
      </c>
      <c r="IA21" s="80">
        <v>1054.7329999999999</v>
      </c>
      <c r="IB21" s="80">
        <v>35.593000000000004</v>
      </c>
      <c r="IC21" s="80">
        <v>0</v>
      </c>
      <c r="ID21" s="80">
        <v>37.261000000000003</v>
      </c>
      <c r="IE21" s="80">
        <v>0</v>
      </c>
      <c r="IF21" s="80">
        <v>26549.094000000001</v>
      </c>
      <c r="IG21" s="80">
        <v>872.37199999999996</v>
      </c>
      <c r="IH21" s="80">
        <v>151.946</v>
      </c>
      <c r="II21" s="80">
        <v>34.981999999999999</v>
      </c>
      <c r="IJ21" s="80">
        <v>170.041</v>
      </c>
      <c r="IK21" s="80">
        <v>10.955</v>
      </c>
      <c r="IL21" s="80">
        <v>166.40199999999999</v>
      </c>
      <c r="IM21" s="80">
        <v>0</v>
      </c>
      <c r="IN21" s="80">
        <v>59.402000000000001</v>
      </c>
      <c r="IO21" s="80">
        <v>45.545000000000002</v>
      </c>
      <c r="IP21" s="80">
        <v>199.57499999999999</v>
      </c>
      <c r="IQ21" s="80">
        <v>175.85499999999999</v>
      </c>
      <c r="IR21" s="80">
        <v>0</v>
      </c>
      <c r="IS21" s="80">
        <v>524.01800000000003</v>
      </c>
      <c r="IT21" s="80">
        <v>50.526000000000003</v>
      </c>
      <c r="IU21" s="80">
        <v>4.5679999999999996</v>
      </c>
      <c r="IV21" s="81">
        <v>0</v>
      </c>
      <c r="IW21" s="78">
        <v>4</v>
      </c>
      <c r="IX21" s="78">
        <v>0</v>
      </c>
      <c r="IY21" s="78">
        <v>0</v>
      </c>
      <c r="IZ21" s="78">
        <v>0</v>
      </c>
      <c r="JA21" s="78">
        <v>4</v>
      </c>
      <c r="JB21" s="78">
        <v>0</v>
      </c>
      <c r="JC21" s="78">
        <v>0</v>
      </c>
      <c r="JD21" s="78">
        <v>0</v>
      </c>
      <c r="JE21" s="78">
        <v>45</v>
      </c>
      <c r="JF21" s="78">
        <v>9</v>
      </c>
      <c r="JG21" s="78">
        <v>2</v>
      </c>
      <c r="JH21" s="78">
        <v>2</v>
      </c>
      <c r="JI21" s="78">
        <v>0</v>
      </c>
      <c r="JJ21" s="78">
        <v>6</v>
      </c>
      <c r="JK21" s="78">
        <v>11</v>
      </c>
      <c r="JL21" s="78">
        <v>25</v>
      </c>
      <c r="JM21" s="78">
        <v>13</v>
      </c>
      <c r="JN21" s="78">
        <v>26</v>
      </c>
      <c r="JO21" s="78">
        <v>6</v>
      </c>
      <c r="JP21" s="78">
        <v>0</v>
      </c>
      <c r="JQ21" s="78">
        <v>21</v>
      </c>
      <c r="JR21" s="78">
        <v>20</v>
      </c>
      <c r="JS21" s="78">
        <v>15</v>
      </c>
      <c r="JT21" s="78">
        <v>8</v>
      </c>
      <c r="JU21" s="78">
        <v>4</v>
      </c>
      <c r="JV21" s="78">
        <v>7</v>
      </c>
      <c r="JW21" s="78">
        <v>1</v>
      </c>
      <c r="JX21" s="78">
        <v>13</v>
      </c>
      <c r="JY21" s="78">
        <v>12</v>
      </c>
      <c r="JZ21" s="78">
        <v>0</v>
      </c>
      <c r="KA21" s="78">
        <v>19</v>
      </c>
      <c r="KB21" s="78">
        <v>2</v>
      </c>
      <c r="KC21" s="78">
        <v>9</v>
      </c>
      <c r="KD21" s="78">
        <v>2</v>
      </c>
      <c r="KE21" s="78">
        <v>8</v>
      </c>
      <c r="KF21" s="78">
        <v>17</v>
      </c>
      <c r="KG21" s="78">
        <v>12</v>
      </c>
      <c r="KH21" s="78">
        <v>3</v>
      </c>
      <c r="KI21" s="78">
        <v>1</v>
      </c>
      <c r="KJ21" s="78">
        <v>0</v>
      </c>
      <c r="KK21" s="78">
        <v>1</v>
      </c>
      <c r="KL21" s="78">
        <v>0</v>
      </c>
      <c r="KM21" s="78">
        <v>0</v>
      </c>
      <c r="KN21" s="78">
        <v>0</v>
      </c>
      <c r="KO21" s="78">
        <v>0</v>
      </c>
      <c r="KP21" s="78">
        <v>0</v>
      </c>
      <c r="KQ21" s="78">
        <v>6</v>
      </c>
      <c r="KR21" s="78">
        <v>3</v>
      </c>
      <c r="KS21" s="78">
        <v>0</v>
      </c>
      <c r="KT21" s="78">
        <v>0</v>
      </c>
      <c r="KU21" s="78">
        <v>0</v>
      </c>
      <c r="KV21" s="78">
        <v>1</v>
      </c>
      <c r="KW21" s="78">
        <v>0</v>
      </c>
      <c r="KX21" s="78">
        <v>0</v>
      </c>
      <c r="KY21" s="78">
        <v>0</v>
      </c>
      <c r="KZ21" s="78">
        <v>35</v>
      </c>
      <c r="LA21" s="78">
        <v>0</v>
      </c>
      <c r="LB21" s="78">
        <v>0</v>
      </c>
      <c r="LC21" s="78">
        <v>0</v>
      </c>
      <c r="LD21" s="78">
        <v>0</v>
      </c>
      <c r="LE21" s="78">
        <v>0</v>
      </c>
      <c r="LF21" s="78">
        <v>2</v>
      </c>
      <c r="LG21" s="78">
        <v>1</v>
      </c>
      <c r="LH21" s="78">
        <v>0</v>
      </c>
      <c r="LI21" s="78">
        <v>0</v>
      </c>
      <c r="LJ21" s="78">
        <v>0</v>
      </c>
      <c r="LK21" s="78">
        <v>0</v>
      </c>
      <c r="LL21" s="78">
        <v>0</v>
      </c>
      <c r="LM21" s="78">
        <v>29</v>
      </c>
      <c r="LN21" s="78">
        <v>0</v>
      </c>
      <c r="LO21" s="78">
        <v>0</v>
      </c>
      <c r="LP21" s="78">
        <v>0</v>
      </c>
      <c r="LQ21" s="78">
        <v>0</v>
      </c>
      <c r="LR21" s="78">
        <v>0</v>
      </c>
      <c r="LS21" s="78">
        <v>11</v>
      </c>
      <c r="LT21" s="78">
        <v>0</v>
      </c>
      <c r="LU21" s="78">
        <v>0</v>
      </c>
      <c r="LV21" s="78">
        <v>3</v>
      </c>
      <c r="LW21" s="78">
        <v>0</v>
      </c>
      <c r="LX21" s="78">
        <v>7</v>
      </c>
      <c r="LY21" s="78">
        <v>13</v>
      </c>
      <c r="LZ21" s="78">
        <v>1</v>
      </c>
      <c r="MA21" s="78">
        <v>33</v>
      </c>
      <c r="MB21" s="78">
        <v>0</v>
      </c>
      <c r="MC21" s="78">
        <v>0</v>
      </c>
      <c r="MD21" s="78">
        <v>0</v>
      </c>
      <c r="ME21" s="78">
        <v>0</v>
      </c>
      <c r="MF21" s="78">
        <v>16</v>
      </c>
      <c r="MG21" s="78">
        <v>0</v>
      </c>
      <c r="MH21" s="78">
        <v>0</v>
      </c>
      <c r="MI21" s="78">
        <v>0</v>
      </c>
      <c r="MJ21" s="78">
        <v>0</v>
      </c>
      <c r="MK21" s="78">
        <v>0</v>
      </c>
      <c r="ML21" s="78">
        <v>0</v>
      </c>
      <c r="MM21" s="78">
        <v>0</v>
      </c>
      <c r="MN21" s="78">
        <v>0</v>
      </c>
      <c r="MO21" s="78">
        <v>8</v>
      </c>
      <c r="MP21" s="78">
        <v>3</v>
      </c>
      <c r="MQ21" s="78">
        <v>1</v>
      </c>
      <c r="MR21" s="78">
        <v>0</v>
      </c>
      <c r="MS21" s="78">
        <v>1</v>
      </c>
      <c r="MT21" s="78">
        <v>6</v>
      </c>
      <c r="MU21" s="78">
        <v>0</v>
      </c>
      <c r="MV21" s="78">
        <v>2</v>
      </c>
      <c r="MW21" s="78">
        <v>8</v>
      </c>
      <c r="MX21" s="78">
        <v>4</v>
      </c>
      <c r="MY21" s="78">
        <v>0</v>
      </c>
      <c r="MZ21" s="78">
        <v>0</v>
      </c>
      <c r="NA21" s="78">
        <v>0</v>
      </c>
      <c r="NB21" s="78">
        <v>4</v>
      </c>
      <c r="NC21" s="78">
        <v>0</v>
      </c>
      <c r="ND21" s="78">
        <v>0</v>
      </c>
      <c r="NE21" s="78">
        <v>0</v>
      </c>
      <c r="NF21" s="78">
        <v>45</v>
      </c>
      <c r="NG21" s="78">
        <v>9</v>
      </c>
      <c r="NH21" s="78">
        <v>2</v>
      </c>
      <c r="NI21" s="78">
        <v>2</v>
      </c>
      <c r="NJ21" s="78">
        <v>0</v>
      </c>
      <c r="NK21" s="78">
        <v>6</v>
      </c>
      <c r="NL21" s="78">
        <v>11</v>
      </c>
      <c r="NM21" s="78">
        <v>25</v>
      </c>
      <c r="NN21" s="78">
        <v>12</v>
      </c>
      <c r="NO21" s="78">
        <v>26</v>
      </c>
      <c r="NP21" s="78">
        <v>6</v>
      </c>
      <c r="NQ21" s="78">
        <v>0</v>
      </c>
      <c r="NR21" s="78">
        <v>21</v>
      </c>
      <c r="NS21" s="78">
        <v>20</v>
      </c>
      <c r="NT21" s="78">
        <v>15</v>
      </c>
      <c r="NU21" s="78">
        <v>8</v>
      </c>
      <c r="NV21" s="78">
        <v>4</v>
      </c>
      <c r="NW21" s="78">
        <v>7</v>
      </c>
      <c r="NX21" s="78">
        <v>1</v>
      </c>
      <c r="NY21" s="78">
        <v>13</v>
      </c>
      <c r="NZ21" s="78">
        <v>12</v>
      </c>
      <c r="OA21" s="78">
        <v>0</v>
      </c>
      <c r="OB21" s="78">
        <v>19</v>
      </c>
      <c r="OC21" s="78">
        <v>2</v>
      </c>
      <c r="OD21" s="78">
        <v>3</v>
      </c>
      <c r="OE21" s="78">
        <v>0</v>
      </c>
      <c r="OF21" s="78">
        <v>0</v>
      </c>
      <c r="OG21" s="78">
        <v>17</v>
      </c>
      <c r="OH21" s="78">
        <v>12</v>
      </c>
      <c r="OI21" s="78">
        <v>3</v>
      </c>
      <c r="OJ21" s="78">
        <v>1</v>
      </c>
      <c r="OK21" s="78">
        <v>0</v>
      </c>
      <c r="OL21" s="78">
        <v>1</v>
      </c>
      <c r="OM21" s="78">
        <v>0</v>
      </c>
      <c r="ON21" s="78">
        <v>0</v>
      </c>
      <c r="OO21" s="78">
        <v>0</v>
      </c>
      <c r="OP21" s="78">
        <v>0</v>
      </c>
      <c r="OQ21" s="78">
        <v>0</v>
      </c>
      <c r="OR21" s="78">
        <v>6</v>
      </c>
      <c r="OS21" s="78">
        <v>3</v>
      </c>
      <c r="OT21" s="78">
        <v>0</v>
      </c>
      <c r="OU21" s="78">
        <v>0</v>
      </c>
      <c r="OV21" s="78">
        <v>0</v>
      </c>
      <c r="OW21" s="78">
        <v>1</v>
      </c>
      <c r="OX21" s="78">
        <v>0</v>
      </c>
      <c r="OY21" s="78">
        <v>0</v>
      </c>
      <c r="OZ21" s="78">
        <v>0</v>
      </c>
      <c r="PA21" s="78">
        <v>35</v>
      </c>
      <c r="PB21" s="78">
        <v>0</v>
      </c>
      <c r="PC21" s="78">
        <v>0</v>
      </c>
      <c r="PD21" s="78">
        <v>0</v>
      </c>
      <c r="PE21" s="78">
        <v>0</v>
      </c>
      <c r="PF21" s="78">
        <v>0</v>
      </c>
      <c r="PG21" s="78">
        <v>2</v>
      </c>
      <c r="PH21" s="78">
        <v>1</v>
      </c>
      <c r="PI21" s="78">
        <v>0</v>
      </c>
      <c r="PJ21" s="78">
        <v>0</v>
      </c>
      <c r="PK21" s="78">
        <v>0</v>
      </c>
      <c r="PL21" s="78">
        <v>0</v>
      </c>
      <c r="PM21" s="78">
        <v>0</v>
      </c>
      <c r="PN21" s="78">
        <v>29</v>
      </c>
      <c r="PO21" s="78">
        <v>0</v>
      </c>
      <c r="PP21" s="78">
        <v>0</v>
      </c>
      <c r="PQ21" s="78">
        <v>0</v>
      </c>
      <c r="PR21" s="78">
        <v>0</v>
      </c>
      <c r="PS21" s="78">
        <v>0</v>
      </c>
      <c r="PT21" s="78">
        <v>11</v>
      </c>
      <c r="PU21" s="78">
        <v>0</v>
      </c>
      <c r="PV21" s="78">
        <v>0</v>
      </c>
      <c r="PW21" s="78">
        <v>3</v>
      </c>
      <c r="PX21" s="78">
        <v>0</v>
      </c>
      <c r="PY21" s="78">
        <v>7</v>
      </c>
      <c r="PZ21" s="78">
        <v>13</v>
      </c>
      <c r="QA21" s="78">
        <v>1</v>
      </c>
      <c r="QB21" s="78">
        <v>33</v>
      </c>
      <c r="QC21" s="78">
        <v>0</v>
      </c>
      <c r="QD21" s="78">
        <v>0</v>
      </c>
      <c r="QE21" s="78">
        <v>0</v>
      </c>
      <c r="QF21" s="78">
        <v>0</v>
      </c>
      <c r="QG21" s="78">
        <v>16</v>
      </c>
      <c r="QH21" s="78">
        <v>0</v>
      </c>
      <c r="QI21" s="78">
        <v>0</v>
      </c>
      <c r="QJ21" s="78">
        <v>0</v>
      </c>
      <c r="QK21" s="78">
        <v>0</v>
      </c>
      <c r="QL21" s="78">
        <v>0</v>
      </c>
      <c r="QM21" s="78">
        <v>0</v>
      </c>
      <c r="QN21" s="78">
        <v>0</v>
      </c>
      <c r="QO21" s="78">
        <v>0</v>
      </c>
      <c r="QP21" s="78">
        <v>8</v>
      </c>
      <c r="QQ21" s="78">
        <v>3</v>
      </c>
      <c r="QR21" s="78">
        <v>1</v>
      </c>
      <c r="QS21" s="78">
        <v>17</v>
      </c>
      <c r="QT21" s="78">
        <v>4</v>
      </c>
      <c r="QU21" s="78">
        <v>0</v>
      </c>
      <c r="QV21" s="78">
        <v>4</v>
      </c>
      <c r="QW21" s="78">
        <v>0</v>
      </c>
      <c r="QX21" s="78">
        <v>266</v>
      </c>
      <c r="QY21" s="78">
        <v>20</v>
      </c>
      <c r="QZ21" s="78">
        <v>17</v>
      </c>
      <c r="RA21" s="78">
        <v>9</v>
      </c>
      <c r="RB21" s="78">
        <v>36</v>
      </c>
      <c r="RC21" s="78">
        <v>3</v>
      </c>
      <c r="RD21" s="78">
        <v>29</v>
      </c>
      <c r="RE21" s="78">
        <v>0</v>
      </c>
      <c r="RF21" s="78">
        <v>11</v>
      </c>
      <c r="RG21" s="78">
        <v>10</v>
      </c>
      <c r="RH21" s="78">
        <v>14</v>
      </c>
      <c r="RI21" s="78">
        <v>33</v>
      </c>
      <c r="RJ21" s="78">
        <v>0</v>
      </c>
      <c r="RK21" s="78">
        <v>16</v>
      </c>
      <c r="RL21" s="78">
        <v>11</v>
      </c>
      <c r="RM21" s="78">
        <v>1</v>
      </c>
      <c r="RN21" s="78">
        <v>17</v>
      </c>
      <c r="RO21" s="78">
        <v>4</v>
      </c>
      <c r="RP21" s="78">
        <v>0</v>
      </c>
      <c r="RQ21" s="78">
        <v>4</v>
      </c>
      <c r="RR21" s="78">
        <v>0</v>
      </c>
      <c r="RS21" s="78">
        <v>267</v>
      </c>
      <c r="RT21" s="78">
        <v>36</v>
      </c>
      <c r="RU21" s="78">
        <v>17</v>
      </c>
      <c r="RV21" s="78">
        <v>9</v>
      </c>
      <c r="RW21" s="78">
        <v>36</v>
      </c>
      <c r="RX21" s="78">
        <v>3</v>
      </c>
      <c r="RY21" s="78">
        <v>29</v>
      </c>
      <c r="RZ21" s="78">
        <v>0</v>
      </c>
      <c r="SA21" s="78">
        <v>11</v>
      </c>
      <c r="SB21" s="78">
        <v>10</v>
      </c>
      <c r="SC21" s="78">
        <v>14</v>
      </c>
      <c r="SD21" s="78">
        <v>33</v>
      </c>
      <c r="SE21" s="78">
        <v>0</v>
      </c>
      <c r="SF21" s="78">
        <v>16</v>
      </c>
      <c r="SG21" s="78">
        <v>11</v>
      </c>
      <c r="SH21" s="78">
        <v>1</v>
      </c>
    </row>
    <row r="22" spans="1:502">
      <c r="A22" s="17" t="s">
        <v>2386</v>
      </c>
      <c r="B22" s="77">
        <v>14</v>
      </c>
      <c r="C22" s="77">
        <v>14</v>
      </c>
      <c r="D22" s="77">
        <v>1</v>
      </c>
      <c r="E22" s="77">
        <v>2017</v>
      </c>
      <c r="F22" s="77" t="s">
        <v>157</v>
      </c>
      <c r="G22" s="1017" t="s">
        <v>1635</v>
      </c>
      <c r="H22" s="77" t="s">
        <v>1636</v>
      </c>
      <c r="I22" s="1018"/>
      <c r="J22" s="80">
        <v>33.823999999999998</v>
      </c>
      <c r="K22" s="80">
        <v>0</v>
      </c>
      <c r="L22" s="80">
        <v>0</v>
      </c>
      <c r="M22" s="80">
        <v>0</v>
      </c>
      <c r="N22" s="80">
        <v>35.963000000000001</v>
      </c>
      <c r="O22" s="80">
        <v>0</v>
      </c>
      <c r="P22" s="80">
        <v>0</v>
      </c>
      <c r="Q22" s="80">
        <v>0</v>
      </c>
      <c r="R22" s="80">
        <v>309.05900000000003</v>
      </c>
      <c r="S22" s="80">
        <v>124.03700000000001</v>
      </c>
      <c r="T22" s="80">
        <v>12.608000000000001</v>
      </c>
      <c r="U22" s="80">
        <v>17.974</v>
      </c>
      <c r="V22" s="80">
        <v>0</v>
      </c>
      <c r="W22" s="80">
        <v>94.325000000000003</v>
      </c>
      <c r="X22" s="80">
        <v>84.296999999999997</v>
      </c>
      <c r="Y22" s="80">
        <v>2145.268</v>
      </c>
      <c r="Z22" s="80">
        <v>598.09299999999996</v>
      </c>
      <c r="AA22" s="80">
        <v>154.595</v>
      </c>
      <c r="AB22" s="80">
        <v>216.428</v>
      </c>
      <c r="AC22" s="80">
        <v>0</v>
      </c>
      <c r="AD22" s="80">
        <v>9819.357</v>
      </c>
      <c r="AE22" s="80">
        <v>11905.878000000001</v>
      </c>
      <c r="AF22" s="80">
        <v>336.60300000000001</v>
      </c>
      <c r="AG22" s="80">
        <v>59.738999999999997</v>
      </c>
      <c r="AH22" s="80">
        <v>53.59</v>
      </c>
      <c r="AI22" s="80">
        <v>76.394999999999996</v>
      </c>
      <c r="AJ22" s="80">
        <v>3.1589999999999998</v>
      </c>
      <c r="AK22" s="80">
        <v>197.72300000000001</v>
      </c>
      <c r="AL22" s="80">
        <v>73.287000000000006</v>
      </c>
      <c r="AM22" s="80">
        <v>0</v>
      </c>
      <c r="AN22" s="80">
        <v>466.88400000000001</v>
      </c>
      <c r="AO22" s="80">
        <v>7.0369999999999999</v>
      </c>
      <c r="AP22" s="80">
        <v>529.85599999999999</v>
      </c>
      <c r="AQ22" s="80">
        <v>21.321999999999999</v>
      </c>
      <c r="AR22" s="80">
        <v>7.0730000000000004</v>
      </c>
      <c r="AS22" s="80">
        <v>141.40899999999999</v>
      </c>
      <c r="AT22" s="80">
        <v>118.627</v>
      </c>
      <c r="AU22" s="80">
        <v>5.4409999999999998</v>
      </c>
      <c r="AV22" s="80">
        <v>2.8260000000000001</v>
      </c>
      <c r="AW22" s="80">
        <v>0</v>
      </c>
      <c r="AX22" s="80">
        <v>3.8959999999999999</v>
      </c>
      <c r="AY22" s="80">
        <v>0</v>
      </c>
      <c r="AZ22" s="80">
        <v>0</v>
      </c>
      <c r="BA22" s="80">
        <v>0</v>
      </c>
      <c r="BB22" s="80">
        <v>0</v>
      </c>
      <c r="BC22" s="80">
        <v>0</v>
      </c>
      <c r="BD22" s="80">
        <v>18.448</v>
      </c>
      <c r="BE22" s="80">
        <v>13.871</v>
      </c>
      <c r="BF22" s="80">
        <v>0</v>
      </c>
      <c r="BG22" s="80">
        <v>0</v>
      </c>
      <c r="BH22" s="80">
        <v>0</v>
      </c>
      <c r="BI22" s="80">
        <v>8.8680000000000003</v>
      </c>
      <c r="BJ22" s="80">
        <v>0</v>
      </c>
      <c r="BK22" s="80">
        <v>0</v>
      </c>
      <c r="BL22" s="80">
        <v>0</v>
      </c>
      <c r="BM22" s="80">
        <v>147.80199999999999</v>
      </c>
      <c r="BN22" s="80">
        <v>0</v>
      </c>
      <c r="BO22" s="80">
        <v>0</v>
      </c>
      <c r="BP22" s="80">
        <v>0</v>
      </c>
      <c r="BQ22" s="80">
        <v>0</v>
      </c>
      <c r="BR22" s="80">
        <v>0</v>
      </c>
      <c r="BS22" s="80">
        <v>6.6509999999999998</v>
      </c>
      <c r="BT22" s="80">
        <v>3.87</v>
      </c>
      <c r="BU22" s="80">
        <v>0</v>
      </c>
      <c r="BV22" s="80">
        <v>0</v>
      </c>
      <c r="BW22" s="80">
        <v>0</v>
      </c>
      <c r="BX22" s="80">
        <v>0</v>
      </c>
      <c r="BY22" s="80">
        <v>0</v>
      </c>
      <c r="BZ22" s="80">
        <v>159.291</v>
      </c>
      <c r="CA22" s="80">
        <v>0</v>
      </c>
      <c r="CB22" s="80">
        <v>0</v>
      </c>
      <c r="CC22" s="80">
        <v>0</v>
      </c>
      <c r="CD22" s="80">
        <v>0</v>
      </c>
      <c r="CE22" s="80">
        <v>0</v>
      </c>
      <c r="CF22" s="80">
        <v>57.457000000000001</v>
      </c>
      <c r="CG22" s="80">
        <v>0</v>
      </c>
      <c r="CH22" s="80">
        <v>0</v>
      </c>
      <c r="CI22" s="80">
        <v>14.846</v>
      </c>
      <c r="CJ22" s="80">
        <v>0</v>
      </c>
      <c r="CK22" s="80">
        <v>24.547999999999998</v>
      </c>
      <c r="CL22" s="80">
        <v>181.41300000000001</v>
      </c>
      <c r="CM22" s="80">
        <v>3.1589999999999998</v>
      </c>
      <c r="CN22" s="80">
        <v>159.22</v>
      </c>
      <c r="CO22" s="80">
        <v>0</v>
      </c>
      <c r="CP22" s="80">
        <v>0</v>
      </c>
      <c r="CQ22" s="80">
        <v>0</v>
      </c>
      <c r="CR22" s="80">
        <v>0</v>
      </c>
      <c r="CS22" s="80">
        <v>824.19600000000003</v>
      </c>
      <c r="CT22" s="80">
        <v>0</v>
      </c>
      <c r="CU22" s="80">
        <v>0</v>
      </c>
      <c r="CV22" s="80">
        <v>0</v>
      </c>
      <c r="CW22" s="80">
        <v>0</v>
      </c>
      <c r="CX22" s="80">
        <v>0</v>
      </c>
      <c r="CY22" s="80">
        <v>0</v>
      </c>
      <c r="CZ22" s="80">
        <v>0</v>
      </c>
      <c r="DA22" s="80">
        <v>0</v>
      </c>
      <c r="DB22" s="80">
        <v>37.625</v>
      </c>
      <c r="DC22" s="80">
        <v>10.379</v>
      </c>
      <c r="DD22" s="80">
        <v>4.2809999999999997</v>
      </c>
      <c r="DE22" s="80">
        <v>0</v>
      </c>
      <c r="DF22" s="80">
        <v>357.78</v>
      </c>
      <c r="DG22" s="80">
        <v>518.09299999999996</v>
      </c>
      <c r="DH22" s="80">
        <v>0</v>
      </c>
      <c r="DI22" s="80">
        <v>21.321999999999999</v>
      </c>
      <c r="DJ22" s="80">
        <v>7.0730000000000004</v>
      </c>
      <c r="DK22" s="80">
        <v>33.823999999999998</v>
      </c>
      <c r="DL22" s="80">
        <v>0</v>
      </c>
      <c r="DM22" s="80">
        <v>0</v>
      </c>
      <c r="DN22" s="80">
        <v>0</v>
      </c>
      <c r="DO22" s="80">
        <v>35.963000000000001</v>
      </c>
      <c r="DP22" s="80">
        <v>0</v>
      </c>
      <c r="DQ22" s="80">
        <v>0</v>
      </c>
      <c r="DR22" s="80">
        <v>0</v>
      </c>
      <c r="DS22" s="80">
        <v>309.05900000000003</v>
      </c>
      <c r="DT22" s="80">
        <v>124.03700000000001</v>
      </c>
      <c r="DU22" s="80">
        <v>12.608000000000001</v>
      </c>
      <c r="DV22" s="80">
        <v>17.974</v>
      </c>
      <c r="DW22" s="80">
        <v>0</v>
      </c>
      <c r="DX22" s="80">
        <v>94.325000000000003</v>
      </c>
      <c r="DY22" s="80">
        <v>84.296999999999997</v>
      </c>
      <c r="DZ22" s="80">
        <v>2145.268</v>
      </c>
      <c r="EA22" s="80">
        <v>240.31299999999999</v>
      </c>
      <c r="EB22" s="80">
        <v>154.595</v>
      </c>
      <c r="EC22" s="80">
        <v>216.428</v>
      </c>
      <c r="ED22" s="80">
        <v>0</v>
      </c>
      <c r="EE22" s="80">
        <v>9819.357</v>
      </c>
      <c r="EF22" s="80">
        <v>11905.878000000001</v>
      </c>
      <c r="EG22" s="80">
        <v>336.60300000000001</v>
      </c>
      <c r="EH22" s="80">
        <v>59.738999999999997</v>
      </c>
      <c r="EI22" s="80">
        <v>53.59</v>
      </c>
      <c r="EJ22" s="80">
        <v>76.394999999999996</v>
      </c>
      <c r="EK22" s="80">
        <v>3.1589999999999998</v>
      </c>
      <c r="EL22" s="80">
        <v>197.72300000000001</v>
      </c>
      <c r="EM22" s="80">
        <v>73.287000000000006</v>
      </c>
      <c r="EN22" s="80">
        <v>0</v>
      </c>
      <c r="EO22" s="80">
        <v>466.88400000000001</v>
      </c>
      <c r="EP22" s="80">
        <v>7.0369999999999999</v>
      </c>
      <c r="EQ22" s="80">
        <v>11.763</v>
      </c>
      <c r="ER22" s="80">
        <v>0</v>
      </c>
      <c r="ES22" s="80">
        <v>0</v>
      </c>
      <c r="ET22" s="80">
        <v>141.40899999999999</v>
      </c>
      <c r="EU22" s="80">
        <v>118.627</v>
      </c>
      <c r="EV22" s="80">
        <v>5.4409999999999998</v>
      </c>
      <c r="EW22" s="80">
        <v>2.8260000000000001</v>
      </c>
      <c r="EX22" s="80">
        <v>0</v>
      </c>
      <c r="EY22" s="80">
        <v>3.8959999999999999</v>
      </c>
      <c r="EZ22" s="80">
        <v>0</v>
      </c>
      <c r="FA22" s="80">
        <v>0</v>
      </c>
      <c r="FB22" s="80">
        <v>0</v>
      </c>
      <c r="FC22" s="80">
        <v>0</v>
      </c>
      <c r="FD22" s="80">
        <v>0</v>
      </c>
      <c r="FE22" s="80">
        <v>18.448</v>
      </c>
      <c r="FF22" s="80">
        <v>13.871</v>
      </c>
      <c r="FG22" s="80">
        <v>0</v>
      </c>
      <c r="FH22" s="80">
        <v>0</v>
      </c>
      <c r="FI22" s="80">
        <v>0</v>
      </c>
      <c r="FJ22" s="80">
        <v>8.8680000000000003</v>
      </c>
      <c r="FK22" s="80">
        <v>0</v>
      </c>
      <c r="FL22" s="80">
        <v>0</v>
      </c>
      <c r="FM22" s="80">
        <v>0</v>
      </c>
      <c r="FN22" s="80">
        <v>147.80199999999999</v>
      </c>
      <c r="FO22" s="80">
        <v>0</v>
      </c>
      <c r="FP22" s="80">
        <v>0</v>
      </c>
      <c r="FQ22" s="80">
        <v>0</v>
      </c>
      <c r="FR22" s="80">
        <v>0</v>
      </c>
      <c r="FS22" s="80">
        <v>0</v>
      </c>
      <c r="FT22" s="80">
        <v>6.6509999999999998</v>
      </c>
      <c r="FU22" s="80">
        <v>3.87</v>
      </c>
      <c r="FV22" s="80">
        <v>0</v>
      </c>
      <c r="FW22" s="80">
        <v>0</v>
      </c>
      <c r="FX22" s="80">
        <v>0</v>
      </c>
      <c r="FY22" s="80">
        <v>0</v>
      </c>
      <c r="FZ22" s="80">
        <v>0</v>
      </c>
      <c r="GA22" s="80">
        <v>159.291</v>
      </c>
      <c r="GB22" s="80">
        <v>0</v>
      </c>
      <c r="GC22" s="80">
        <v>0</v>
      </c>
      <c r="GD22" s="80">
        <v>0</v>
      </c>
      <c r="GE22" s="80">
        <v>0</v>
      </c>
      <c r="GF22" s="80">
        <v>0</v>
      </c>
      <c r="GG22" s="80">
        <v>57.457000000000001</v>
      </c>
      <c r="GH22" s="80">
        <v>0</v>
      </c>
      <c r="GI22" s="80">
        <v>0</v>
      </c>
      <c r="GJ22" s="80">
        <v>14.846</v>
      </c>
      <c r="GK22" s="80">
        <v>0</v>
      </c>
      <c r="GL22" s="80">
        <v>24.547999999999998</v>
      </c>
      <c r="GM22" s="80">
        <v>181.41300000000001</v>
      </c>
      <c r="GN22" s="80">
        <v>3.1589999999999998</v>
      </c>
      <c r="GO22" s="80">
        <v>159.22</v>
      </c>
      <c r="GP22" s="80">
        <v>0</v>
      </c>
      <c r="GQ22" s="80">
        <v>0</v>
      </c>
      <c r="GR22" s="80">
        <v>0</v>
      </c>
      <c r="GS22" s="80">
        <v>0</v>
      </c>
      <c r="GT22" s="80">
        <v>824.19600000000003</v>
      </c>
      <c r="GU22" s="80">
        <v>0</v>
      </c>
      <c r="GV22" s="80">
        <v>0</v>
      </c>
      <c r="GW22" s="80">
        <v>0</v>
      </c>
      <c r="GX22" s="80">
        <v>0</v>
      </c>
      <c r="GY22" s="80">
        <v>0</v>
      </c>
      <c r="GZ22" s="80">
        <v>0</v>
      </c>
      <c r="HA22" s="80">
        <v>0</v>
      </c>
      <c r="HB22" s="80">
        <v>0</v>
      </c>
      <c r="HC22" s="80">
        <v>37.625</v>
      </c>
      <c r="HD22" s="80">
        <v>10.379</v>
      </c>
      <c r="HE22" s="80">
        <v>4.2809999999999997</v>
      </c>
      <c r="HF22" s="80">
        <v>904.26800000000003</v>
      </c>
      <c r="HG22" s="80">
        <v>33.823999999999998</v>
      </c>
      <c r="HH22" s="80">
        <v>0</v>
      </c>
      <c r="HI22" s="80">
        <v>35.963000000000001</v>
      </c>
      <c r="HJ22" s="80">
        <v>0</v>
      </c>
      <c r="HK22" s="80">
        <v>26398.556</v>
      </c>
      <c r="HL22" s="80">
        <v>153.172</v>
      </c>
      <c r="HM22" s="80">
        <v>130.79</v>
      </c>
      <c r="HN22" s="80">
        <v>32.319000000000003</v>
      </c>
      <c r="HO22" s="80">
        <v>156.66999999999999</v>
      </c>
      <c r="HP22" s="80">
        <v>10.521000000000001</v>
      </c>
      <c r="HQ22" s="80">
        <v>159.291</v>
      </c>
      <c r="HR22" s="80">
        <v>0</v>
      </c>
      <c r="HS22" s="80">
        <v>57.457000000000001</v>
      </c>
      <c r="HT22" s="80">
        <v>39.393999999999998</v>
      </c>
      <c r="HU22" s="80">
        <v>184.572</v>
      </c>
      <c r="HV22" s="80">
        <v>159.22</v>
      </c>
      <c r="HW22" s="80">
        <v>0</v>
      </c>
      <c r="HX22" s="80">
        <v>824.19600000000003</v>
      </c>
      <c r="HY22" s="80">
        <v>48.003999999999998</v>
      </c>
      <c r="HZ22" s="80">
        <v>4.2809999999999997</v>
      </c>
      <c r="IA22" s="80">
        <v>904.26800000000003</v>
      </c>
      <c r="IB22" s="80">
        <v>33.823999999999998</v>
      </c>
      <c r="IC22" s="80">
        <v>0</v>
      </c>
      <c r="ID22" s="80">
        <v>35.963000000000001</v>
      </c>
      <c r="IE22" s="80">
        <v>0</v>
      </c>
      <c r="IF22" s="80">
        <v>26756.335999999999</v>
      </c>
      <c r="IG22" s="80">
        <v>699.66</v>
      </c>
      <c r="IH22" s="80">
        <v>130.79</v>
      </c>
      <c r="II22" s="80">
        <v>32.319000000000003</v>
      </c>
      <c r="IJ22" s="80">
        <v>156.66999999999999</v>
      </c>
      <c r="IK22" s="80">
        <v>10.521000000000001</v>
      </c>
      <c r="IL22" s="80">
        <v>159.291</v>
      </c>
      <c r="IM22" s="80">
        <v>0</v>
      </c>
      <c r="IN22" s="80">
        <v>57.457000000000001</v>
      </c>
      <c r="IO22" s="80">
        <v>39.393999999999998</v>
      </c>
      <c r="IP22" s="80">
        <v>184.572</v>
      </c>
      <c r="IQ22" s="80">
        <v>159.22</v>
      </c>
      <c r="IR22" s="80">
        <v>0</v>
      </c>
      <c r="IS22" s="80">
        <v>824.19600000000003</v>
      </c>
      <c r="IT22" s="80">
        <v>48.003999999999998</v>
      </c>
      <c r="IU22" s="80">
        <v>4.2809999999999997</v>
      </c>
      <c r="IV22" s="81">
        <v>0</v>
      </c>
      <c r="IW22" s="78">
        <v>4</v>
      </c>
      <c r="IX22" s="78">
        <v>0</v>
      </c>
      <c r="IY22" s="78">
        <v>0</v>
      </c>
      <c r="IZ22" s="78">
        <v>0</v>
      </c>
      <c r="JA22" s="78">
        <v>4</v>
      </c>
      <c r="JB22" s="78">
        <v>0</v>
      </c>
      <c r="JC22" s="78">
        <v>0</v>
      </c>
      <c r="JD22" s="78">
        <v>0</v>
      </c>
      <c r="JE22" s="78">
        <v>45</v>
      </c>
      <c r="JF22" s="78">
        <v>9</v>
      </c>
      <c r="JG22" s="78">
        <v>2</v>
      </c>
      <c r="JH22" s="78">
        <v>2</v>
      </c>
      <c r="JI22" s="78">
        <v>0</v>
      </c>
      <c r="JJ22" s="78">
        <v>6</v>
      </c>
      <c r="JK22" s="78">
        <v>11</v>
      </c>
      <c r="JL22" s="78">
        <v>28</v>
      </c>
      <c r="JM22" s="78">
        <v>12</v>
      </c>
      <c r="JN22" s="78">
        <v>26</v>
      </c>
      <c r="JO22" s="78">
        <v>6</v>
      </c>
      <c r="JP22" s="78">
        <v>0</v>
      </c>
      <c r="JQ22" s="78">
        <v>21</v>
      </c>
      <c r="JR22" s="78">
        <v>21</v>
      </c>
      <c r="JS22" s="78">
        <v>16</v>
      </c>
      <c r="JT22" s="78">
        <v>8</v>
      </c>
      <c r="JU22" s="78">
        <v>5</v>
      </c>
      <c r="JV22" s="78">
        <v>6</v>
      </c>
      <c r="JW22" s="78">
        <v>1</v>
      </c>
      <c r="JX22" s="78">
        <v>13</v>
      </c>
      <c r="JY22" s="78">
        <v>12</v>
      </c>
      <c r="JZ22" s="78">
        <v>0</v>
      </c>
      <c r="KA22" s="78">
        <v>19</v>
      </c>
      <c r="KB22" s="78">
        <v>2</v>
      </c>
      <c r="KC22" s="78">
        <v>8</v>
      </c>
      <c r="KD22" s="78">
        <v>2</v>
      </c>
      <c r="KE22" s="78">
        <v>8</v>
      </c>
      <c r="KF22" s="78">
        <v>16</v>
      </c>
      <c r="KG22" s="78">
        <v>12</v>
      </c>
      <c r="KH22" s="78">
        <v>2</v>
      </c>
      <c r="KI22" s="78">
        <v>1</v>
      </c>
      <c r="KJ22" s="78">
        <v>0</v>
      </c>
      <c r="KK22" s="78">
        <v>1</v>
      </c>
      <c r="KL22" s="78">
        <v>0</v>
      </c>
      <c r="KM22" s="78">
        <v>0</v>
      </c>
      <c r="KN22" s="78">
        <v>0</v>
      </c>
      <c r="KO22" s="78">
        <v>0</v>
      </c>
      <c r="KP22" s="78">
        <v>0</v>
      </c>
      <c r="KQ22" s="78">
        <v>6</v>
      </c>
      <c r="KR22" s="78">
        <v>3</v>
      </c>
      <c r="KS22" s="78">
        <v>0</v>
      </c>
      <c r="KT22" s="78">
        <v>0</v>
      </c>
      <c r="KU22" s="78">
        <v>0</v>
      </c>
      <c r="KV22" s="78">
        <v>1</v>
      </c>
      <c r="KW22" s="78">
        <v>0</v>
      </c>
      <c r="KX22" s="78">
        <v>0</v>
      </c>
      <c r="KY22" s="78">
        <v>0</v>
      </c>
      <c r="KZ22" s="78">
        <v>34</v>
      </c>
      <c r="LA22" s="78">
        <v>0</v>
      </c>
      <c r="LB22" s="78">
        <v>0</v>
      </c>
      <c r="LC22" s="78">
        <v>0</v>
      </c>
      <c r="LD22" s="78">
        <v>0</v>
      </c>
      <c r="LE22" s="78">
        <v>0</v>
      </c>
      <c r="LF22" s="78">
        <v>2</v>
      </c>
      <c r="LG22" s="78">
        <v>1</v>
      </c>
      <c r="LH22" s="78">
        <v>0</v>
      </c>
      <c r="LI22" s="78">
        <v>0</v>
      </c>
      <c r="LJ22" s="78">
        <v>0</v>
      </c>
      <c r="LK22" s="78">
        <v>0</v>
      </c>
      <c r="LL22" s="78">
        <v>0</v>
      </c>
      <c r="LM22" s="78">
        <v>30</v>
      </c>
      <c r="LN22" s="78">
        <v>0</v>
      </c>
      <c r="LO22" s="78">
        <v>0</v>
      </c>
      <c r="LP22" s="78">
        <v>0</v>
      </c>
      <c r="LQ22" s="78">
        <v>0</v>
      </c>
      <c r="LR22" s="78">
        <v>0</v>
      </c>
      <c r="LS22" s="78">
        <v>11</v>
      </c>
      <c r="LT22" s="78">
        <v>0</v>
      </c>
      <c r="LU22" s="78">
        <v>0</v>
      </c>
      <c r="LV22" s="78">
        <v>3</v>
      </c>
      <c r="LW22" s="78">
        <v>0</v>
      </c>
      <c r="LX22" s="78">
        <v>6</v>
      </c>
      <c r="LY22" s="78">
        <v>13</v>
      </c>
      <c r="LZ22" s="78">
        <v>1</v>
      </c>
      <c r="MA22" s="78">
        <v>34</v>
      </c>
      <c r="MB22" s="78">
        <v>0</v>
      </c>
      <c r="MC22" s="78">
        <v>0</v>
      </c>
      <c r="MD22" s="78">
        <v>0</v>
      </c>
      <c r="ME22" s="78">
        <v>0</v>
      </c>
      <c r="MF22" s="78">
        <v>21</v>
      </c>
      <c r="MG22" s="78">
        <v>0</v>
      </c>
      <c r="MH22" s="78">
        <v>0</v>
      </c>
      <c r="MI22" s="78">
        <v>0</v>
      </c>
      <c r="MJ22" s="78">
        <v>0</v>
      </c>
      <c r="MK22" s="78">
        <v>0</v>
      </c>
      <c r="ML22" s="78">
        <v>0</v>
      </c>
      <c r="MM22" s="78">
        <v>0</v>
      </c>
      <c r="MN22" s="78">
        <v>0</v>
      </c>
      <c r="MO22" s="78">
        <v>8</v>
      </c>
      <c r="MP22" s="78">
        <v>3</v>
      </c>
      <c r="MQ22" s="78">
        <v>1</v>
      </c>
      <c r="MR22" s="78">
        <v>0</v>
      </c>
      <c r="MS22" s="78">
        <v>1</v>
      </c>
      <c r="MT22" s="78">
        <v>5</v>
      </c>
      <c r="MU22" s="78">
        <v>0</v>
      </c>
      <c r="MV22" s="78">
        <v>2</v>
      </c>
      <c r="MW22" s="78">
        <v>8</v>
      </c>
      <c r="MX22" s="78">
        <v>4</v>
      </c>
      <c r="MY22" s="78">
        <v>0</v>
      </c>
      <c r="MZ22" s="78">
        <v>0</v>
      </c>
      <c r="NA22" s="78">
        <v>0</v>
      </c>
      <c r="NB22" s="78">
        <v>4</v>
      </c>
      <c r="NC22" s="78">
        <v>0</v>
      </c>
      <c r="ND22" s="78">
        <v>0</v>
      </c>
      <c r="NE22" s="78">
        <v>0</v>
      </c>
      <c r="NF22" s="78">
        <v>45</v>
      </c>
      <c r="NG22" s="78">
        <v>9</v>
      </c>
      <c r="NH22" s="78">
        <v>2</v>
      </c>
      <c r="NI22" s="78">
        <v>2</v>
      </c>
      <c r="NJ22" s="78">
        <v>0</v>
      </c>
      <c r="NK22" s="78">
        <v>6</v>
      </c>
      <c r="NL22" s="78">
        <v>11</v>
      </c>
      <c r="NM22" s="78">
        <v>28</v>
      </c>
      <c r="NN22" s="78">
        <v>11</v>
      </c>
      <c r="NO22" s="78">
        <v>26</v>
      </c>
      <c r="NP22" s="78">
        <v>6</v>
      </c>
      <c r="NQ22" s="78">
        <v>0</v>
      </c>
      <c r="NR22" s="78">
        <v>21</v>
      </c>
      <c r="NS22" s="78">
        <v>21</v>
      </c>
      <c r="NT22" s="78">
        <v>16</v>
      </c>
      <c r="NU22" s="78">
        <v>8</v>
      </c>
      <c r="NV22" s="78">
        <v>5</v>
      </c>
      <c r="NW22" s="78">
        <v>6</v>
      </c>
      <c r="NX22" s="78">
        <v>1</v>
      </c>
      <c r="NY22" s="78">
        <v>13</v>
      </c>
      <c r="NZ22" s="78">
        <v>12</v>
      </c>
      <c r="OA22" s="78">
        <v>0</v>
      </c>
      <c r="OB22" s="78">
        <v>19</v>
      </c>
      <c r="OC22" s="78">
        <v>2</v>
      </c>
      <c r="OD22" s="78">
        <v>3</v>
      </c>
      <c r="OE22" s="78">
        <v>0</v>
      </c>
      <c r="OF22" s="78">
        <v>0</v>
      </c>
      <c r="OG22" s="78">
        <v>16</v>
      </c>
      <c r="OH22" s="78">
        <v>12</v>
      </c>
      <c r="OI22" s="78">
        <v>2</v>
      </c>
      <c r="OJ22" s="78">
        <v>1</v>
      </c>
      <c r="OK22" s="78">
        <v>0</v>
      </c>
      <c r="OL22" s="78">
        <v>1</v>
      </c>
      <c r="OM22" s="78">
        <v>0</v>
      </c>
      <c r="ON22" s="78">
        <v>0</v>
      </c>
      <c r="OO22" s="78">
        <v>0</v>
      </c>
      <c r="OP22" s="78">
        <v>0</v>
      </c>
      <c r="OQ22" s="78">
        <v>0</v>
      </c>
      <c r="OR22" s="78">
        <v>6</v>
      </c>
      <c r="OS22" s="78">
        <v>3</v>
      </c>
      <c r="OT22" s="78">
        <v>0</v>
      </c>
      <c r="OU22" s="78">
        <v>0</v>
      </c>
      <c r="OV22" s="78">
        <v>0</v>
      </c>
      <c r="OW22" s="78">
        <v>1</v>
      </c>
      <c r="OX22" s="78">
        <v>0</v>
      </c>
      <c r="OY22" s="78">
        <v>0</v>
      </c>
      <c r="OZ22" s="78">
        <v>0</v>
      </c>
      <c r="PA22" s="78">
        <v>34</v>
      </c>
      <c r="PB22" s="78">
        <v>0</v>
      </c>
      <c r="PC22" s="78">
        <v>0</v>
      </c>
      <c r="PD22" s="78">
        <v>0</v>
      </c>
      <c r="PE22" s="78">
        <v>0</v>
      </c>
      <c r="PF22" s="78">
        <v>0</v>
      </c>
      <c r="PG22" s="78">
        <v>2</v>
      </c>
      <c r="PH22" s="78">
        <v>1</v>
      </c>
      <c r="PI22" s="78">
        <v>0</v>
      </c>
      <c r="PJ22" s="78">
        <v>0</v>
      </c>
      <c r="PK22" s="78">
        <v>0</v>
      </c>
      <c r="PL22" s="78">
        <v>0</v>
      </c>
      <c r="PM22" s="78">
        <v>0</v>
      </c>
      <c r="PN22" s="78">
        <v>30</v>
      </c>
      <c r="PO22" s="78">
        <v>0</v>
      </c>
      <c r="PP22" s="78">
        <v>0</v>
      </c>
      <c r="PQ22" s="78">
        <v>0</v>
      </c>
      <c r="PR22" s="78">
        <v>0</v>
      </c>
      <c r="PS22" s="78">
        <v>0</v>
      </c>
      <c r="PT22" s="78">
        <v>11</v>
      </c>
      <c r="PU22" s="78">
        <v>0</v>
      </c>
      <c r="PV22" s="78">
        <v>0</v>
      </c>
      <c r="PW22" s="78">
        <v>3</v>
      </c>
      <c r="PX22" s="78">
        <v>0</v>
      </c>
      <c r="PY22" s="78">
        <v>6</v>
      </c>
      <c r="PZ22" s="78">
        <v>13</v>
      </c>
      <c r="QA22" s="78">
        <v>1</v>
      </c>
      <c r="QB22" s="78">
        <v>34</v>
      </c>
      <c r="QC22" s="78">
        <v>0</v>
      </c>
      <c r="QD22" s="78">
        <v>0</v>
      </c>
      <c r="QE22" s="78">
        <v>0</v>
      </c>
      <c r="QF22" s="78">
        <v>0</v>
      </c>
      <c r="QG22" s="78">
        <v>21</v>
      </c>
      <c r="QH22" s="78">
        <v>0</v>
      </c>
      <c r="QI22" s="78">
        <v>0</v>
      </c>
      <c r="QJ22" s="78">
        <v>0</v>
      </c>
      <c r="QK22" s="78">
        <v>0</v>
      </c>
      <c r="QL22" s="78">
        <v>0</v>
      </c>
      <c r="QM22" s="78">
        <v>0</v>
      </c>
      <c r="QN22" s="78">
        <v>0</v>
      </c>
      <c r="QO22" s="78">
        <v>0</v>
      </c>
      <c r="QP22" s="78">
        <v>8</v>
      </c>
      <c r="QQ22" s="78">
        <v>3</v>
      </c>
      <c r="QR22" s="78">
        <v>1</v>
      </c>
      <c r="QS22" s="78">
        <v>16</v>
      </c>
      <c r="QT22" s="78">
        <v>4</v>
      </c>
      <c r="QU22" s="78">
        <v>0</v>
      </c>
      <c r="QV22" s="78">
        <v>4</v>
      </c>
      <c r="QW22" s="78">
        <v>0</v>
      </c>
      <c r="QX22" s="78">
        <v>270</v>
      </c>
      <c r="QY22" s="78">
        <v>19</v>
      </c>
      <c r="QZ22" s="78">
        <v>16</v>
      </c>
      <c r="RA22" s="78">
        <v>9</v>
      </c>
      <c r="RB22" s="78">
        <v>35</v>
      </c>
      <c r="RC22" s="78">
        <v>3</v>
      </c>
      <c r="RD22" s="78">
        <v>30</v>
      </c>
      <c r="RE22" s="78">
        <v>0</v>
      </c>
      <c r="RF22" s="78">
        <v>11</v>
      </c>
      <c r="RG22" s="78">
        <v>9</v>
      </c>
      <c r="RH22" s="78">
        <v>14</v>
      </c>
      <c r="RI22" s="78">
        <v>34</v>
      </c>
      <c r="RJ22" s="78">
        <v>0</v>
      </c>
      <c r="RK22" s="78">
        <v>21</v>
      </c>
      <c r="RL22" s="78">
        <v>11</v>
      </c>
      <c r="RM22" s="78">
        <v>1</v>
      </c>
      <c r="RN22" s="78">
        <v>16</v>
      </c>
      <c r="RO22" s="78">
        <v>4</v>
      </c>
      <c r="RP22" s="78">
        <v>0</v>
      </c>
      <c r="RQ22" s="78">
        <v>4</v>
      </c>
      <c r="RR22" s="78">
        <v>0</v>
      </c>
      <c r="RS22" s="78">
        <v>271</v>
      </c>
      <c r="RT22" s="78">
        <v>34</v>
      </c>
      <c r="RU22" s="78">
        <v>16</v>
      </c>
      <c r="RV22" s="78">
        <v>9</v>
      </c>
      <c r="RW22" s="78">
        <v>35</v>
      </c>
      <c r="RX22" s="78">
        <v>3</v>
      </c>
      <c r="RY22" s="78">
        <v>30</v>
      </c>
      <c r="RZ22" s="78">
        <v>0</v>
      </c>
      <c r="SA22" s="78">
        <v>11</v>
      </c>
      <c r="SB22" s="78">
        <v>9</v>
      </c>
      <c r="SC22" s="78">
        <v>14</v>
      </c>
      <c r="SD22" s="78">
        <v>34</v>
      </c>
      <c r="SE22" s="78">
        <v>0</v>
      </c>
      <c r="SF22" s="78">
        <v>21</v>
      </c>
      <c r="SG22" s="78">
        <v>11</v>
      </c>
      <c r="SH22" s="78">
        <v>1</v>
      </c>
    </row>
    <row r="23" spans="1:502">
      <c r="A23" s="17" t="s">
        <v>2387</v>
      </c>
      <c r="B23" s="77">
        <v>15</v>
      </c>
      <c r="C23" s="77">
        <v>15</v>
      </c>
      <c r="D23" s="77">
        <v>1</v>
      </c>
      <c r="E23" s="77">
        <v>2018</v>
      </c>
      <c r="F23" s="77" t="s">
        <v>184</v>
      </c>
      <c r="G23" s="1017" t="s">
        <v>1635</v>
      </c>
      <c r="H23" s="77" t="s">
        <v>1636</v>
      </c>
      <c r="I23" s="1018"/>
      <c r="J23" s="80">
        <v>31.166</v>
      </c>
      <c r="K23" s="80">
        <v>0</v>
      </c>
      <c r="L23" s="80">
        <v>0</v>
      </c>
      <c r="M23" s="80">
        <v>0</v>
      </c>
      <c r="N23" s="80">
        <v>31.876000000000001</v>
      </c>
      <c r="O23" s="80">
        <v>0</v>
      </c>
      <c r="P23" s="80">
        <v>0</v>
      </c>
      <c r="Q23" s="80">
        <v>0</v>
      </c>
      <c r="R23" s="80">
        <v>300.90899999999999</v>
      </c>
      <c r="S23" s="80">
        <v>117.89400000000001</v>
      </c>
      <c r="T23" s="80">
        <v>12.132999999999999</v>
      </c>
      <c r="U23" s="80">
        <v>17.401</v>
      </c>
      <c r="V23" s="80">
        <v>0</v>
      </c>
      <c r="W23" s="80">
        <v>89.355000000000004</v>
      </c>
      <c r="X23" s="80">
        <v>81.281000000000006</v>
      </c>
      <c r="Y23" s="80">
        <v>2072.326</v>
      </c>
      <c r="Z23" s="80">
        <v>624.25400000000002</v>
      </c>
      <c r="AA23" s="80">
        <v>155.83699999999999</v>
      </c>
      <c r="AB23" s="80">
        <v>213.15</v>
      </c>
      <c r="AC23" s="80">
        <v>0</v>
      </c>
      <c r="AD23" s="80">
        <v>9790.3410000000003</v>
      </c>
      <c r="AE23" s="80">
        <v>11884.898999999999</v>
      </c>
      <c r="AF23" s="80">
        <v>356.66199999999998</v>
      </c>
      <c r="AG23" s="80">
        <v>56.386000000000003</v>
      </c>
      <c r="AH23" s="80">
        <v>51.911000000000001</v>
      </c>
      <c r="AI23" s="80">
        <v>76.078999999999994</v>
      </c>
      <c r="AJ23" s="80">
        <v>3.5350000000000001</v>
      </c>
      <c r="AK23" s="80">
        <v>216.65199999999999</v>
      </c>
      <c r="AL23" s="80">
        <v>62.548999999999999</v>
      </c>
      <c r="AM23" s="80">
        <v>0</v>
      </c>
      <c r="AN23" s="80">
        <v>524.14499999999998</v>
      </c>
      <c r="AO23" s="80">
        <v>6.7460000000000004</v>
      </c>
      <c r="AP23" s="80">
        <v>432.31</v>
      </c>
      <c r="AQ23" s="80">
        <v>21.457999999999998</v>
      </c>
      <c r="AR23" s="80">
        <v>6.8259999999999996</v>
      </c>
      <c r="AS23" s="80">
        <v>135.27699999999999</v>
      </c>
      <c r="AT23" s="80">
        <v>113.73399999999999</v>
      </c>
      <c r="AU23" s="80">
        <v>5.1840000000000002</v>
      </c>
      <c r="AV23" s="80">
        <v>2.7480000000000002</v>
      </c>
      <c r="AW23" s="80">
        <v>0</v>
      </c>
      <c r="AX23" s="80">
        <v>3.5009999999999999</v>
      </c>
      <c r="AY23" s="80">
        <v>0</v>
      </c>
      <c r="AZ23" s="80">
        <v>0</v>
      </c>
      <c r="BA23" s="80">
        <v>0</v>
      </c>
      <c r="BB23" s="80">
        <v>0</v>
      </c>
      <c r="BC23" s="80">
        <v>0</v>
      </c>
      <c r="BD23" s="80">
        <v>19.882999999999999</v>
      </c>
      <c r="BE23" s="80">
        <v>13.138</v>
      </c>
      <c r="BF23" s="80">
        <v>0</v>
      </c>
      <c r="BG23" s="80">
        <v>0</v>
      </c>
      <c r="BH23" s="80">
        <v>0</v>
      </c>
      <c r="BI23" s="80">
        <v>9.173</v>
      </c>
      <c r="BJ23" s="80">
        <v>0</v>
      </c>
      <c r="BK23" s="80">
        <v>0</v>
      </c>
      <c r="BL23" s="80">
        <v>0</v>
      </c>
      <c r="BM23" s="80">
        <v>132.11799999999999</v>
      </c>
      <c r="BN23" s="80">
        <v>0</v>
      </c>
      <c r="BO23" s="80">
        <v>0</v>
      </c>
      <c r="BP23" s="80">
        <v>0</v>
      </c>
      <c r="BQ23" s="80">
        <v>0</v>
      </c>
      <c r="BR23" s="80">
        <v>0</v>
      </c>
      <c r="BS23" s="80">
        <v>6.1559999999999997</v>
      </c>
      <c r="BT23" s="80">
        <v>3.1789999999999998</v>
      </c>
      <c r="BU23" s="80">
        <v>6.83</v>
      </c>
      <c r="BV23" s="80">
        <v>0</v>
      </c>
      <c r="BW23" s="80">
        <v>0</v>
      </c>
      <c r="BX23" s="80">
        <v>0</v>
      </c>
      <c r="BY23" s="80">
        <v>0</v>
      </c>
      <c r="BZ23" s="80">
        <v>120.44499999999999</v>
      </c>
      <c r="CA23" s="80">
        <v>0</v>
      </c>
      <c r="CB23" s="80">
        <v>0</v>
      </c>
      <c r="CC23" s="80">
        <v>0</v>
      </c>
      <c r="CD23" s="80">
        <v>0</v>
      </c>
      <c r="CE23" s="80">
        <v>0</v>
      </c>
      <c r="CF23" s="80">
        <v>51.595999999999997</v>
      </c>
      <c r="CG23" s="80">
        <v>0</v>
      </c>
      <c r="CH23" s="80">
        <v>0</v>
      </c>
      <c r="CI23" s="80">
        <v>15.233000000000001</v>
      </c>
      <c r="CJ23" s="80">
        <v>0</v>
      </c>
      <c r="CK23" s="80">
        <v>23.196000000000002</v>
      </c>
      <c r="CL23" s="80">
        <v>168.80699999999999</v>
      </c>
      <c r="CM23" s="80">
        <v>3.0209999999999999</v>
      </c>
      <c r="CN23" s="80">
        <v>155.65299999999999</v>
      </c>
      <c r="CO23" s="80">
        <v>0</v>
      </c>
      <c r="CP23" s="80">
        <v>0</v>
      </c>
      <c r="CQ23" s="80">
        <v>0</v>
      </c>
      <c r="CR23" s="80">
        <v>0</v>
      </c>
      <c r="CS23" s="80">
        <v>841.58199999999999</v>
      </c>
      <c r="CT23" s="80">
        <v>0</v>
      </c>
      <c r="CU23" s="80">
        <v>0</v>
      </c>
      <c r="CV23" s="80">
        <v>0</v>
      </c>
      <c r="CW23" s="80">
        <v>0</v>
      </c>
      <c r="CX23" s="80">
        <v>0</v>
      </c>
      <c r="CY23" s="80">
        <v>0</v>
      </c>
      <c r="CZ23" s="80">
        <v>0</v>
      </c>
      <c r="DA23" s="80">
        <v>0</v>
      </c>
      <c r="DB23" s="80">
        <v>38.801000000000002</v>
      </c>
      <c r="DC23" s="80">
        <v>10.461</v>
      </c>
      <c r="DD23" s="80">
        <v>5.6219999999999999</v>
      </c>
      <c r="DE23" s="80">
        <v>0</v>
      </c>
      <c r="DF23" s="80">
        <v>385.74700000000001</v>
      </c>
      <c r="DG23" s="80">
        <v>420.678</v>
      </c>
      <c r="DH23" s="80">
        <v>0</v>
      </c>
      <c r="DI23" s="80">
        <v>21.457999999999998</v>
      </c>
      <c r="DJ23" s="80">
        <v>6.8259999999999996</v>
      </c>
      <c r="DK23" s="80">
        <v>31.166</v>
      </c>
      <c r="DL23" s="80">
        <v>0</v>
      </c>
      <c r="DM23" s="80">
        <v>0</v>
      </c>
      <c r="DN23" s="80">
        <v>0</v>
      </c>
      <c r="DO23" s="80">
        <v>31.876000000000001</v>
      </c>
      <c r="DP23" s="80">
        <v>0</v>
      </c>
      <c r="DQ23" s="80">
        <v>0</v>
      </c>
      <c r="DR23" s="80">
        <v>0</v>
      </c>
      <c r="DS23" s="80">
        <v>300.90899999999999</v>
      </c>
      <c r="DT23" s="80">
        <v>117.89400000000001</v>
      </c>
      <c r="DU23" s="80">
        <v>12.132999999999999</v>
      </c>
      <c r="DV23" s="80">
        <v>17.401</v>
      </c>
      <c r="DW23" s="80">
        <v>0</v>
      </c>
      <c r="DX23" s="80">
        <v>89.355000000000004</v>
      </c>
      <c r="DY23" s="80">
        <v>81.281000000000006</v>
      </c>
      <c r="DZ23" s="80">
        <v>2072.326</v>
      </c>
      <c r="EA23" s="80">
        <v>238.50700000000001</v>
      </c>
      <c r="EB23" s="80">
        <v>155.83699999999999</v>
      </c>
      <c r="EC23" s="80">
        <v>213.15</v>
      </c>
      <c r="ED23" s="80">
        <v>0</v>
      </c>
      <c r="EE23" s="80">
        <v>9790.3410000000003</v>
      </c>
      <c r="EF23" s="80">
        <v>11884.898999999999</v>
      </c>
      <c r="EG23" s="80">
        <v>356.66199999999998</v>
      </c>
      <c r="EH23" s="80">
        <v>56.386000000000003</v>
      </c>
      <c r="EI23" s="80">
        <v>51.911000000000001</v>
      </c>
      <c r="EJ23" s="80">
        <v>76.078999999999994</v>
      </c>
      <c r="EK23" s="80">
        <v>3.5350000000000001</v>
      </c>
      <c r="EL23" s="80">
        <v>216.65199999999999</v>
      </c>
      <c r="EM23" s="80">
        <v>62.548999999999999</v>
      </c>
      <c r="EN23" s="80">
        <v>0</v>
      </c>
      <c r="EO23" s="80">
        <v>524.14499999999998</v>
      </c>
      <c r="EP23" s="80">
        <v>6.7460000000000004</v>
      </c>
      <c r="EQ23" s="80">
        <v>11.632</v>
      </c>
      <c r="ER23" s="80">
        <v>0</v>
      </c>
      <c r="ES23" s="80">
        <v>0</v>
      </c>
      <c r="ET23" s="80">
        <v>135.27699999999999</v>
      </c>
      <c r="EU23" s="80">
        <v>113.73399999999999</v>
      </c>
      <c r="EV23" s="80">
        <v>5.1840000000000002</v>
      </c>
      <c r="EW23" s="80">
        <v>2.7480000000000002</v>
      </c>
      <c r="EX23" s="80">
        <v>0</v>
      </c>
      <c r="EY23" s="80">
        <v>3.5009999999999999</v>
      </c>
      <c r="EZ23" s="80">
        <v>0</v>
      </c>
      <c r="FA23" s="80">
        <v>0</v>
      </c>
      <c r="FB23" s="80">
        <v>0</v>
      </c>
      <c r="FC23" s="80">
        <v>0</v>
      </c>
      <c r="FD23" s="80">
        <v>0</v>
      </c>
      <c r="FE23" s="80">
        <v>19.882999999999999</v>
      </c>
      <c r="FF23" s="80">
        <v>13.138</v>
      </c>
      <c r="FG23" s="80">
        <v>0</v>
      </c>
      <c r="FH23" s="80">
        <v>0</v>
      </c>
      <c r="FI23" s="80">
        <v>0</v>
      </c>
      <c r="FJ23" s="80">
        <v>9.173</v>
      </c>
      <c r="FK23" s="80">
        <v>0</v>
      </c>
      <c r="FL23" s="80">
        <v>0</v>
      </c>
      <c r="FM23" s="80">
        <v>0</v>
      </c>
      <c r="FN23" s="80">
        <v>132.11799999999999</v>
      </c>
      <c r="FO23" s="80">
        <v>0</v>
      </c>
      <c r="FP23" s="80">
        <v>0</v>
      </c>
      <c r="FQ23" s="80">
        <v>0</v>
      </c>
      <c r="FR23" s="80">
        <v>0</v>
      </c>
      <c r="FS23" s="80">
        <v>0</v>
      </c>
      <c r="FT23" s="80">
        <v>6.1559999999999997</v>
      </c>
      <c r="FU23" s="80">
        <v>3.1789999999999998</v>
      </c>
      <c r="FV23" s="80">
        <v>6.83</v>
      </c>
      <c r="FW23" s="80">
        <v>0</v>
      </c>
      <c r="FX23" s="80">
        <v>0</v>
      </c>
      <c r="FY23" s="80">
        <v>0</v>
      </c>
      <c r="FZ23" s="80">
        <v>0</v>
      </c>
      <c r="GA23" s="80">
        <v>120.44499999999999</v>
      </c>
      <c r="GB23" s="80">
        <v>0</v>
      </c>
      <c r="GC23" s="80">
        <v>0</v>
      </c>
      <c r="GD23" s="80">
        <v>0</v>
      </c>
      <c r="GE23" s="80">
        <v>0</v>
      </c>
      <c r="GF23" s="80">
        <v>0</v>
      </c>
      <c r="GG23" s="80">
        <v>51.595999999999997</v>
      </c>
      <c r="GH23" s="80">
        <v>0</v>
      </c>
      <c r="GI23" s="80">
        <v>0</v>
      </c>
      <c r="GJ23" s="80">
        <v>15.233000000000001</v>
      </c>
      <c r="GK23" s="80">
        <v>0</v>
      </c>
      <c r="GL23" s="80">
        <v>23.196000000000002</v>
      </c>
      <c r="GM23" s="80">
        <v>168.80699999999999</v>
      </c>
      <c r="GN23" s="80">
        <v>3.0209999999999999</v>
      </c>
      <c r="GO23" s="80">
        <v>155.65299999999999</v>
      </c>
      <c r="GP23" s="80">
        <v>0</v>
      </c>
      <c r="GQ23" s="80">
        <v>0</v>
      </c>
      <c r="GR23" s="80">
        <v>0</v>
      </c>
      <c r="GS23" s="80">
        <v>0</v>
      </c>
      <c r="GT23" s="80">
        <v>841.58199999999999</v>
      </c>
      <c r="GU23" s="80">
        <v>0</v>
      </c>
      <c r="GV23" s="80">
        <v>0</v>
      </c>
      <c r="GW23" s="80">
        <v>0</v>
      </c>
      <c r="GX23" s="80">
        <v>0</v>
      </c>
      <c r="GY23" s="80">
        <v>0</v>
      </c>
      <c r="GZ23" s="80">
        <v>0</v>
      </c>
      <c r="HA23" s="80">
        <v>0</v>
      </c>
      <c r="HB23" s="80">
        <v>0</v>
      </c>
      <c r="HC23" s="80">
        <v>38.801000000000002</v>
      </c>
      <c r="HD23" s="80">
        <v>10.461</v>
      </c>
      <c r="HE23" s="80">
        <v>5.6219999999999999</v>
      </c>
      <c r="HF23" s="80">
        <v>834.70899999999995</v>
      </c>
      <c r="HG23" s="80">
        <v>31.166</v>
      </c>
      <c r="HH23" s="80">
        <v>0</v>
      </c>
      <c r="HI23" s="80">
        <v>31.876000000000001</v>
      </c>
      <c r="HJ23" s="80">
        <v>0</v>
      </c>
      <c r="HK23" s="80">
        <v>26328.698</v>
      </c>
      <c r="HL23" s="80">
        <v>146.90899999999999</v>
      </c>
      <c r="HM23" s="80">
        <v>125.167</v>
      </c>
      <c r="HN23" s="80">
        <v>33.021000000000001</v>
      </c>
      <c r="HO23" s="80">
        <v>141.291</v>
      </c>
      <c r="HP23" s="80">
        <v>16.164999999999999</v>
      </c>
      <c r="HQ23" s="80">
        <v>120.44499999999999</v>
      </c>
      <c r="HR23" s="80">
        <v>0</v>
      </c>
      <c r="HS23" s="80">
        <v>51.595999999999997</v>
      </c>
      <c r="HT23" s="80">
        <v>38.429000000000002</v>
      </c>
      <c r="HU23" s="80">
        <v>171.828</v>
      </c>
      <c r="HV23" s="80">
        <v>155.65299999999999</v>
      </c>
      <c r="HW23" s="80">
        <v>0</v>
      </c>
      <c r="HX23" s="80">
        <v>841.58199999999999</v>
      </c>
      <c r="HY23" s="80">
        <v>49.262</v>
      </c>
      <c r="HZ23" s="80">
        <v>5.6219999999999999</v>
      </c>
      <c r="IA23" s="80">
        <v>834.70899999999995</v>
      </c>
      <c r="IB23" s="80">
        <v>31.166</v>
      </c>
      <c r="IC23" s="80">
        <v>0</v>
      </c>
      <c r="ID23" s="80">
        <v>31.876000000000001</v>
      </c>
      <c r="IE23" s="80">
        <v>0</v>
      </c>
      <c r="IF23" s="80">
        <v>26714.445</v>
      </c>
      <c r="IG23" s="80">
        <v>595.87099999999998</v>
      </c>
      <c r="IH23" s="80">
        <v>125.167</v>
      </c>
      <c r="II23" s="80">
        <v>33.021000000000001</v>
      </c>
      <c r="IJ23" s="80">
        <v>141.291</v>
      </c>
      <c r="IK23" s="80">
        <v>16.164999999999999</v>
      </c>
      <c r="IL23" s="80">
        <v>120.44499999999999</v>
      </c>
      <c r="IM23" s="80">
        <v>0</v>
      </c>
      <c r="IN23" s="80">
        <v>51.595999999999997</v>
      </c>
      <c r="IO23" s="80">
        <v>38.429000000000002</v>
      </c>
      <c r="IP23" s="80">
        <v>171.828</v>
      </c>
      <c r="IQ23" s="80">
        <v>155.65299999999999</v>
      </c>
      <c r="IR23" s="80">
        <v>0</v>
      </c>
      <c r="IS23" s="80">
        <v>841.58199999999999</v>
      </c>
      <c r="IT23" s="80">
        <v>49.262</v>
      </c>
      <c r="IU23" s="80">
        <v>5.6219999999999999</v>
      </c>
      <c r="IV23" s="81">
        <v>0</v>
      </c>
      <c r="IW23" s="78">
        <v>4</v>
      </c>
      <c r="IX23" s="78">
        <v>0</v>
      </c>
      <c r="IY23" s="78">
        <v>0</v>
      </c>
      <c r="IZ23" s="78">
        <v>0</v>
      </c>
      <c r="JA23" s="78">
        <v>3</v>
      </c>
      <c r="JB23" s="78">
        <v>0</v>
      </c>
      <c r="JC23" s="78">
        <v>0</v>
      </c>
      <c r="JD23" s="78">
        <v>0</v>
      </c>
      <c r="JE23" s="78">
        <v>47</v>
      </c>
      <c r="JF23" s="78">
        <v>9</v>
      </c>
      <c r="JG23" s="78">
        <v>2</v>
      </c>
      <c r="JH23" s="78">
        <v>2</v>
      </c>
      <c r="JI23" s="78">
        <v>0</v>
      </c>
      <c r="JJ23" s="78">
        <v>6</v>
      </c>
      <c r="JK23" s="78">
        <v>11</v>
      </c>
      <c r="JL23" s="78">
        <v>27</v>
      </c>
      <c r="JM23" s="78">
        <v>10</v>
      </c>
      <c r="JN23" s="78">
        <v>25</v>
      </c>
      <c r="JO23" s="78">
        <v>6</v>
      </c>
      <c r="JP23" s="78">
        <v>0</v>
      </c>
      <c r="JQ23" s="78">
        <v>21</v>
      </c>
      <c r="JR23" s="78">
        <v>17</v>
      </c>
      <c r="JS23" s="78">
        <v>16</v>
      </c>
      <c r="JT23" s="78">
        <v>8</v>
      </c>
      <c r="JU23" s="78">
        <v>5</v>
      </c>
      <c r="JV23" s="78">
        <v>6</v>
      </c>
      <c r="JW23" s="78">
        <v>1</v>
      </c>
      <c r="JX23" s="78">
        <v>13</v>
      </c>
      <c r="JY23" s="78">
        <v>11</v>
      </c>
      <c r="JZ23" s="78">
        <v>0</v>
      </c>
      <c r="KA23" s="78">
        <v>22</v>
      </c>
      <c r="KB23" s="78">
        <v>2</v>
      </c>
      <c r="KC23" s="78">
        <v>9</v>
      </c>
      <c r="KD23" s="78">
        <v>2</v>
      </c>
      <c r="KE23" s="78">
        <v>8</v>
      </c>
      <c r="KF23" s="78">
        <v>16</v>
      </c>
      <c r="KG23" s="78">
        <v>12</v>
      </c>
      <c r="KH23" s="78">
        <v>2</v>
      </c>
      <c r="KI23" s="78">
        <v>1</v>
      </c>
      <c r="KJ23" s="78">
        <v>0</v>
      </c>
      <c r="KK23" s="78">
        <v>1</v>
      </c>
      <c r="KL23" s="78">
        <v>0</v>
      </c>
      <c r="KM23" s="78">
        <v>0</v>
      </c>
      <c r="KN23" s="78">
        <v>0</v>
      </c>
      <c r="KO23" s="78">
        <v>0</v>
      </c>
      <c r="KP23" s="78">
        <v>0</v>
      </c>
      <c r="KQ23" s="78">
        <v>7</v>
      </c>
      <c r="KR23" s="78">
        <v>3</v>
      </c>
      <c r="KS23" s="78">
        <v>0</v>
      </c>
      <c r="KT23" s="78">
        <v>0</v>
      </c>
      <c r="KU23" s="78">
        <v>0</v>
      </c>
      <c r="KV23" s="78">
        <v>1</v>
      </c>
      <c r="KW23" s="78">
        <v>0</v>
      </c>
      <c r="KX23" s="78">
        <v>0</v>
      </c>
      <c r="KY23" s="78">
        <v>0</v>
      </c>
      <c r="KZ23" s="78">
        <v>33</v>
      </c>
      <c r="LA23" s="78">
        <v>0</v>
      </c>
      <c r="LB23" s="78">
        <v>0</v>
      </c>
      <c r="LC23" s="78">
        <v>0</v>
      </c>
      <c r="LD23" s="78">
        <v>0</v>
      </c>
      <c r="LE23" s="78">
        <v>0</v>
      </c>
      <c r="LF23" s="78">
        <v>2</v>
      </c>
      <c r="LG23" s="78">
        <v>1</v>
      </c>
      <c r="LH23" s="78">
        <v>1</v>
      </c>
      <c r="LI23" s="78">
        <v>0</v>
      </c>
      <c r="LJ23" s="78">
        <v>0</v>
      </c>
      <c r="LK23" s="78">
        <v>0</v>
      </c>
      <c r="LL23" s="78">
        <v>0</v>
      </c>
      <c r="LM23" s="78">
        <v>25</v>
      </c>
      <c r="LN23" s="78">
        <v>0</v>
      </c>
      <c r="LO23" s="78">
        <v>0</v>
      </c>
      <c r="LP23" s="78">
        <v>0</v>
      </c>
      <c r="LQ23" s="78">
        <v>0</v>
      </c>
      <c r="LR23" s="78">
        <v>0</v>
      </c>
      <c r="LS23" s="78">
        <v>10</v>
      </c>
      <c r="LT23" s="78">
        <v>0</v>
      </c>
      <c r="LU23" s="78">
        <v>0</v>
      </c>
      <c r="LV23" s="78">
        <v>3</v>
      </c>
      <c r="LW23" s="78">
        <v>0</v>
      </c>
      <c r="LX23" s="78">
        <v>6</v>
      </c>
      <c r="LY23" s="78">
        <v>12</v>
      </c>
      <c r="LZ23" s="78">
        <v>1</v>
      </c>
      <c r="MA23" s="78">
        <v>33</v>
      </c>
      <c r="MB23" s="78">
        <v>0</v>
      </c>
      <c r="MC23" s="78">
        <v>0</v>
      </c>
      <c r="MD23" s="78">
        <v>0</v>
      </c>
      <c r="ME23" s="78">
        <v>0</v>
      </c>
      <c r="MF23" s="78">
        <v>21</v>
      </c>
      <c r="MG23" s="78">
        <v>0</v>
      </c>
      <c r="MH23" s="78">
        <v>0</v>
      </c>
      <c r="MI23" s="78">
        <v>0</v>
      </c>
      <c r="MJ23" s="78">
        <v>0</v>
      </c>
      <c r="MK23" s="78">
        <v>0</v>
      </c>
      <c r="ML23" s="78">
        <v>0</v>
      </c>
      <c r="MM23" s="78">
        <v>0</v>
      </c>
      <c r="MN23" s="78">
        <v>0</v>
      </c>
      <c r="MO23" s="78">
        <v>8</v>
      </c>
      <c r="MP23" s="78">
        <v>3</v>
      </c>
      <c r="MQ23" s="78">
        <v>1</v>
      </c>
      <c r="MR23" s="78">
        <v>0</v>
      </c>
      <c r="MS23" s="78">
        <v>1</v>
      </c>
      <c r="MT23" s="78">
        <v>6</v>
      </c>
      <c r="MU23" s="78">
        <v>0</v>
      </c>
      <c r="MV23" s="78">
        <v>2</v>
      </c>
      <c r="MW23" s="78">
        <v>8</v>
      </c>
      <c r="MX23" s="78">
        <v>4</v>
      </c>
      <c r="MY23" s="78">
        <v>0</v>
      </c>
      <c r="MZ23" s="78">
        <v>0</v>
      </c>
      <c r="NA23" s="78">
        <v>0</v>
      </c>
      <c r="NB23" s="78">
        <v>3</v>
      </c>
      <c r="NC23" s="78">
        <v>0</v>
      </c>
      <c r="ND23" s="78">
        <v>0</v>
      </c>
      <c r="NE23" s="78">
        <v>0</v>
      </c>
      <c r="NF23" s="78">
        <v>47</v>
      </c>
      <c r="NG23" s="78">
        <v>9</v>
      </c>
      <c r="NH23" s="78">
        <v>2</v>
      </c>
      <c r="NI23" s="78">
        <v>2</v>
      </c>
      <c r="NJ23" s="78">
        <v>0</v>
      </c>
      <c r="NK23" s="78">
        <v>6</v>
      </c>
      <c r="NL23" s="78">
        <v>11</v>
      </c>
      <c r="NM23" s="78">
        <v>27</v>
      </c>
      <c r="NN23" s="78">
        <v>9</v>
      </c>
      <c r="NO23" s="78">
        <v>25</v>
      </c>
      <c r="NP23" s="78">
        <v>6</v>
      </c>
      <c r="NQ23" s="78">
        <v>0</v>
      </c>
      <c r="NR23" s="78">
        <v>21</v>
      </c>
      <c r="NS23" s="78">
        <v>17</v>
      </c>
      <c r="NT23" s="78">
        <v>16</v>
      </c>
      <c r="NU23" s="78">
        <v>8</v>
      </c>
      <c r="NV23" s="78">
        <v>5</v>
      </c>
      <c r="NW23" s="78">
        <v>6</v>
      </c>
      <c r="NX23" s="78">
        <v>1</v>
      </c>
      <c r="NY23" s="78">
        <v>13</v>
      </c>
      <c r="NZ23" s="78">
        <v>11</v>
      </c>
      <c r="OA23" s="78">
        <v>0</v>
      </c>
      <c r="OB23" s="78">
        <v>22</v>
      </c>
      <c r="OC23" s="78">
        <v>2</v>
      </c>
      <c r="OD23" s="78">
        <v>3</v>
      </c>
      <c r="OE23" s="78">
        <v>0</v>
      </c>
      <c r="OF23" s="78">
        <v>0</v>
      </c>
      <c r="OG23" s="78">
        <v>16</v>
      </c>
      <c r="OH23" s="78">
        <v>12</v>
      </c>
      <c r="OI23" s="78">
        <v>2</v>
      </c>
      <c r="OJ23" s="78">
        <v>1</v>
      </c>
      <c r="OK23" s="78">
        <v>0</v>
      </c>
      <c r="OL23" s="78">
        <v>1</v>
      </c>
      <c r="OM23" s="78">
        <v>0</v>
      </c>
      <c r="ON23" s="78">
        <v>0</v>
      </c>
      <c r="OO23" s="78">
        <v>0</v>
      </c>
      <c r="OP23" s="78">
        <v>0</v>
      </c>
      <c r="OQ23" s="78">
        <v>0</v>
      </c>
      <c r="OR23" s="78">
        <v>7</v>
      </c>
      <c r="OS23" s="78">
        <v>3</v>
      </c>
      <c r="OT23" s="78">
        <v>0</v>
      </c>
      <c r="OU23" s="78">
        <v>0</v>
      </c>
      <c r="OV23" s="78">
        <v>0</v>
      </c>
      <c r="OW23" s="78">
        <v>1</v>
      </c>
      <c r="OX23" s="78">
        <v>0</v>
      </c>
      <c r="OY23" s="78">
        <v>0</v>
      </c>
      <c r="OZ23" s="78">
        <v>0</v>
      </c>
      <c r="PA23" s="78">
        <v>33</v>
      </c>
      <c r="PB23" s="78">
        <v>0</v>
      </c>
      <c r="PC23" s="78">
        <v>0</v>
      </c>
      <c r="PD23" s="78">
        <v>0</v>
      </c>
      <c r="PE23" s="78">
        <v>0</v>
      </c>
      <c r="PF23" s="78">
        <v>0</v>
      </c>
      <c r="PG23" s="78">
        <v>2</v>
      </c>
      <c r="PH23" s="78">
        <v>1</v>
      </c>
      <c r="PI23" s="78">
        <v>1</v>
      </c>
      <c r="PJ23" s="78">
        <v>0</v>
      </c>
      <c r="PK23" s="78">
        <v>0</v>
      </c>
      <c r="PL23" s="78">
        <v>0</v>
      </c>
      <c r="PM23" s="78">
        <v>0</v>
      </c>
      <c r="PN23" s="78">
        <v>25</v>
      </c>
      <c r="PO23" s="78">
        <v>0</v>
      </c>
      <c r="PP23" s="78">
        <v>0</v>
      </c>
      <c r="PQ23" s="78">
        <v>0</v>
      </c>
      <c r="PR23" s="78">
        <v>0</v>
      </c>
      <c r="PS23" s="78">
        <v>0</v>
      </c>
      <c r="PT23" s="78">
        <v>10</v>
      </c>
      <c r="PU23" s="78">
        <v>0</v>
      </c>
      <c r="PV23" s="78">
        <v>0</v>
      </c>
      <c r="PW23" s="78">
        <v>3</v>
      </c>
      <c r="PX23" s="78">
        <v>0</v>
      </c>
      <c r="PY23" s="78">
        <v>6</v>
      </c>
      <c r="PZ23" s="78">
        <v>12</v>
      </c>
      <c r="QA23" s="78">
        <v>1</v>
      </c>
      <c r="QB23" s="78">
        <v>33</v>
      </c>
      <c r="QC23" s="78">
        <v>0</v>
      </c>
      <c r="QD23" s="78">
        <v>0</v>
      </c>
      <c r="QE23" s="78">
        <v>0</v>
      </c>
      <c r="QF23" s="78">
        <v>0</v>
      </c>
      <c r="QG23" s="78">
        <v>21</v>
      </c>
      <c r="QH23" s="78">
        <v>0</v>
      </c>
      <c r="QI23" s="78">
        <v>0</v>
      </c>
      <c r="QJ23" s="78">
        <v>0</v>
      </c>
      <c r="QK23" s="78">
        <v>0</v>
      </c>
      <c r="QL23" s="78">
        <v>0</v>
      </c>
      <c r="QM23" s="78">
        <v>0</v>
      </c>
      <c r="QN23" s="78">
        <v>0</v>
      </c>
      <c r="QO23" s="78">
        <v>0</v>
      </c>
      <c r="QP23" s="78">
        <v>8</v>
      </c>
      <c r="QQ23" s="78">
        <v>3</v>
      </c>
      <c r="QR23" s="78">
        <v>1</v>
      </c>
      <c r="QS23" s="78">
        <v>17</v>
      </c>
      <c r="QT23" s="78">
        <v>4</v>
      </c>
      <c r="QU23" s="78">
        <v>0</v>
      </c>
      <c r="QV23" s="78">
        <v>3</v>
      </c>
      <c r="QW23" s="78">
        <v>0</v>
      </c>
      <c r="QX23" s="78">
        <v>266</v>
      </c>
      <c r="QY23" s="78">
        <v>19</v>
      </c>
      <c r="QZ23" s="78">
        <v>16</v>
      </c>
      <c r="RA23" s="78">
        <v>10</v>
      </c>
      <c r="RB23" s="78">
        <v>34</v>
      </c>
      <c r="RC23" s="78">
        <v>4</v>
      </c>
      <c r="RD23" s="78">
        <v>25</v>
      </c>
      <c r="RE23" s="78">
        <v>0</v>
      </c>
      <c r="RF23" s="78">
        <v>10</v>
      </c>
      <c r="RG23" s="78">
        <v>9</v>
      </c>
      <c r="RH23" s="78">
        <v>13</v>
      </c>
      <c r="RI23" s="78">
        <v>33</v>
      </c>
      <c r="RJ23" s="78">
        <v>0</v>
      </c>
      <c r="RK23" s="78">
        <v>21</v>
      </c>
      <c r="RL23" s="78">
        <v>11</v>
      </c>
      <c r="RM23" s="78">
        <v>1</v>
      </c>
      <c r="RN23" s="78">
        <v>17</v>
      </c>
      <c r="RO23" s="78">
        <v>4</v>
      </c>
      <c r="RP23" s="78">
        <v>0</v>
      </c>
      <c r="RQ23" s="78">
        <v>3</v>
      </c>
      <c r="RR23" s="78">
        <v>0</v>
      </c>
      <c r="RS23" s="78">
        <v>267</v>
      </c>
      <c r="RT23" s="78">
        <v>35</v>
      </c>
      <c r="RU23" s="78">
        <v>16</v>
      </c>
      <c r="RV23" s="78">
        <v>10</v>
      </c>
      <c r="RW23" s="78">
        <v>34</v>
      </c>
      <c r="RX23" s="78">
        <v>4</v>
      </c>
      <c r="RY23" s="78">
        <v>25</v>
      </c>
      <c r="RZ23" s="78">
        <v>0</v>
      </c>
      <c r="SA23" s="78">
        <v>10</v>
      </c>
      <c r="SB23" s="78">
        <v>9</v>
      </c>
      <c r="SC23" s="78">
        <v>13</v>
      </c>
      <c r="SD23" s="78">
        <v>33</v>
      </c>
      <c r="SE23" s="78">
        <v>0</v>
      </c>
      <c r="SF23" s="78">
        <v>21</v>
      </c>
      <c r="SG23" s="78">
        <v>11</v>
      </c>
      <c r="SH23" s="78">
        <v>1</v>
      </c>
    </row>
    <row r="24" spans="1:502">
      <c r="A24" s="17" t="s">
        <v>2388</v>
      </c>
      <c r="B24" s="77">
        <v>16</v>
      </c>
      <c r="C24" s="77">
        <v>16</v>
      </c>
      <c r="D24" s="77">
        <v>1</v>
      </c>
      <c r="E24" s="77">
        <v>2019</v>
      </c>
      <c r="F24" s="77" t="s">
        <v>159</v>
      </c>
      <c r="G24" s="1017" t="s">
        <v>1635</v>
      </c>
      <c r="H24" s="77" t="s">
        <v>1636</v>
      </c>
      <c r="I24" s="1018"/>
      <c r="J24" s="80">
        <v>25.262</v>
      </c>
      <c r="K24" s="80">
        <v>0</v>
      </c>
      <c r="L24" s="80">
        <v>0</v>
      </c>
      <c r="M24" s="80">
        <v>0</v>
      </c>
      <c r="N24" s="80">
        <v>28.94</v>
      </c>
      <c r="O24" s="80">
        <v>0</v>
      </c>
      <c r="P24" s="80">
        <v>0</v>
      </c>
      <c r="Q24" s="80">
        <v>0</v>
      </c>
      <c r="R24" s="80">
        <v>252.46100000000001</v>
      </c>
      <c r="S24" s="80">
        <v>108.68452000000001</v>
      </c>
      <c r="T24" s="80">
        <v>10.286</v>
      </c>
      <c r="U24" s="80">
        <v>12.587</v>
      </c>
      <c r="V24" s="80">
        <v>0</v>
      </c>
      <c r="W24" s="80">
        <v>81.245999999999995</v>
      </c>
      <c r="X24" s="80">
        <v>66.102000000000004</v>
      </c>
      <c r="Y24" s="80">
        <v>1768.508</v>
      </c>
      <c r="Z24" s="80">
        <v>620.98</v>
      </c>
      <c r="AA24" s="80">
        <v>130.19900000000001</v>
      </c>
      <c r="AB24" s="80">
        <v>178.131</v>
      </c>
      <c r="AC24" s="80">
        <v>0</v>
      </c>
      <c r="AD24" s="80">
        <v>9445.8539999999994</v>
      </c>
      <c r="AE24" s="80">
        <v>11442.155000000001</v>
      </c>
      <c r="AF24" s="80">
        <v>351.21</v>
      </c>
      <c r="AG24" s="80">
        <v>47.542000000000002</v>
      </c>
      <c r="AH24" s="80">
        <v>38.841999999999999</v>
      </c>
      <c r="AI24" s="80">
        <v>60.728999999999999</v>
      </c>
      <c r="AJ24" s="80">
        <v>2.976</v>
      </c>
      <c r="AK24" s="80">
        <v>150.46700000000001</v>
      </c>
      <c r="AL24" s="80">
        <v>54.54</v>
      </c>
      <c r="AM24" s="80">
        <v>0</v>
      </c>
      <c r="AN24" s="80">
        <v>410.952</v>
      </c>
      <c r="AO24" s="80">
        <v>4.7380000000000004</v>
      </c>
      <c r="AP24" s="80">
        <v>453.48099999999999</v>
      </c>
      <c r="AQ24" s="80">
        <v>14.852</v>
      </c>
      <c r="AR24" s="80">
        <v>5.3280000000000003</v>
      </c>
      <c r="AS24" s="80">
        <v>109.27</v>
      </c>
      <c r="AT24" s="80">
        <v>87.233000000000004</v>
      </c>
      <c r="AU24" s="80">
        <v>3.8559999999999999</v>
      </c>
      <c r="AV24" s="80">
        <v>2.1419999999999999</v>
      </c>
      <c r="AW24" s="80">
        <v>0</v>
      </c>
      <c r="AX24" s="80">
        <v>2.5310000000000001</v>
      </c>
      <c r="AY24" s="80">
        <v>0</v>
      </c>
      <c r="AZ24" s="80">
        <v>0</v>
      </c>
      <c r="BA24" s="80">
        <v>0</v>
      </c>
      <c r="BB24" s="80">
        <v>0</v>
      </c>
      <c r="BC24" s="80">
        <v>0</v>
      </c>
      <c r="BD24" s="80">
        <v>13.827</v>
      </c>
      <c r="BE24" s="80">
        <v>24.916</v>
      </c>
      <c r="BF24" s="80">
        <v>0</v>
      </c>
      <c r="BG24" s="80">
        <v>0</v>
      </c>
      <c r="BH24" s="80">
        <v>0</v>
      </c>
      <c r="BI24" s="80">
        <v>7.8369999999999997</v>
      </c>
      <c r="BJ24" s="80">
        <v>0</v>
      </c>
      <c r="BK24" s="80">
        <v>0</v>
      </c>
      <c r="BL24" s="80">
        <v>0</v>
      </c>
      <c r="BM24" s="80">
        <v>91.155000000000001</v>
      </c>
      <c r="BN24" s="80">
        <v>0</v>
      </c>
      <c r="BO24" s="80">
        <v>0</v>
      </c>
      <c r="BP24" s="80">
        <v>0</v>
      </c>
      <c r="BQ24" s="80">
        <v>0</v>
      </c>
      <c r="BR24" s="80">
        <v>0</v>
      </c>
      <c r="BS24" s="80">
        <v>4.6050000000000004</v>
      </c>
      <c r="BT24" s="80">
        <v>1.3540000000000001</v>
      </c>
      <c r="BU24" s="80">
        <v>5.5629999999999997</v>
      </c>
      <c r="BV24" s="80">
        <v>0</v>
      </c>
      <c r="BW24" s="80">
        <v>0</v>
      </c>
      <c r="BX24" s="80">
        <v>0</v>
      </c>
      <c r="BY24" s="80">
        <v>0</v>
      </c>
      <c r="BZ24" s="80">
        <v>96.936999999999998</v>
      </c>
      <c r="CA24" s="80">
        <v>0</v>
      </c>
      <c r="CB24" s="80">
        <v>0</v>
      </c>
      <c r="CC24" s="80">
        <v>0</v>
      </c>
      <c r="CD24" s="80">
        <v>0</v>
      </c>
      <c r="CE24" s="80">
        <v>0</v>
      </c>
      <c r="CF24" s="80">
        <v>39.414999999999999</v>
      </c>
      <c r="CG24" s="80">
        <v>0</v>
      </c>
      <c r="CH24" s="80">
        <v>0</v>
      </c>
      <c r="CI24" s="80">
        <v>15.153</v>
      </c>
      <c r="CJ24" s="80">
        <v>0</v>
      </c>
      <c r="CK24" s="80">
        <v>18.184999999999999</v>
      </c>
      <c r="CL24" s="80">
        <v>148.94499999999999</v>
      </c>
      <c r="CM24" s="80">
        <v>2.2610000000000001</v>
      </c>
      <c r="CN24" s="80">
        <v>124.276</v>
      </c>
      <c r="CO24" s="80">
        <v>0</v>
      </c>
      <c r="CP24" s="80">
        <v>0</v>
      </c>
      <c r="CQ24" s="80">
        <v>0</v>
      </c>
      <c r="CR24" s="80">
        <v>0</v>
      </c>
      <c r="CS24" s="80">
        <v>472.28100000000001</v>
      </c>
      <c r="CT24" s="80">
        <v>0</v>
      </c>
      <c r="CU24" s="80">
        <v>0</v>
      </c>
      <c r="CV24" s="80">
        <v>0</v>
      </c>
      <c r="CW24" s="80">
        <v>0</v>
      </c>
      <c r="CX24" s="80">
        <v>0</v>
      </c>
      <c r="CY24" s="80">
        <v>0</v>
      </c>
      <c r="CZ24" s="80">
        <v>0</v>
      </c>
      <c r="DA24" s="80">
        <v>0</v>
      </c>
      <c r="DB24" s="80">
        <v>31.547000000000001</v>
      </c>
      <c r="DC24" s="80">
        <v>277.17</v>
      </c>
      <c r="DD24" s="80">
        <v>5.8010000000000002</v>
      </c>
      <c r="DE24" s="80">
        <v>0</v>
      </c>
      <c r="DF24" s="80">
        <v>385.12400000000002</v>
      </c>
      <c r="DG24" s="80">
        <v>446.56</v>
      </c>
      <c r="DH24" s="80">
        <v>0</v>
      </c>
      <c r="DI24" s="80">
        <v>14.852</v>
      </c>
      <c r="DJ24" s="80">
        <v>5.3280000000000003</v>
      </c>
      <c r="DK24" s="80">
        <v>25.262</v>
      </c>
      <c r="DL24" s="80">
        <v>0</v>
      </c>
      <c r="DM24" s="80">
        <v>0</v>
      </c>
      <c r="DN24" s="80">
        <v>0</v>
      </c>
      <c r="DO24" s="80">
        <v>28.94</v>
      </c>
      <c r="DP24" s="80">
        <v>0</v>
      </c>
      <c r="DQ24" s="80">
        <v>0</v>
      </c>
      <c r="DR24" s="80">
        <v>0</v>
      </c>
      <c r="DS24" s="80">
        <v>252.46100000000001</v>
      </c>
      <c r="DT24" s="80">
        <v>108.68452000000001</v>
      </c>
      <c r="DU24" s="80">
        <v>10.286</v>
      </c>
      <c r="DV24" s="80">
        <v>12.587</v>
      </c>
      <c r="DW24" s="80">
        <v>0</v>
      </c>
      <c r="DX24" s="80">
        <v>81.245999999999995</v>
      </c>
      <c r="DY24" s="80">
        <v>66.102000000000004</v>
      </c>
      <c r="DZ24" s="80">
        <v>1768.508</v>
      </c>
      <c r="EA24" s="80">
        <v>235.85599999999999</v>
      </c>
      <c r="EB24" s="80">
        <v>130.19900000000001</v>
      </c>
      <c r="EC24" s="80">
        <v>178.131</v>
      </c>
      <c r="ED24" s="80">
        <v>0</v>
      </c>
      <c r="EE24" s="80">
        <v>9445.8539999999994</v>
      </c>
      <c r="EF24" s="80">
        <v>11442.155000000001</v>
      </c>
      <c r="EG24" s="80">
        <v>351.21</v>
      </c>
      <c r="EH24" s="80">
        <v>47.542000000000002</v>
      </c>
      <c r="EI24" s="80">
        <v>38.841999999999999</v>
      </c>
      <c r="EJ24" s="80">
        <v>60.728999999999999</v>
      </c>
      <c r="EK24" s="80">
        <v>2.976</v>
      </c>
      <c r="EL24" s="80">
        <v>150.46700000000001</v>
      </c>
      <c r="EM24" s="80">
        <v>54.54</v>
      </c>
      <c r="EN24" s="80">
        <v>0</v>
      </c>
      <c r="EO24" s="80">
        <v>410.952</v>
      </c>
      <c r="EP24" s="80">
        <v>4.7380000000000004</v>
      </c>
      <c r="EQ24" s="80">
        <v>6.9210000000000003</v>
      </c>
      <c r="ER24" s="80">
        <v>0</v>
      </c>
      <c r="ES24" s="80">
        <v>0</v>
      </c>
      <c r="ET24" s="80">
        <v>109.27</v>
      </c>
      <c r="EU24" s="80">
        <v>87.233000000000004</v>
      </c>
      <c r="EV24" s="80">
        <v>3.8559999999999999</v>
      </c>
      <c r="EW24" s="80">
        <v>2.1419999999999999</v>
      </c>
      <c r="EX24" s="80">
        <v>0</v>
      </c>
      <c r="EY24" s="80">
        <v>2.5310000000000001</v>
      </c>
      <c r="EZ24" s="80">
        <v>0</v>
      </c>
      <c r="FA24" s="80">
        <v>0</v>
      </c>
      <c r="FB24" s="80">
        <v>0</v>
      </c>
      <c r="FC24" s="80">
        <v>0</v>
      </c>
      <c r="FD24" s="80">
        <v>0</v>
      </c>
      <c r="FE24" s="80">
        <v>13.827</v>
      </c>
      <c r="FF24" s="80">
        <v>24.916</v>
      </c>
      <c r="FG24" s="80">
        <v>0</v>
      </c>
      <c r="FH24" s="80">
        <v>0</v>
      </c>
      <c r="FI24" s="80">
        <v>0</v>
      </c>
      <c r="FJ24" s="80">
        <v>7.8369999999999997</v>
      </c>
      <c r="FK24" s="80">
        <v>0</v>
      </c>
      <c r="FL24" s="80">
        <v>0</v>
      </c>
      <c r="FM24" s="80">
        <v>0</v>
      </c>
      <c r="FN24" s="80">
        <v>91.155000000000001</v>
      </c>
      <c r="FO24" s="80">
        <v>0</v>
      </c>
      <c r="FP24" s="80">
        <v>0</v>
      </c>
      <c r="FQ24" s="80">
        <v>0</v>
      </c>
      <c r="FR24" s="80">
        <v>0</v>
      </c>
      <c r="FS24" s="80">
        <v>0</v>
      </c>
      <c r="FT24" s="80">
        <v>4.6050000000000004</v>
      </c>
      <c r="FU24" s="80">
        <v>1.3540000000000001</v>
      </c>
      <c r="FV24" s="80">
        <v>5.5629999999999997</v>
      </c>
      <c r="FW24" s="80">
        <v>0</v>
      </c>
      <c r="FX24" s="80">
        <v>0</v>
      </c>
      <c r="FY24" s="80">
        <v>0</v>
      </c>
      <c r="FZ24" s="80">
        <v>0</v>
      </c>
      <c r="GA24" s="80">
        <v>96.936999999999998</v>
      </c>
      <c r="GB24" s="80">
        <v>0</v>
      </c>
      <c r="GC24" s="80">
        <v>0</v>
      </c>
      <c r="GD24" s="80">
        <v>0</v>
      </c>
      <c r="GE24" s="80">
        <v>0</v>
      </c>
      <c r="GF24" s="80">
        <v>0</v>
      </c>
      <c r="GG24" s="80">
        <v>39.414999999999999</v>
      </c>
      <c r="GH24" s="80">
        <v>0</v>
      </c>
      <c r="GI24" s="80">
        <v>0</v>
      </c>
      <c r="GJ24" s="80">
        <v>15.153</v>
      </c>
      <c r="GK24" s="80">
        <v>0</v>
      </c>
      <c r="GL24" s="80">
        <v>18.184999999999999</v>
      </c>
      <c r="GM24" s="80">
        <v>148.94499999999999</v>
      </c>
      <c r="GN24" s="80">
        <v>2.2610000000000001</v>
      </c>
      <c r="GO24" s="80">
        <v>124.276</v>
      </c>
      <c r="GP24" s="80">
        <v>0</v>
      </c>
      <c r="GQ24" s="80">
        <v>0</v>
      </c>
      <c r="GR24" s="80">
        <v>0</v>
      </c>
      <c r="GS24" s="80">
        <v>0</v>
      </c>
      <c r="GT24" s="80">
        <v>472.28100000000001</v>
      </c>
      <c r="GU24" s="80">
        <v>0</v>
      </c>
      <c r="GV24" s="80">
        <v>0</v>
      </c>
      <c r="GW24" s="80">
        <v>0</v>
      </c>
      <c r="GX24" s="80">
        <v>0</v>
      </c>
      <c r="GY24" s="80">
        <v>0</v>
      </c>
      <c r="GZ24" s="80">
        <v>0</v>
      </c>
      <c r="HA24" s="80">
        <v>0</v>
      </c>
      <c r="HB24" s="80">
        <v>0</v>
      </c>
      <c r="HC24" s="80">
        <v>31.547000000000001</v>
      </c>
      <c r="HD24" s="80">
        <v>277.17</v>
      </c>
      <c r="HE24" s="80">
        <v>5.8010000000000002</v>
      </c>
      <c r="HF24" s="80">
        <v>851.86400000000003</v>
      </c>
      <c r="HG24" s="80">
        <v>25.262</v>
      </c>
      <c r="HH24" s="80">
        <v>0</v>
      </c>
      <c r="HI24" s="80">
        <v>28.94</v>
      </c>
      <c r="HJ24" s="80">
        <v>0</v>
      </c>
      <c r="HK24" s="80">
        <v>24854.06552</v>
      </c>
      <c r="HL24" s="80">
        <v>116.191</v>
      </c>
      <c r="HM24" s="80">
        <v>95.762</v>
      </c>
      <c r="HN24" s="80">
        <v>38.743000000000002</v>
      </c>
      <c r="HO24" s="80">
        <v>98.992000000000004</v>
      </c>
      <c r="HP24" s="80">
        <v>11.522</v>
      </c>
      <c r="HQ24" s="80">
        <v>96.936999999999998</v>
      </c>
      <c r="HR24" s="80">
        <v>0</v>
      </c>
      <c r="HS24" s="80">
        <v>39.414999999999999</v>
      </c>
      <c r="HT24" s="80">
        <v>33.338000000000001</v>
      </c>
      <c r="HU24" s="80">
        <v>151.20599999999999</v>
      </c>
      <c r="HV24" s="80">
        <v>124.276</v>
      </c>
      <c r="HW24" s="80">
        <v>0</v>
      </c>
      <c r="HX24" s="80">
        <v>472.28100000000001</v>
      </c>
      <c r="HY24" s="80">
        <v>308.71699999999998</v>
      </c>
      <c r="HZ24" s="80">
        <v>5.8010000000000002</v>
      </c>
      <c r="IA24" s="80">
        <v>851.86400000000003</v>
      </c>
      <c r="IB24" s="80">
        <v>25.262</v>
      </c>
      <c r="IC24" s="80">
        <v>0</v>
      </c>
      <c r="ID24" s="80">
        <v>28.94</v>
      </c>
      <c r="IE24" s="80">
        <v>0</v>
      </c>
      <c r="IF24" s="80">
        <v>25239.18952</v>
      </c>
      <c r="IG24" s="80">
        <v>582.93100000000004</v>
      </c>
      <c r="IH24" s="80">
        <v>95.762</v>
      </c>
      <c r="II24" s="80">
        <v>38.743000000000002</v>
      </c>
      <c r="IJ24" s="80">
        <v>98.992000000000004</v>
      </c>
      <c r="IK24" s="80">
        <v>11.522</v>
      </c>
      <c r="IL24" s="80">
        <v>96.936999999999998</v>
      </c>
      <c r="IM24" s="80">
        <v>0</v>
      </c>
      <c r="IN24" s="80">
        <v>39.414999999999999</v>
      </c>
      <c r="IO24" s="80">
        <v>33.338000000000001</v>
      </c>
      <c r="IP24" s="80">
        <v>151.20599999999999</v>
      </c>
      <c r="IQ24" s="80">
        <v>124.276</v>
      </c>
      <c r="IR24" s="80">
        <v>0</v>
      </c>
      <c r="IS24" s="80">
        <v>472.28100000000001</v>
      </c>
      <c r="IT24" s="80">
        <v>308.71699999999998</v>
      </c>
      <c r="IU24" s="80">
        <v>5.8010000000000002</v>
      </c>
      <c r="IV24" s="81">
        <v>0</v>
      </c>
      <c r="IW24" s="78">
        <v>4</v>
      </c>
      <c r="IX24" s="78">
        <v>0</v>
      </c>
      <c r="IY24" s="78">
        <v>0</v>
      </c>
      <c r="IZ24" s="78">
        <v>0</v>
      </c>
      <c r="JA24" s="78">
        <v>3</v>
      </c>
      <c r="JB24" s="78">
        <v>0</v>
      </c>
      <c r="JC24" s="78">
        <v>0</v>
      </c>
      <c r="JD24" s="78">
        <v>0</v>
      </c>
      <c r="JE24" s="78">
        <v>46</v>
      </c>
      <c r="JF24" s="78">
        <v>10</v>
      </c>
      <c r="JG24" s="78">
        <v>2</v>
      </c>
      <c r="JH24" s="78">
        <v>2</v>
      </c>
      <c r="JI24" s="78">
        <v>0</v>
      </c>
      <c r="JJ24" s="78">
        <v>7</v>
      </c>
      <c r="JK24" s="78">
        <v>11</v>
      </c>
      <c r="JL24" s="78">
        <v>27</v>
      </c>
      <c r="JM24" s="78">
        <v>12</v>
      </c>
      <c r="JN24" s="78">
        <v>25</v>
      </c>
      <c r="JO24" s="78">
        <v>7</v>
      </c>
      <c r="JP24" s="78">
        <v>0</v>
      </c>
      <c r="JQ24" s="78">
        <v>21</v>
      </c>
      <c r="JR24" s="78">
        <v>16</v>
      </c>
      <c r="JS24" s="78">
        <v>16</v>
      </c>
      <c r="JT24" s="78">
        <v>8</v>
      </c>
      <c r="JU24" s="78">
        <v>5</v>
      </c>
      <c r="JV24" s="78">
        <v>6</v>
      </c>
      <c r="JW24" s="78">
        <v>1</v>
      </c>
      <c r="JX24" s="78">
        <v>13</v>
      </c>
      <c r="JY24" s="78">
        <v>12</v>
      </c>
      <c r="JZ24" s="78">
        <v>0</v>
      </c>
      <c r="KA24" s="78">
        <v>23</v>
      </c>
      <c r="KB24" s="78">
        <v>2</v>
      </c>
      <c r="KC24" s="78">
        <v>10</v>
      </c>
      <c r="KD24" s="78">
        <v>2</v>
      </c>
      <c r="KE24" s="78">
        <v>8</v>
      </c>
      <c r="KF24" s="78">
        <v>16</v>
      </c>
      <c r="KG24" s="78">
        <v>12</v>
      </c>
      <c r="KH24" s="78">
        <v>2</v>
      </c>
      <c r="KI24" s="78">
        <v>1</v>
      </c>
      <c r="KJ24" s="78">
        <v>0</v>
      </c>
      <c r="KK24" s="78">
        <v>1</v>
      </c>
      <c r="KL24" s="78">
        <v>0</v>
      </c>
      <c r="KM24" s="78">
        <v>0</v>
      </c>
      <c r="KN24" s="78">
        <v>0</v>
      </c>
      <c r="KO24" s="78">
        <v>0</v>
      </c>
      <c r="KP24" s="78">
        <v>0</v>
      </c>
      <c r="KQ24" s="78">
        <v>6</v>
      </c>
      <c r="KR24" s="78">
        <v>5</v>
      </c>
      <c r="KS24" s="78">
        <v>0</v>
      </c>
      <c r="KT24" s="78">
        <v>0</v>
      </c>
      <c r="KU24" s="78">
        <v>0</v>
      </c>
      <c r="KV24" s="78">
        <v>1</v>
      </c>
      <c r="KW24" s="78">
        <v>0</v>
      </c>
      <c r="KX24" s="78">
        <v>0</v>
      </c>
      <c r="KY24" s="78">
        <v>0</v>
      </c>
      <c r="KZ24" s="78">
        <v>31</v>
      </c>
      <c r="LA24" s="78">
        <v>0</v>
      </c>
      <c r="LB24" s="78">
        <v>0</v>
      </c>
      <c r="LC24" s="78">
        <v>0</v>
      </c>
      <c r="LD24" s="78">
        <v>0</v>
      </c>
      <c r="LE24" s="78">
        <v>0</v>
      </c>
      <c r="LF24" s="78">
        <v>2</v>
      </c>
      <c r="LG24" s="78">
        <v>1</v>
      </c>
      <c r="LH24" s="78">
        <v>1</v>
      </c>
      <c r="LI24" s="78">
        <v>0</v>
      </c>
      <c r="LJ24" s="78">
        <v>0</v>
      </c>
      <c r="LK24" s="78">
        <v>0</v>
      </c>
      <c r="LL24" s="78">
        <v>0</v>
      </c>
      <c r="LM24" s="78">
        <v>26</v>
      </c>
      <c r="LN24" s="78">
        <v>0</v>
      </c>
      <c r="LO24" s="78">
        <v>0</v>
      </c>
      <c r="LP24" s="78">
        <v>0</v>
      </c>
      <c r="LQ24" s="78">
        <v>0</v>
      </c>
      <c r="LR24" s="78">
        <v>0</v>
      </c>
      <c r="LS24" s="78">
        <v>10</v>
      </c>
      <c r="LT24" s="78">
        <v>0</v>
      </c>
      <c r="LU24" s="78">
        <v>0</v>
      </c>
      <c r="LV24" s="78">
        <v>3</v>
      </c>
      <c r="LW24" s="78">
        <v>0</v>
      </c>
      <c r="LX24" s="78">
        <v>6</v>
      </c>
      <c r="LY24" s="78">
        <v>12</v>
      </c>
      <c r="LZ24" s="78">
        <v>1</v>
      </c>
      <c r="MA24" s="78">
        <v>32</v>
      </c>
      <c r="MB24" s="78">
        <v>0</v>
      </c>
      <c r="MC24" s="78">
        <v>0</v>
      </c>
      <c r="MD24" s="78">
        <v>0</v>
      </c>
      <c r="ME24" s="78">
        <v>0</v>
      </c>
      <c r="MF24" s="78">
        <v>13</v>
      </c>
      <c r="MG24" s="78">
        <v>0</v>
      </c>
      <c r="MH24" s="78">
        <v>0</v>
      </c>
      <c r="MI24" s="78">
        <v>0</v>
      </c>
      <c r="MJ24" s="78">
        <v>0</v>
      </c>
      <c r="MK24" s="78">
        <v>0</v>
      </c>
      <c r="ML24" s="78">
        <v>0</v>
      </c>
      <c r="MM24" s="78">
        <v>0</v>
      </c>
      <c r="MN24" s="78">
        <v>0</v>
      </c>
      <c r="MO24" s="78">
        <v>8</v>
      </c>
      <c r="MP24" s="78">
        <v>7</v>
      </c>
      <c r="MQ24" s="78">
        <v>1</v>
      </c>
      <c r="MR24" s="78">
        <v>0</v>
      </c>
      <c r="MS24" s="78">
        <v>2</v>
      </c>
      <c r="MT24" s="78">
        <v>7</v>
      </c>
      <c r="MU24" s="78">
        <v>0</v>
      </c>
      <c r="MV24" s="78">
        <v>2</v>
      </c>
      <c r="MW24" s="78">
        <v>8</v>
      </c>
      <c r="MX24" s="78">
        <v>4</v>
      </c>
      <c r="MY24" s="78">
        <v>0</v>
      </c>
      <c r="MZ24" s="78">
        <v>0</v>
      </c>
      <c r="NA24" s="78">
        <v>0</v>
      </c>
      <c r="NB24" s="78">
        <v>3</v>
      </c>
      <c r="NC24" s="78">
        <v>0</v>
      </c>
      <c r="ND24" s="78">
        <v>0</v>
      </c>
      <c r="NE24" s="78">
        <v>0</v>
      </c>
      <c r="NF24" s="78">
        <v>46</v>
      </c>
      <c r="NG24" s="78">
        <v>10</v>
      </c>
      <c r="NH24" s="78">
        <v>2</v>
      </c>
      <c r="NI24" s="78">
        <v>2</v>
      </c>
      <c r="NJ24" s="78">
        <v>0</v>
      </c>
      <c r="NK24" s="78">
        <v>7</v>
      </c>
      <c r="NL24" s="78">
        <v>11</v>
      </c>
      <c r="NM24" s="78">
        <v>27</v>
      </c>
      <c r="NN24" s="78">
        <v>10</v>
      </c>
      <c r="NO24" s="78">
        <v>25</v>
      </c>
      <c r="NP24" s="78">
        <v>7</v>
      </c>
      <c r="NQ24" s="78">
        <v>0</v>
      </c>
      <c r="NR24" s="78">
        <v>21</v>
      </c>
      <c r="NS24" s="78">
        <v>16</v>
      </c>
      <c r="NT24" s="78">
        <v>16</v>
      </c>
      <c r="NU24" s="78">
        <v>8</v>
      </c>
      <c r="NV24" s="78">
        <v>5</v>
      </c>
      <c r="NW24" s="78">
        <v>6</v>
      </c>
      <c r="NX24" s="78">
        <v>1</v>
      </c>
      <c r="NY24" s="78">
        <v>13</v>
      </c>
      <c r="NZ24" s="78">
        <v>12</v>
      </c>
      <c r="OA24" s="78">
        <v>0</v>
      </c>
      <c r="OB24" s="78">
        <v>23</v>
      </c>
      <c r="OC24" s="78">
        <v>2</v>
      </c>
      <c r="OD24" s="78">
        <v>3</v>
      </c>
      <c r="OE24" s="78">
        <v>0</v>
      </c>
      <c r="OF24" s="78">
        <v>0</v>
      </c>
      <c r="OG24" s="78">
        <v>16</v>
      </c>
      <c r="OH24" s="78">
        <v>12</v>
      </c>
      <c r="OI24" s="78">
        <v>2</v>
      </c>
      <c r="OJ24" s="78">
        <v>1</v>
      </c>
      <c r="OK24" s="78">
        <v>0</v>
      </c>
      <c r="OL24" s="78">
        <v>1</v>
      </c>
      <c r="OM24" s="78">
        <v>0</v>
      </c>
      <c r="ON24" s="78">
        <v>0</v>
      </c>
      <c r="OO24" s="78">
        <v>0</v>
      </c>
      <c r="OP24" s="78">
        <v>0</v>
      </c>
      <c r="OQ24" s="78">
        <v>0</v>
      </c>
      <c r="OR24" s="78">
        <v>6</v>
      </c>
      <c r="OS24" s="78">
        <v>5</v>
      </c>
      <c r="OT24" s="78">
        <v>0</v>
      </c>
      <c r="OU24" s="78">
        <v>0</v>
      </c>
      <c r="OV24" s="78">
        <v>0</v>
      </c>
      <c r="OW24" s="78">
        <v>1</v>
      </c>
      <c r="OX24" s="78">
        <v>0</v>
      </c>
      <c r="OY24" s="78">
        <v>0</v>
      </c>
      <c r="OZ24" s="78">
        <v>0</v>
      </c>
      <c r="PA24" s="78">
        <v>31</v>
      </c>
      <c r="PB24" s="78">
        <v>0</v>
      </c>
      <c r="PC24" s="78">
        <v>0</v>
      </c>
      <c r="PD24" s="78">
        <v>0</v>
      </c>
      <c r="PE24" s="78">
        <v>0</v>
      </c>
      <c r="PF24" s="78">
        <v>0</v>
      </c>
      <c r="PG24" s="78">
        <v>2</v>
      </c>
      <c r="PH24" s="78">
        <v>1</v>
      </c>
      <c r="PI24" s="78">
        <v>1</v>
      </c>
      <c r="PJ24" s="78">
        <v>0</v>
      </c>
      <c r="PK24" s="78">
        <v>0</v>
      </c>
      <c r="PL24" s="78">
        <v>0</v>
      </c>
      <c r="PM24" s="78">
        <v>0</v>
      </c>
      <c r="PN24" s="78">
        <v>26</v>
      </c>
      <c r="PO24" s="78">
        <v>0</v>
      </c>
      <c r="PP24" s="78">
        <v>0</v>
      </c>
      <c r="PQ24" s="78">
        <v>0</v>
      </c>
      <c r="PR24" s="78">
        <v>0</v>
      </c>
      <c r="PS24" s="78">
        <v>0</v>
      </c>
      <c r="PT24" s="78">
        <v>10</v>
      </c>
      <c r="PU24" s="78">
        <v>0</v>
      </c>
      <c r="PV24" s="78">
        <v>0</v>
      </c>
      <c r="PW24" s="78">
        <v>3</v>
      </c>
      <c r="PX24" s="78">
        <v>0</v>
      </c>
      <c r="PY24" s="78">
        <v>6</v>
      </c>
      <c r="PZ24" s="78">
        <v>12</v>
      </c>
      <c r="QA24" s="78">
        <v>1</v>
      </c>
      <c r="QB24" s="78">
        <v>32</v>
      </c>
      <c r="QC24" s="78">
        <v>0</v>
      </c>
      <c r="QD24" s="78">
        <v>0</v>
      </c>
      <c r="QE24" s="78">
        <v>0</v>
      </c>
      <c r="QF24" s="78">
        <v>0</v>
      </c>
      <c r="QG24" s="78">
        <v>13</v>
      </c>
      <c r="QH24" s="78">
        <v>0</v>
      </c>
      <c r="QI24" s="78">
        <v>0</v>
      </c>
      <c r="QJ24" s="78">
        <v>0</v>
      </c>
      <c r="QK24" s="78">
        <v>0</v>
      </c>
      <c r="QL24" s="78">
        <v>0</v>
      </c>
      <c r="QM24" s="78">
        <v>0</v>
      </c>
      <c r="QN24" s="78">
        <v>0</v>
      </c>
      <c r="QO24" s="78">
        <v>0</v>
      </c>
      <c r="QP24" s="78">
        <v>8</v>
      </c>
      <c r="QQ24" s="78">
        <v>7</v>
      </c>
      <c r="QR24" s="78">
        <v>1</v>
      </c>
      <c r="QS24" s="78">
        <v>19</v>
      </c>
      <c r="QT24" s="78">
        <v>4</v>
      </c>
      <c r="QU24" s="78">
        <v>0</v>
      </c>
      <c r="QV24" s="78">
        <v>3</v>
      </c>
      <c r="QW24" s="78">
        <v>0</v>
      </c>
      <c r="QX24" s="78">
        <v>270</v>
      </c>
      <c r="QY24" s="78">
        <v>19</v>
      </c>
      <c r="QZ24" s="78">
        <v>16</v>
      </c>
      <c r="RA24" s="78">
        <v>11</v>
      </c>
      <c r="RB24" s="78">
        <v>32</v>
      </c>
      <c r="RC24" s="78">
        <v>4</v>
      </c>
      <c r="RD24" s="78">
        <v>26</v>
      </c>
      <c r="RE24" s="78">
        <v>0</v>
      </c>
      <c r="RF24" s="78">
        <v>10</v>
      </c>
      <c r="RG24" s="78">
        <v>9</v>
      </c>
      <c r="RH24" s="78">
        <v>13</v>
      </c>
      <c r="RI24" s="78">
        <v>32</v>
      </c>
      <c r="RJ24" s="78">
        <v>0</v>
      </c>
      <c r="RK24" s="78">
        <v>13</v>
      </c>
      <c r="RL24" s="78">
        <v>15</v>
      </c>
      <c r="RM24" s="78">
        <v>1</v>
      </c>
      <c r="RN24" s="78">
        <v>19</v>
      </c>
      <c r="RO24" s="78">
        <v>4</v>
      </c>
      <c r="RP24" s="78">
        <v>0</v>
      </c>
      <c r="RQ24" s="78">
        <v>3</v>
      </c>
      <c r="RR24" s="78">
        <v>0</v>
      </c>
      <c r="RS24" s="78">
        <v>272</v>
      </c>
      <c r="RT24" s="78">
        <v>36</v>
      </c>
      <c r="RU24" s="78">
        <v>16</v>
      </c>
      <c r="RV24" s="78">
        <v>11</v>
      </c>
      <c r="RW24" s="78">
        <v>32</v>
      </c>
      <c r="RX24" s="78">
        <v>4</v>
      </c>
      <c r="RY24" s="78">
        <v>26</v>
      </c>
      <c r="RZ24" s="78">
        <v>0</v>
      </c>
      <c r="SA24" s="78">
        <v>10</v>
      </c>
      <c r="SB24" s="78">
        <v>9</v>
      </c>
      <c r="SC24" s="78">
        <v>13</v>
      </c>
      <c r="SD24" s="78">
        <v>32</v>
      </c>
      <c r="SE24" s="78">
        <v>0</v>
      </c>
      <c r="SF24" s="78">
        <v>13</v>
      </c>
      <c r="SG24" s="78">
        <v>15</v>
      </c>
      <c r="SH24" s="78">
        <v>1</v>
      </c>
    </row>
    <row r="25" spans="1:502">
      <c r="A25" s="17" t="s">
        <v>2389</v>
      </c>
      <c r="B25" s="77">
        <v>17</v>
      </c>
      <c r="C25" s="77">
        <v>17</v>
      </c>
      <c r="D25" s="77">
        <v>1</v>
      </c>
      <c r="E25" s="77">
        <v>2020</v>
      </c>
      <c r="F25" s="77" t="s">
        <v>160</v>
      </c>
      <c r="G25" s="1017" t="s">
        <v>1635</v>
      </c>
      <c r="H25" s="77" t="s">
        <v>1636</v>
      </c>
      <c r="I25" s="1018"/>
      <c r="J25" s="80">
        <v>26.690999999999999</v>
      </c>
      <c r="K25" s="80">
        <v>0</v>
      </c>
      <c r="L25" s="80">
        <v>0</v>
      </c>
      <c r="M25" s="80">
        <v>0</v>
      </c>
      <c r="N25" s="80">
        <v>29.734999999999999</v>
      </c>
      <c r="O25" s="80">
        <v>0</v>
      </c>
      <c r="P25" s="80">
        <v>0</v>
      </c>
      <c r="Q25" s="80">
        <v>0</v>
      </c>
      <c r="R25" s="80">
        <v>248.762</v>
      </c>
      <c r="S25" s="80">
        <v>101.128</v>
      </c>
      <c r="T25" s="80">
        <v>8.6880000000000006</v>
      </c>
      <c r="U25" s="80">
        <v>10.553000000000001</v>
      </c>
      <c r="V25" s="80">
        <v>0</v>
      </c>
      <c r="W25" s="80">
        <v>80.234999999999999</v>
      </c>
      <c r="X25" s="80">
        <v>66.384</v>
      </c>
      <c r="Y25" s="80">
        <v>1567.8019999999999</v>
      </c>
      <c r="Z25" s="80">
        <v>615.14400000000001</v>
      </c>
      <c r="AA25" s="80">
        <v>139.78399999999999</v>
      </c>
      <c r="AB25" s="80">
        <v>155.69200000000001</v>
      </c>
      <c r="AC25" s="80">
        <v>0</v>
      </c>
      <c r="AD25" s="80">
        <v>9253.5470000000005</v>
      </c>
      <c r="AE25" s="80">
        <v>9586.5759999999991</v>
      </c>
      <c r="AF25" s="80">
        <v>265.464</v>
      </c>
      <c r="AG25" s="80">
        <v>47.226999999999997</v>
      </c>
      <c r="AH25" s="80">
        <v>33.975999999999999</v>
      </c>
      <c r="AI25" s="80">
        <v>61.04</v>
      </c>
      <c r="AJ25" s="80">
        <v>3.1339999999999999</v>
      </c>
      <c r="AK25" s="80">
        <v>146.92500000000001</v>
      </c>
      <c r="AL25" s="80">
        <v>50.418999999999997</v>
      </c>
      <c r="AM25" s="80">
        <v>0</v>
      </c>
      <c r="AN25" s="80">
        <v>399.92599999999999</v>
      </c>
      <c r="AO25" s="80">
        <v>4.7060000000000004</v>
      </c>
      <c r="AP25" s="80">
        <v>446.49400000000003</v>
      </c>
      <c r="AQ25" s="80">
        <v>16.213999999999999</v>
      </c>
      <c r="AR25" s="80">
        <v>5.7119999999999997</v>
      </c>
      <c r="AS25" s="80">
        <v>103.07599999999999</v>
      </c>
      <c r="AT25" s="80">
        <v>100.3</v>
      </c>
      <c r="AU25" s="80">
        <v>3.956</v>
      </c>
      <c r="AV25" s="80">
        <v>2.2290000000000001</v>
      </c>
      <c r="AW25" s="80">
        <v>0</v>
      </c>
      <c r="AX25" s="80">
        <v>2.5470000000000002</v>
      </c>
      <c r="AY25" s="80">
        <v>0</v>
      </c>
      <c r="AZ25" s="80">
        <v>0</v>
      </c>
      <c r="BA25" s="80">
        <v>0</v>
      </c>
      <c r="BB25" s="80">
        <v>0</v>
      </c>
      <c r="BC25" s="80">
        <v>0</v>
      </c>
      <c r="BD25" s="80">
        <v>15.452</v>
      </c>
      <c r="BE25" s="80">
        <v>23.35</v>
      </c>
      <c r="BF25" s="80">
        <v>0</v>
      </c>
      <c r="BG25" s="80">
        <v>0</v>
      </c>
      <c r="BH25" s="80">
        <v>0</v>
      </c>
      <c r="BI25" s="80">
        <v>3.9089999999999998</v>
      </c>
      <c r="BJ25" s="80">
        <v>0</v>
      </c>
      <c r="BK25" s="80">
        <v>0</v>
      </c>
      <c r="BL25" s="80">
        <v>0</v>
      </c>
      <c r="BM25" s="80">
        <v>78.375</v>
      </c>
      <c r="BN25" s="80">
        <v>0</v>
      </c>
      <c r="BO25" s="80">
        <v>0</v>
      </c>
      <c r="BP25" s="80">
        <v>0</v>
      </c>
      <c r="BQ25" s="80">
        <v>0</v>
      </c>
      <c r="BR25" s="80">
        <v>0</v>
      </c>
      <c r="BS25" s="80">
        <v>5.3540000000000001</v>
      </c>
      <c r="BT25" s="80">
        <v>1.341</v>
      </c>
      <c r="BU25" s="80">
        <v>5.94</v>
      </c>
      <c r="BV25" s="80">
        <v>0</v>
      </c>
      <c r="BW25" s="80">
        <v>0</v>
      </c>
      <c r="BX25" s="80">
        <v>0</v>
      </c>
      <c r="BY25" s="80">
        <v>0</v>
      </c>
      <c r="BZ25" s="80">
        <v>88.936000000000007</v>
      </c>
      <c r="CA25" s="80">
        <v>0</v>
      </c>
      <c r="CB25" s="80">
        <v>0</v>
      </c>
      <c r="CC25" s="80">
        <v>0</v>
      </c>
      <c r="CD25" s="80">
        <v>0</v>
      </c>
      <c r="CE25" s="80">
        <v>0</v>
      </c>
      <c r="CF25" s="80">
        <v>30.521000000000001</v>
      </c>
      <c r="CG25" s="80">
        <v>0</v>
      </c>
      <c r="CH25" s="80">
        <v>0</v>
      </c>
      <c r="CI25" s="80">
        <v>9.7050000000000001</v>
      </c>
      <c r="CJ25" s="80">
        <v>0</v>
      </c>
      <c r="CK25" s="80">
        <v>17.035</v>
      </c>
      <c r="CL25" s="80">
        <v>136.101</v>
      </c>
      <c r="CM25" s="80">
        <v>2.2799999999999998</v>
      </c>
      <c r="CN25" s="80">
        <v>130.16300000000001</v>
      </c>
      <c r="CO25" s="80">
        <v>0</v>
      </c>
      <c r="CP25" s="80">
        <v>0</v>
      </c>
      <c r="CQ25" s="80">
        <v>0</v>
      </c>
      <c r="CR25" s="80">
        <v>0</v>
      </c>
      <c r="CS25" s="80">
        <v>767.601</v>
      </c>
      <c r="CT25" s="80">
        <v>0</v>
      </c>
      <c r="CU25" s="80">
        <v>0</v>
      </c>
      <c r="CV25" s="80">
        <v>0</v>
      </c>
      <c r="CW25" s="80">
        <v>0</v>
      </c>
      <c r="CX25" s="80">
        <v>0</v>
      </c>
      <c r="CY25" s="80">
        <v>0</v>
      </c>
      <c r="CZ25" s="80">
        <v>0</v>
      </c>
      <c r="DA25" s="80">
        <v>0</v>
      </c>
      <c r="DB25" s="80">
        <v>32.661999999999999</v>
      </c>
      <c r="DC25" s="80">
        <v>9.4860000000000007</v>
      </c>
      <c r="DD25" s="80">
        <v>4.3559999999999999</v>
      </c>
      <c r="DE25" s="80">
        <v>0</v>
      </c>
      <c r="DF25" s="80">
        <v>378.76299999999998</v>
      </c>
      <c r="DG25" s="80">
        <v>441.19900000000001</v>
      </c>
      <c r="DH25" s="80">
        <v>0</v>
      </c>
      <c r="DI25" s="80">
        <v>16.213999999999999</v>
      </c>
      <c r="DJ25" s="80">
        <v>5.7119999999999997</v>
      </c>
      <c r="DK25" s="80">
        <v>26.690999999999999</v>
      </c>
      <c r="DL25" s="80">
        <v>0</v>
      </c>
      <c r="DM25" s="80">
        <v>0</v>
      </c>
      <c r="DN25" s="80">
        <v>0</v>
      </c>
      <c r="DO25" s="80">
        <v>29.734999999999999</v>
      </c>
      <c r="DP25" s="80">
        <v>0</v>
      </c>
      <c r="DQ25" s="80">
        <v>0</v>
      </c>
      <c r="DR25" s="80">
        <v>0</v>
      </c>
      <c r="DS25" s="80">
        <v>248.762</v>
      </c>
      <c r="DT25" s="80">
        <v>101.128</v>
      </c>
      <c r="DU25" s="80">
        <v>8.6880000000000006</v>
      </c>
      <c r="DV25" s="80">
        <v>10.553000000000001</v>
      </c>
      <c r="DW25" s="80">
        <v>0</v>
      </c>
      <c r="DX25" s="80">
        <v>80.234999999999999</v>
      </c>
      <c r="DY25" s="80">
        <v>66.384</v>
      </c>
      <c r="DZ25" s="80">
        <v>1567.8019999999999</v>
      </c>
      <c r="EA25" s="80">
        <v>236.381</v>
      </c>
      <c r="EB25" s="80">
        <v>139.78399999999999</v>
      </c>
      <c r="EC25" s="80">
        <v>155.69200000000001</v>
      </c>
      <c r="ED25" s="80">
        <v>0</v>
      </c>
      <c r="EE25" s="80">
        <v>9253.5470000000005</v>
      </c>
      <c r="EF25" s="80">
        <v>9586.5759999999991</v>
      </c>
      <c r="EG25" s="80">
        <v>265.464</v>
      </c>
      <c r="EH25" s="80">
        <v>47.226999999999997</v>
      </c>
      <c r="EI25" s="80">
        <v>33.975999999999999</v>
      </c>
      <c r="EJ25" s="80">
        <v>61.04</v>
      </c>
      <c r="EK25" s="80">
        <v>3.1339999999999999</v>
      </c>
      <c r="EL25" s="80">
        <v>146.92500000000001</v>
      </c>
      <c r="EM25" s="80">
        <v>50.418999999999997</v>
      </c>
      <c r="EN25" s="80">
        <v>0</v>
      </c>
      <c r="EO25" s="80">
        <v>399.92599999999999</v>
      </c>
      <c r="EP25" s="80">
        <v>4.7060000000000004</v>
      </c>
      <c r="EQ25" s="80">
        <v>5.2949999999999999</v>
      </c>
      <c r="ER25" s="80">
        <v>0</v>
      </c>
      <c r="ES25" s="80">
        <v>0</v>
      </c>
      <c r="ET25" s="80">
        <v>103.07599999999999</v>
      </c>
      <c r="EU25" s="80">
        <v>100.3</v>
      </c>
      <c r="EV25" s="80">
        <v>3.956</v>
      </c>
      <c r="EW25" s="80">
        <v>2.2290000000000001</v>
      </c>
      <c r="EX25" s="80">
        <v>0</v>
      </c>
      <c r="EY25" s="80">
        <v>2.5470000000000002</v>
      </c>
      <c r="EZ25" s="80">
        <v>0</v>
      </c>
      <c r="FA25" s="80">
        <v>0</v>
      </c>
      <c r="FB25" s="80">
        <v>0</v>
      </c>
      <c r="FC25" s="80">
        <v>0</v>
      </c>
      <c r="FD25" s="80">
        <v>0</v>
      </c>
      <c r="FE25" s="80">
        <v>15.452</v>
      </c>
      <c r="FF25" s="80">
        <v>23.35</v>
      </c>
      <c r="FG25" s="80">
        <v>0</v>
      </c>
      <c r="FH25" s="80">
        <v>0</v>
      </c>
      <c r="FI25" s="80">
        <v>0</v>
      </c>
      <c r="FJ25" s="80">
        <v>3.9089999999999998</v>
      </c>
      <c r="FK25" s="80">
        <v>0</v>
      </c>
      <c r="FL25" s="80">
        <v>0</v>
      </c>
      <c r="FM25" s="80">
        <v>0</v>
      </c>
      <c r="FN25" s="80">
        <v>78.375</v>
      </c>
      <c r="FO25" s="80">
        <v>0</v>
      </c>
      <c r="FP25" s="80">
        <v>0</v>
      </c>
      <c r="FQ25" s="80">
        <v>0</v>
      </c>
      <c r="FR25" s="80">
        <v>0</v>
      </c>
      <c r="FS25" s="80">
        <v>0</v>
      </c>
      <c r="FT25" s="80">
        <v>5.3540000000000001</v>
      </c>
      <c r="FU25" s="80">
        <v>1.341</v>
      </c>
      <c r="FV25" s="80">
        <v>5.94</v>
      </c>
      <c r="FW25" s="80">
        <v>0</v>
      </c>
      <c r="FX25" s="80">
        <v>0</v>
      </c>
      <c r="FY25" s="80">
        <v>0</v>
      </c>
      <c r="FZ25" s="80">
        <v>0</v>
      </c>
      <c r="GA25" s="80">
        <v>88.936000000000007</v>
      </c>
      <c r="GB25" s="80">
        <v>0</v>
      </c>
      <c r="GC25" s="80">
        <v>0</v>
      </c>
      <c r="GD25" s="80">
        <v>0</v>
      </c>
      <c r="GE25" s="80">
        <v>0</v>
      </c>
      <c r="GF25" s="80">
        <v>0</v>
      </c>
      <c r="GG25" s="80">
        <v>30.521000000000001</v>
      </c>
      <c r="GH25" s="80">
        <v>0</v>
      </c>
      <c r="GI25" s="80">
        <v>0</v>
      </c>
      <c r="GJ25" s="80">
        <v>9.7050000000000001</v>
      </c>
      <c r="GK25" s="80">
        <v>0</v>
      </c>
      <c r="GL25" s="80">
        <v>17.035</v>
      </c>
      <c r="GM25" s="80">
        <v>136.101</v>
      </c>
      <c r="GN25" s="80">
        <v>2.2799999999999998</v>
      </c>
      <c r="GO25" s="80">
        <v>130.16300000000001</v>
      </c>
      <c r="GP25" s="80">
        <v>0</v>
      </c>
      <c r="GQ25" s="80">
        <v>0</v>
      </c>
      <c r="GR25" s="80">
        <v>0</v>
      </c>
      <c r="GS25" s="80">
        <v>0</v>
      </c>
      <c r="GT25" s="80">
        <v>767.601</v>
      </c>
      <c r="GU25" s="80">
        <v>0</v>
      </c>
      <c r="GV25" s="80">
        <v>0</v>
      </c>
      <c r="GW25" s="80">
        <v>0</v>
      </c>
      <c r="GX25" s="80">
        <v>0</v>
      </c>
      <c r="GY25" s="80">
        <v>0</v>
      </c>
      <c r="GZ25" s="80">
        <v>0</v>
      </c>
      <c r="HA25" s="80">
        <v>0</v>
      </c>
      <c r="HB25" s="80">
        <v>0</v>
      </c>
      <c r="HC25" s="80">
        <v>32.661999999999999</v>
      </c>
      <c r="HD25" s="80">
        <v>9.4860000000000007</v>
      </c>
      <c r="HE25" s="80">
        <v>4.3559999999999999</v>
      </c>
      <c r="HF25" s="80">
        <v>841.88800000000003</v>
      </c>
      <c r="HG25" s="80">
        <v>26.690999999999999</v>
      </c>
      <c r="HH25" s="80">
        <v>0</v>
      </c>
      <c r="HI25" s="80">
        <v>29.734999999999999</v>
      </c>
      <c r="HJ25" s="80">
        <v>0</v>
      </c>
      <c r="HK25" s="80">
        <v>22468.348999999998</v>
      </c>
      <c r="HL25" s="80">
        <v>108.371</v>
      </c>
      <c r="HM25" s="80">
        <v>109.032</v>
      </c>
      <c r="HN25" s="80">
        <v>38.802</v>
      </c>
      <c r="HO25" s="80">
        <v>82.284000000000006</v>
      </c>
      <c r="HP25" s="80">
        <v>12.635</v>
      </c>
      <c r="HQ25" s="80">
        <v>88.936000000000007</v>
      </c>
      <c r="HR25" s="80">
        <v>0</v>
      </c>
      <c r="HS25" s="80">
        <v>30.521000000000001</v>
      </c>
      <c r="HT25" s="80">
        <v>26.74</v>
      </c>
      <c r="HU25" s="80">
        <v>138.381</v>
      </c>
      <c r="HV25" s="80">
        <v>130.16300000000001</v>
      </c>
      <c r="HW25" s="80">
        <v>0</v>
      </c>
      <c r="HX25" s="80">
        <v>767.601</v>
      </c>
      <c r="HY25" s="80">
        <v>42.148000000000003</v>
      </c>
      <c r="HZ25" s="80">
        <v>4.3559999999999999</v>
      </c>
      <c r="IA25" s="80">
        <v>841.88800000000003</v>
      </c>
      <c r="IB25" s="80">
        <v>26.690999999999999</v>
      </c>
      <c r="IC25" s="80">
        <v>0</v>
      </c>
      <c r="ID25" s="80">
        <v>29.734999999999999</v>
      </c>
      <c r="IE25" s="80">
        <v>0</v>
      </c>
      <c r="IF25" s="80">
        <v>22847.112000000001</v>
      </c>
      <c r="IG25" s="80">
        <v>571.49599999999998</v>
      </c>
      <c r="IH25" s="80">
        <v>109.032</v>
      </c>
      <c r="II25" s="80">
        <v>38.802</v>
      </c>
      <c r="IJ25" s="80">
        <v>82.284000000000006</v>
      </c>
      <c r="IK25" s="80">
        <v>12.635</v>
      </c>
      <c r="IL25" s="80">
        <v>88.936000000000007</v>
      </c>
      <c r="IM25" s="80">
        <v>0</v>
      </c>
      <c r="IN25" s="80">
        <v>30.521000000000001</v>
      </c>
      <c r="IO25" s="80">
        <v>26.74</v>
      </c>
      <c r="IP25" s="80">
        <v>138.381</v>
      </c>
      <c r="IQ25" s="80">
        <v>130.16300000000001</v>
      </c>
      <c r="IR25" s="80">
        <v>0</v>
      </c>
      <c r="IS25" s="80">
        <v>767.601</v>
      </c>
      <c r="IT25" s="80">
        <v>42.148000000000003</v>
      </c>
      <c r="IU25" s="80">
        <v>4.3559999999999999</v>
      </c>
      <c r="IV25" s="81">
        <v>0</v>
      </c>
      <c r="IW25" s="78">
        <v>4</v>
      </c>
      <c r="IX25" s="78">
        <v>0</v>
      </c>
      <c r="IY25" s="78">
        <v>0</v>
      </c>
      <c r="IZ25" s="78">
        <v>0</v>
      </c>
      <c r="JA25" s="78">
        <v>3</v>
      </c>
      <c r="JB25" s="78">
        <v>0</v>
      </c>
      <c r="JC25" s="78">
        <v>0</v>
      </c>
      <c r="JD25" s="78">
        <v>0</v>
      </c>
      <c r="JE25" s="78">
        <v>46</v>
      </c>
      <c r="JF25" s="78">
        <v>11</v>
      </c>
      <c r="JG25" s="78">
        <v>2</v>
      </c>
      <c r="JH25" s="78">
        <v>1</v>
      </c>
      <c r="JI25" s="78">
        <v>0</v>
      </c>
      <c r="JJ25" s="78">
        <v>7</v>
      </c>
      <c r="JK25" s="78">
        <v>10</v>
      </c>
      <c r="JL25" s="78">
        <v>27</v>
      </c>
      <c r="JM25" s="78">
        <v>8</v>
      </c>
      <c r="JN25" s="78">
        <v>26</v>
      </c>
      <c r="JO25" s="78">
        <v>7</v>
      </c>
      <c r="JP25" s="78">
        <v>0</v>
      </c>
      <c r="JQ25" s="78">
        <v>21</v>
      </c>
      <c r="JR25" s="78">
        <v>17</v>
      </c>
      <c r="JS25" s="78">
        <v>15</v>
      </c>
      <c r="JT25" s="78">
        <v>9</v>
      </c>
      <c r="JU25" s="78">
        <v>4</v>
      </c>
      <c r="JV25" s="78">
        <v>7</v>
      </c>
      <c r="JW25" s="78">
        <v>1</v>
      </c>
      <c r="JX25" s="78">
        <v>13</v>
      </c>
      <c r="JY25" s="78">
        <v>11</v>
      </c>
      <c r="JZ25" s="78">
        <v>0</v>
      </c>
      <c r="KA25" s="78">
        <v>24</v>
      </c>
      <c r="KB25" s="78">
        <v>2</v>
      </c>
      <c r="KC25" s="78">
        <v>9</v>
      </c>
      <c r="KD25" s="78">
        <v>2</v>
      </c>
      <c r="KE25" s="78">
        <v>8</v>
      </c>
      <c r="KF25" s="78">
        <v>16</v>
      </c>
      <c r="KG25" s="78">
        <v>13</v>
      </c>
      <c r="KH25" s="78">
        <v>2</v>
      </c>
      <c r="KI25" s="78">
        <v>1</v>
      </c>
      <c r="KJ25" s="78">
        <v>0</v>
      </c>
      <c r="KK25" s="78">
        <v>1</v>
      </c>
      <c r="KL25" s="78">
        <v>0</v>
      </c>
      <c r="KM25" s="78">
        <v>0</v>
      </c>
      <c r="KN25" s="78">
        <v>0</v>
      </c>
      <c r="KO25" s="78">
        <v>0</v>
      </c>
      <c r="KP25" s="78">
        <v>0</v>
      </c>
      <c r="KQ25" s="78">
        <v>6</v>
      </c>
      <c r="KR25" s="78">
        <v>5</v>
      </c>
      <c r="KS25" s="78">
        <v>0</v>
      </c>
      <c r="KT25" s="78">
        <v>0</v>
      </c>
      <c r="KU25" s="78">
        <v>0</v>
      </c>
      <c r="KV25" s="78">
        <v>1</v>
      </c>
      <c r="KW25" s="78">
        <v>0</v>
      </c>
      <c r="KX25" s="78">
        <v>0</v>
      </c>
      <c r="KY25" s="78">
        <v>0</v>
      </c>
      <c r="KZ25" s="78">
        <v>27</v>
      </c>
      <c r="LA25" s="78">
        <v>0</v>
      </c>
      <c r="LB25" s="78">
        <v>0</v>
      </c>
      <c r="LC25" s="78">
        <v>0</v>
      </c>
      <c r="LD25" s="78">
        <v>0</v>
      </c>
      <c r="LE25" s="78">
        <v>0</v>
      </c>
      <c r="LF25" s="78">
        <v>2</v>
      </c>
      <c r="LG25" s="78">
        <v>1</v>
      </c>
      <c r="LH25" s="78">
        <v>1</v>
      </c>
      <c r="LI25" s="78">
        <v>0</v>
      </c>
      <c r="LJ25" s="78">
        <v>0</v>
      </c>
      <c r="LK25" s="78">
        <v>0</v>
      </c>
      <c r="LL25" s="78">
        <v>0</v>
      </c>
      <c r="LM25" s="78">
        <v>26</v>
      </c>
      <c r="LN25" s="78">
        <v>0</v>
      </c>
      <c r="LO25" s="78">
        <v>0</v>
      </c>
      <c r="LP25" s="78">
        <v>0</v>
      </c>
      <c r="LQ25" s="78">
        <v>0</v>
      </c>
      <c r="LR25" s="78">
        <v>0</v>
      </c>
      <c r="LS25" s="78">
        <v>10</v>
      </c>
      <c r="LT25" s="78">
        <v>0</v>
      </c>
      <c r="LU25" s="78">
        <v>0</v>
      </c>
      <c r="LV25" s="78">
        <v>3</v>
      </c>
      <c r="LW25" s="78">
        <v>0</v>
      </c>
      <c r="LX25" s="78">
        <v>6</v>
      </c>
      <c r="LY25" s="78">
        <v>13</v>
      </c>
      <c r="LZ25" s="78">
        <v>1</v>
      </c>
      <c r="MA25" s="78">
        <v>32</v>
      </c>
      <c r="MB25" s="78">
        <v>0</v>
      </c>
      <c r="MC25" s="78">
        <v>0</v>
      </c>
      <c r="MD25" s="78">
        <v>0</v>
      </c>
      <c r="ME25" s="78">
        <v>0</v>
      </c>
      <c r="MF25" s="78">
        <v>19</v>
      </c>
      <c r="MG25" s="78">
        <v>0</v>
      </c>
      <c r="MH25" s="78">
        <v>0</v>
      </c>
      <c r="MI25" s="78">
        <v>0</v>
      </c>
      <c r="MJ25" s="78">
        <v>0</v>
      </c>
      <c r="MK25" s="78">
        <v>0</v>
      </c>
      <c r="ML25" s="78">
        <v>0</v>
      </c>
      <c r="MM25" s="78">
        <v>0</v>
      </c>
      <c r="MN25" s="78">
        <v>0</v>
      </c>
      <c r="MO25" s="78">
        <v>8</v>
      </c>
      <c r="MP25" s="78">
        <v>3</v>
      </c>
      <c r="MQ25" s="78">
        <v>1</v>
      </c>
      <c r="MR25" s="78">
        <v>0</v>
      </c>
      <c r="MS25" s="78">
        <v>1</v>
      </c>
      <c r="MT25" s="78">
        <v>7</v>
      </c>
      <c r="MU25" s="78">
        <v>0</v>
      </c>
      <c r="MV25" s="78">
        <v>2</v>
      </c>
      <c r="MW25" s="78">
        <v>8</v>
      </c>
      <c r="MX25" s="78">
        <v>4</v>
      </c>
      <c r="MY25" s="78">
        <v>0</v>
      </c>
      <c r="MZ25" s="78">
        <v>0</v>
      </c>
      <c r="NA25" s="78">
        <v>0</v>
      </c>
      <c r="NB25" s="78">
        <v>3</v>
      </c>
      <c r="NC25" s="78">
        <v>0</v>
      </c>
      <c r="ND25" s="78">
        <v>0</v>
      </c>
      <c r="NE25" s="78">
        <v>0</v>
      </c>
      <c r="NF25" s="78">
        <v>46</v>
      </c>
      <c r="NG25" s="78">
        <v>11</v>
      </c>
      <c r="NH25" s="78">
        <v>2</v>
      </c>
      <c r="NI25" s="78">
        <v>1</v>
      </c>
      <c r="NJ25" s="78">
        <v>0</v>
      </c>
      <c r="NK25" s="78">
        <v>7</v>
      </c>
      <c r="NL25" s="78">
        <v>10</v>
      </c>
      <c r="NM25" s="78">
        <v>27</v>
      </c>
      <c r="NN25" s="78">
        <v>7</v>
      </c>
      <c r="NO25" s="78">
        <v>26</v>
      </c>
      <c r="NP25" s="78">
        <v>7</v>
      </c>
      <c r="NQ25" s="78">
        <v>0</v>
      </c>
      <c r="NR25" s="78">
        <v>21</v>
      </c>
      <c r="NS25" s="78">
        <v>17</v>
      </c>
      <c r="NT25" s="78">
        <v>15</v>
      </c>
      <c r="NU25" s="78">
        <v>9</v>
      </c>
      <c r="NV25" s="78">
        <v>4</v>
      </c>
      <c r="NW25" s="78">
        <v>7</v>
      </c>
      <c r="NX25" s="78">
        <v>1</v>
      </c>
      <c r="NY25" s="78">
        <v>13</v>
      </c>
      <c r="NZ25" s="78">
        <v>11</v>
      </c>
      <c r="OA25" s="78">
        <v>0</v>
      </c>
      <c r="OB25" s="78">
        <v>24</v>
      </c>
      <c r="OC25" s="78">
        <v>2</v>
      </c>
      <c r="OD25" s="78">
        <v>2</v>
      </c>
      <c r="OE25" s="78">
        <v>0</v>
      </c>
      <c r="OF25" s="78">
        <v>0</v>
      </c>
      <c r="OG25" s="78">
        <v>16</v>
      </c>
      <c r="OH25" s="78">
        <v>13</v>
      </c>
      <c r="OI25" s="78">
        <v>2</v>
      </c>
      <c r="OJ25" s="78">
        <v>1</v>
      </c>
      <c r="OK25" s="78">
        <v>0</v>
      </c>
      <c r="OL25" s="78">
        <v>1</v>
      </c>
      <c r="OM25" s="78">
        <v>0</v>
      </c>
      <c r="ON25" s="78">
        <v>0</v>
      </c>
      <c r="OO25" s="78">
        <v>0</v>
      </c>
      <c r="OP25" s="78">
        <v>0</v>
      </c>
      <c r="OQ25" s="78">
        <v>0</v>
      </c>
      <c r="OR25" s="78">
        <v>6</v>
      </c>
      <c r="OS25" s="78">
        <v>5</v>
      </c>
      <c r="OT25" s="78">
        <v>0</v>
      </c>
      <c r="OU25" s="78">
        <v>0</v>
      </c>
      <c r="OV25" s="78">
        <v>0</v>
      </c>
      <c r="OW25" s="78">
        <v>1</v>
      </c>
      <c r="OX25" s="78">
        <v>0</v>
      </c>
      <c r="OY25" s="78">
        <v>0</v>
      </c>
      <c r="OZ25" s="78">
        <v>0</v>
      </c>
      <c r="PA25" s="78">
        <v>27</v>
      </c>
      <c r="PB25" s="78">
        <v>0</v>
      </c>
      <c r="PC25" s="78">
        <v>0</v>
      </c>
      <c r="PD25" s="78">
        <v>0</v>
      </c>
      <c r="PE25" s="78">
        <v>0</v>
      </c>
      <c r="PF25" s="78">
        <v>0</v>
      </c>
      <c r="PG25" s="78">
        <v>2</v>
      </c>
      <c r="PH25" s="78">
        <v>1</v>
      </c>
      <c r="PI25" s="78">
        <v>1</v>
      </c>
      <c r="PJ25" s="78">
        <v>0</v>
      </c>
      <c r="PK25" s="78">
        <v>0</v>
      </c>
      <c r="PL25" s="78">
        <v>0</v>
      </c>
      <c r="PM25" s="78">
        <v>0</v>
      </c>
      <c r="PN25" s="78">
        <v>26</v>
      </c>
      <c r="PO25" s="78">
        <v>0</v>
      </c>
      <c r="PP25" s="78">
        <v>0</v>
      </c>
      <c r="PQ25" s="78">
        <v>0</v>
      </c>
      <c r="PR25" s="78">
        <v>0</v>
      </c>
      <c r="PS25" s="78">
        <v>0</v>
      </c>
      <c r="PT25" s="78">
        <v>10</v>
      </c>
      <c r="PU25" s="78">
        <v>0</v>
      </c>
      <c r="PV25" s="78">
        <v>0</v>
      </c>
      <c r="PW25" s="78">
        <v>3</v>
      </c>
      <c r="PX25" s="78">
        <v>0</v>
      </c>
      <c r="PY25" s="78">
        <v>6</v>
      </c>
      <c r="PZ25" s="78">
        <v>13</v>
      </c>
      <c r="QA25" s="78">
        <v>1</v>
      </c>
      <c r="QB25" s="78">
        <v>32</v>
      </c>
      <c r="QC25" s="78">
        <v>0</v>
      </c>
      <c r="QD25" s="78">
        <v>0</v>
      </c>
      <c r="QE25" s="78">
        <v>0</v>
      </c>
      <c r="QF25" s="78">
        <v>0</v>
      </c>
      <c r="QG25" s="78">
        <v>19</v>
      </c>
      <c r="QH25" s="78">
        <v>0</v>
      </c>
      <c r="QI25" s="78">
        <v>0</v>
      </c>
      <c r="QJ25" s="78">
        <v>0</v>
      </c>
      <c r="QK25" s="78">
        <v>0</v>
      </c>
      <c r="QL25" s="78">
        <v>0</v>
      </c>
      <c r="QM25" s="78">
        <v>0</v>
      </c>
      <c r="QN25" s="78">
        <v>0</v>
      </c>
      <c r="QO25" s="78">
        <v>0</v>
      </c>
      <c r="QP25" s="78">
        <v>8</v>
      </c>
      <c r="QQ25" s="78">
        <v>3</v>
      </c>
      <c r="QR25" s="78">
        <v>1</v>
      </c>
      <c r="QS25" s="78">
        <v>18</v>
      </c>
      <c r="QT25" s="78">
        <v>4</v>
      </c>
      <c r="QU25" s="78">
        <v>0</v>
      </c>
      <c r="QV25" s="78">
        <v>3</v>
      </c>
      <c r="QW25" s="78">
        <v>0</v>
      </c>
      <c r="QX25" s="78">
        <v>268</v>
      </c>
      <c r="QY25" s="78">
        <v>18</v>
      </c>
      <c r="QZ25" s="78">
        <v>17</v>
      </c>
      <c r="RA25" s="78">
        <v>11</v>
      </c>
      <c r="RB25" s="78">
        <v>28</v>
      </c>
      <c r="RC25" s="78">
        <v>4</v>
      </c>
      <c r="RD25" s="78">
        <v>26</v>
      </c>
      <c r="RE25" s="78">
        <v>0</v>
      </c>
      <c r="RF25" s="78">
        <v>10</v>
      </c>
      <c r="RG25" s="78">
        <v>9</v>
      </c>
      <c r="RH25" s="78">
        <v>14</v>
      </c>
      <c r="RI25" s="78">
        <v>32</v>
      </c>
      <c r="RJ25" s="78">
        <v>0</v>
      </c>
      <c r="RK25" s="78">
        <v>19</v>
      </c>
      <c r="RL25" s="78">
        <v>11</v>
      </c>
      <c r="RM25" s="78">
        <v>1</v>
      </c>
      <c r="RN25" s="78">
        <v>18</v>
      </c>
      <c r="RO25" s="78">
        <v>4</v>
      </c>
      <c r="RP25" s="78">
        <v>0</v>
      </c>
      <c r="RQ25" s="78">
        <v>3</v>
      </c>
      <c r="RR25" s="78">
        <v>0</v>
      </c>
      <c r="RS25" s="78">
        <v>269</v>
      </c>
      <c r="RT25" s="78">
        <v>35</v>
      </c>
      <c r="RU25" s="78">
        <v>17</v>
      </c>
      <c r="RV25" s="78">
        <v>11</v>
      </c>
      <c r="RW25" s="78">
        <v>28</v>
      </c>
      <c r="RX25" s="78">
        <v>4</v>
      </c>
      <c r="RY25" s="78">
        <v>26</v>
      </c>
      <c r="RZ25" s="78">
        <v>0</v>
      </c>
      <c r="SA25" s="78">
        <v>10</v>
      </c>
      <c r="SB25" s="78">
        <v>9</v>
      </c>
      <c r="SC25" s="78">
        <v>14</v>
      </c>
      <c r="SD25" s="78">
        <v>32</v>
      </c>
      <c r="SE25" s="78">
        <v>0</v>
      </c>
      <c r="SF25" s="78">
        <v>19</v>
      </c>
      <c r="SG25" s="78">
        <v>11</v>
      </c>
      <c r="SH25" s="78">
        <v>1</v>
      </c>
    </row>
    <row r="26" spans="1:502">
      <c r="A26" s="17" t="s">
        <v>2390</v>
      </c>
      <c r="B26" s="77">
        <v>18</v>
      </c>
      <c r="C26" s="77">
        <v>18</v>
      </c>
      <c r="D26" s="77">
        <v>1</v>
      </c>
      <c r="E26" s="77">
        <v>2021</v>
      </c>
      <c r="F26" s="77" t="s">
        <v>161</v>
      </c>
      <c r="G26" s="1017" t="s">
        <v>1635</v>
      </c>
      <c r="H26" s="77" t="s">
        <v>1636</v>
      </c>
      <c r="I26" s="1018"/>
      <c r="J26" s="80">
        <v>26.974</v>
      </c>
      <c r="K26" s="80">
        <v>0</v>
      </c>
      <c r="L26" s="80">
        <v>0</v>
      </c>
      <c r="M26" s="80">
        <v>0</v>
      </c>
      <c r="N26" s="80">
        <v>32.551000000000002</v>
      </c>
      <c r="O26" s="80">
        <v>0</v>
      </c>
      <c r="P26" s="80">
        <v>0</v>
      </c>
      <c r="Q26" s="80">
        <v>0</v>
      </c>
      <c r="R26" s="80">
        <v>266.14100000000002</v>
      </c>
      <c r="S26" s="80">
        <v>101.047</v>
      </c>
      <c r="T26" s="80">
        <v>10.544</v>
      </c>
      <c r="U26" s="80">
        <v>9.9909999999999997</v>
      </c>
      <c r="V26" s="80">
        <v>0</v>
      </c>
      <c r="W26" s="80">
        <v>80.171999999999997</v>
      </c>
      <c r="X26" s="80">
        <v>67.335999999999999</v>
      </c>
      <c r="Y26" s="80">
        <v>1637.002</v>
      </c>
      <c r="Z26" s="80">
        <v>596.64599999999996</v>
      </c>
      <c r="AA26" s="80">
        <v>142.50399999999999</v>
      </c>
      <c r="AB26" s="80">
        <v>182.71100000000001</v>
      </c>
      <c r="AC26" s="80">
        <v>0</v>
      </c>
      <c r="AD26" s="80">
        <v>9419.893</v>
      </c>
      <c r="AE26" s="80">
        <v>10072.939</v>
      </c>
      <c r="AF26" s="80">
        <v>275.28500000000003</v>
      </c>
      <c r="AG26" s="80">
        <v>48.579000000000001</v>
      </c>
      <c r="AH26" s="80">
        <v>38.201999999999998</v>
      </c>
      <c r="AI26" s="80">
        <v>68.852999999999994</v>
      </c>
      <c r="AJ26" s="80">
        <v>5.8780000000000001</v>
      </c>
      <c r="AK26" s="80">
        <v>177.756</v>
      </c>
      <c r="AL26" s="80">
        <v>56.173000000000002</v>
      </c>
      <c r="AM26" s="80">
        <v>0</v>
      </c>
      <c r="AN26" s="80">
        <v>416.20299999999997</v>
      </c>
      <c r="AO26" s="80">
        <v>4.3899999999999997</v>
      </c>
      <c r="AP26" s="80">
        <v>521.30700000000002</v>
      </c>
      <c r="AQ26" s="80">
        <v>16.923999999999999</v>
      </c>
      <c r="AR26" s="80">
        <v>7.2270000000000003</v>
      </c>
      <c r="AS26" s="80">
        <v>101.928</v>
      </c>
      <c r="AT26" s="80">
        <v>96.058999999999997</v>
      </c>
      <c r="AU26" s="80">
        <v>2.2799999999999998</v>
      </c>
      <c r="AV26" s="80">
        <v>2.2989999999999999</v>
      </c>
      <c r="AW26" s="80">
        <v>0</v>
      </c>
      <c r="AX26" s="80">
        <v>2.3069999999999999</v>
      </c>
      <c r="AY26" s="80">
        <v>0</v>
      </c>
      <c r="AZ26" s="80">
        <v>0</v>
      </c>
      <c r="BA26" s="80">
        <v>0</v>
      </c>
      <c r="BB26" s="80">
        <v>0</v>
      </c>
      <c r="BC26" s="80">
        <v>0</v>
      </c>
      <c r="BD26" s="80">
        <v>13.981999999999999</v>
      </c>
      <c r="BE26" s="80">
        <v>27.486000000000001</v>
      </c>
      <c r="BF26" s="80">
        <v>0</v>
      </c>
      <c r="BG26" s="80">
        <v>0</v>
      </c>
      <c r="BH26" s="80">
        <v>0</v>
      </c>
      <c r="BI26" s="80">
        <v>4.1539999999999999</v>
      </c>
      <c r="BJ26" s="80">
        <v>0</v>
      </c>
      <c r="BK26" s="80">
        <v>0</v>
      </c>
      <c r="BL26" s="80">
        <v>0</v>
      </c>
      <c r="BM26" s="80">
        <v>81.935000000000002</v>
      </c>
      <c r="BN26" s="80">
        <v>0</v>
      </c>
      <c r="BO26" s="80">
        <v>0</v>
      </c>
      <c r="BP26" s="80">
        <v>0</v>
      </c>
      <c r="BQ26" s="80">
        <v>0</v>
      </c>
      <c r="BR26" s="80">
        <v>0</v>
      </c>
      <c r="BS26" s="80">
        <v>5.4729999999999999</v>
      </c>
      <c r="BT26" s="80">
        <v>1.3149999999999999</v>
      </c>
      <c r="BU26" s="80">
        <v>6.1260000000000003</v>
      </c>
      <c r="BV26" s="80">
        <v>0</v>
      </c>
      <c r="BW26" s="80">
        <v>0</v>
      </c>
      <c r="BX26" s="80">
        <v>0</v>
      </c>
      <c r="BY26" s="80">
        <v>0</v>
      </c>
      <c r="BZ26" s="80">
        <v>97.790999999999997</v>
      </c>
      <c r="CA26" s="80">
        <v>0</v>
      </c>
      <c r="CB26" s="80">
        <v>0</v>
      </c>
      <c r="CC26" s="80">
        <v>0</v>
      </c>
      <c r="CD26" s="80">
        <v>0</v>
      </c>
      <c r="CE26" s="80">
        <v>0</v>
      </c>
      <c r="CF26" s="80">
        <v>31.53</v>
      </c>
      <c r="CG26" s="80">
        <v>0</v>
      </c>
      <c r="CH26" s="80">
        <v>0</v>
      </c>
      <c r="CI26" s="80">
        <v>10.808999999999999</v>
      </c>
      <c r="CJ26" s="80">
        <v>0</v>
      </c>
      <c r="CK26" s="80">
        <v>18.523</v>
      </c>
      <c r="CL26" s="80">
        <v>152.44800000000001</v>
      </c>
      <c r="CM26" s="80">
        <v>2.46</v>
      </c>
      <c r="CN26" s="80">
        <v>136.22999999999999</v>
      </c>
      <c r="CO26" s="80">
        <v>0</v>
      </c>
      <c r="CP26" s="80">
        <v>0</v>
      </c>
      <c r="CQ26" s="80">
        <v>0</v>
      </c>
      <c r="CR26" s="80">
        <v>0</v>
      </c>
      <c r="CS26" s="80">
        <v>654.03899999999999</v>
      </c>
      <c r="CT26" s="80">
        <v>0</v>
      </c>
      <c r="CU26" s="80">
        <v>0</v>
      </c>
      <c r="CV26" s="80">
        <v>0</v>
      </c>
      <c r="CW26" s="80">
        <v>0</v>
      </c>
      <c r="CX26" s="80">
        <v>0</v>
      </c>
      <c r="CY26" s="80">
        <v>0</v>
      </c>
      <c r="CZ26" s="80">
        <v>4.7060000000000004</v>
      </c>
      <c r="DA26" s="80">
        <v>0</v>
      </c>
      <c r="DB26" s="80">
        <v>20.329000000000001</v>
      </c>
      <c r="DC26" s="80">
        <v>9.8529999999999998</v>
      </c>
      <c r="DD26" s="80">
        <v>0</v>
      </c>
      <c r="DE26" s="80">
        <v>0</v>
      </c>
      <c r="DF26" s="80">
        <v>368.53899999999999</v>
      </c>
      <c r="DG26" s="80">
        <v>517.98900000000003</v>
      </c>
      <c r="DH26" s="80">
        <v>0</v>
      </c>
      <c r="DI26" s="80">
        <v>16.923999999999999</v>
      </c>
      <c r="DJ26" s="80">
        <v>7.2270000000000003</v>
      </c>
      <c r="DK26" s="80">
        <v>26.974</v>
      </c>
      <c r="DL26" s="80">
        <v>0</v>
      </c>
      <c r="DM26" s="80">
        <v>0</v>
      </c>
      <c r="DN26" s="80">
        <v>0</v>
      </c>
      <c r="DO26" s="80">
        <v>32.551000000000002</v>
      </c>
      <c r="DP26" s="80">
        <v>0</v>
      </c>
      <c r="DQ26" s="80">
        <v>0</v>
      </c>
      <c r="DR26" s="80">
        <v>0</v>
      </c>
      <c r="DS26" s="80">
        <v>266.14100000000002</v>
      </c>
      <c r="DT26" s="80">
        <v>101.047</v>
      </c>
      <c r="DU26" s="80">
        <v>10.544</v>
      </c>
      <c r="DV26" s="80">
        <v>9.9909999999999997</v>
      </c>
      <c r="DW26" s="80">
        <v>0</v>
      </c>
      <c r="DX26" s="80">
        <v>80.171999999999997</v>
      </c>
      <c r="DY26" s="80">
        <v>67.335999999999999</v>
      </c>
      <c r="DZ26" s="80">
        <v>1637.002</v>
      </c>
      <c r="EA26" s="80">
        <v>228.107</v>
      </c>
      <c r="EB26" s="80">
        <v>142.50399999999999</v>
      </c>
      <c r="EC26" s="80">
        <v>182.71100000000001</v>
      </c>
      <c r="ED26" s="80">
        <v>0</v>
      </c>
      <c r="EE26" s="80">
        <v>9419.893</v>
      </c>
      <c r="EF26" s="80">
        <v>10072.939</v>
      </c>
      <c r="EG26" s="80">
        <v>275.28500000000003</v>
      </c>
      <c r="EH26" s="80">
        <v>48.579000000000001</v>
      </c>
      <c r="EI26" s="80">
        <v>38.201999999999998</v>
      </c>
      <c r="EJ26" s="80">
        <v>68.852999999999994</v>
      </c>
      <c r="EK26" s="80">
        <v>5.8780000000000001</v>
      </c>
      <c r="EL26" s="80">
        <v>177.756</v>
      </c>
      <c r="EM26" s="80">
        <v>56.173000000000002</v>
      </c>
      <c r="EN26" s="80">
        <v>0</v>
      </c>
      <c r="EO26" s="80">
        <v>416.20299999999997</v>
      </c>
      <c r="EP26" s="80">
        <v>4.3899999999999997</v>
      </c>
      <c r="EQ26" s="80">
        <v>3.3180000000000001</v>
      </c>
      <c r="ER26" s="80">
        <v>0</v>
      </c>
      <c r="ES26" s="80">
        <v>0</v>
      </c>
      <c r="ET26" s="80">
        <v>101.928</v>
      </c>
      <c r="EU26" s="80">
        <v>96.058999999999997</v>
      </c>
      <c r="EV26" s="80">
        <v>2.2799999999999998</v>
      </c>
      <c r="EW26" s="80">
        <v>2.2989999999999999</v>
      </c>
      <c r="EX26" s="80">
        <v>0</v>
      </c>
      <c r="EY26" s="80">
        <v>2.3069999999999999</v>
      </c>
      <c r="EZ26" s="80">
        <v>0</v>
      </c>
      <c r="FA26" s="80">
        <v>0</v>
      </c>
      <c r="FB26" s="80">
        <v>0</v>
      </c>
      <c r="FC26" s="80">
        <v>0</v>
      </c>
      <c r="FD26" s="80">
        <v>0</v>
      </c>
      <c r="FE26" s="80">
        <v>13.981999999999999</v>
      </c>
      <c r="FF26" s="80">
        <v>27.486000000000001</v>
      </c>
      <c r="FG26" s="80">
        <v>0</v>
      </c>
      <c r="FH26" s="80">
        <v>0</v>
      </c>
      <c r="FI26" s="80">
        <v>0</v>
      </c>
      <c r="FJ26" s="80">
        <v>4.1539999999999999</v>
      </c>
      <c r="FK26" s="80">
        <v>0</v>
      </c>
      <c r="FL26" s="80">
        <v>0</v>
      </c>
      <c r="FM26" s="80">
        <v>0</v>
      </c>
      <c r="FN26" s="80">
        <v>81.935000000000002</v>
      </c>
      <c r="FO26" s="80">
        <v>0</v>
      </c>
      <c r="FP26" s="80">
        <v>0</v>
      </c>
      <c r="FQ26" s="80">
        <v>0</v>
      </c>
      <c r="FR26" s="80">
        <v>0</v>
      </c>
      <c r="FS26" s="80">
        <v>0</v>
      </c>
      <c r="FT26" s="80">
        <v>5.4729999999999999</v>
      </c>
      <c r="FU26" s="80">
        <v>1.3149999999999999</v>
      </c>
      <c r="FV26" s="80">
        <v>6.1260000000000003</v>
      </c>
      <c r="FW26" s="80">
        <v>0</v>
      </c>
      <c r="FX26" s="80">
        <v>0</v>
      </c>
      <c r="FY26" s="80">
        <v>0</v>
      </c>
      <c r="FZ26" s="80">
        <v>0</v>
      </c>
      <c r="GA26" s="80">
        <v>97.790999999999997</v>
      </c>
      <c r="GB26" s="80">
        <v>0</v>
      </c>
      <c r="GC26" s="80">
        <v>0</v>
      </c>
      <c r="GD26" s="80">
        <v>0</v>
      </c>
      <c r="GE26" s="80">
        <v>0</v>
      </c>
      <c r="GF26" s="80">
        <v>0</v>
      </c>
      <c r="GG26" s="80">
        <v>31.53</v>
      </c>
      <c r="GH26" s="80">
        <v>0</v>
      </c>
      <c r="GI26" s="80">
        <v>0</v>
      </c>
      <c r="GJ26" s="80">
        <v>10.808999999999999</v>
      </c>
      <c r="GK26" s="80">
        <v>0</v>
      </c>
      <c r="GL26" s="80">
        <v>18.523</v>
      </c>
      <c r="GM26" s="80">
        <v>152.44800000000001</v>
      </c>
      <c r="GN26" s="80">
        <v>2.46</v>
      </c>
      <c r="GO26" s="80">
        <v>136.22999999999999</v>
      </c>
      <c r="GP26" s="80">
        <v>0</v>
      </c>
      <c r="GQ26" s="80">
        <v>0</v>
      </c>
      <c r="GR26" s="80">
        <v>0</v>
      </c>
      <c r="GS26" s="80">
        <v>0</v>
      </c>
      <c r="GT26" s="80">
        <v>654.03899999999999</v>
      </c>
      <c r="GU26" s="80">
        <v>0</v>
      </c>
      <c r="GV26" s="80">
        <v>0</v>
      </c>
      <c r="GW26" s="80">
        <v>0</v>
      </c>
      <c r="GX26" s="80">
        <v>0</v>
      </c>
      <c r="GY26" s="80">
        <v>0</v>
      </c>
      <c r="GZ26" s="80">
        <v>0</v>
      </c>
      <c r="HA26" s="80">
        <v>4.7060000000000004</v>
      </c>
      <c r="HB26" s="80">
        <v>0</v>
      </c>
      <c r="HC26" s="80">
        <v>20.329000000000001</v>
      </c>
      <c r="HD26" s="80">
        <v>9.8529999999999998</v>
      </c>
      <c r="HE26" s="80">
        <v>0</v>
      </c>
      <c r="HF26" s="80">
        <v>910.67899999999997</v>
      </c>
      <c r="HG26" s="80">
        <v>26.974</v>
      </c>
      <c r="HH26" s="80">
        <v>0</v>
      </c>
      <c r="HI26" s="80">
        <v>32.551000000000002</v>
      </c>
      <c r="HJ26" s="80">
        <v>0</v>
      </c>
      <c r="HK26" s="80">
        <v>23309.705999999998</v>
      </c>
      <c r="HL26" s="80">
        <v>105.246</v>
      </c>
      <c r="HM26" s="80">
        <v>102.94499999999999</v>
      </c>
      <c r="HN26" s="80">
        <v>41.468000000000004</v>
      </c>
      <c r="HO26" s="80">
        <v>86.088999999999999</v>
      </c>
      <c r="HP26" s="80">
        <v>12.914</v>
      </c>
      <c r="HQ26" s="80">
        <v>97.790999999999997</v>
      </c>
      <c r="HR26" s="80">
        <v>0</v>
      </c>
      <c r="HS26" s="80">
        <v>31.53</v>
      </c>
      <c r="HT26" s="80">
        <v>29.332000000000001</v>
      </c>
      <c r="HU26" s="80">
        <v>154.90799999999999</v>
      </c>
      <c r="HV26" s="80">
        <v>136.22999999999999</v>
      </c>
      <c r="HW26" s="80">
        <v>0</v>
      </c>
      <c r="HX26" s="80">
        <v>658.745</v>
      </c>
      <c r="HY26" s="80">
        <v>30.181999999999999</v>
      </c>
      <c r="HZ26" s="80">
        <v>0</v>
      </c>
      <c r="IA26" s="80">
        <v>910.67899999999997</v>
      </c>
      <c r="IB26" s="80">
        <v>26.974</v>
      </c>
      <c r="IC26" s="80">
        <v>0</v>
      </c>
      <c r="ID26" s="80">
        <v>32.551000000000002</v>
      </c>
      <c r="IE26" s="80">
        <v>0</v>
      </c>
      <c r="IF26" s="80">
        <v>23678.244999999999</v>
      </c>
      <c r="IG26" s="80">
        <v>647.38599999999997</v>
      </c>
      <c r="IH26" s="80">
        <v>102.94499999999999</v>
      </c>
      <c r="II26" s="80">
        <v>41.468000000000004</v>
      </c>
      <c r="IJ26" s="80">
        <v>86.088999999999999</v>
      </c>
      <c r="IK26" s="80">
        <v>12.914</v>
      </c>
      <c r="IL26" s="80">
        <v>97.790999999999997</v>
      </c>
      <c r="IM26" s="80">
        <v>0</v>
      </c>
      <c r="IN26" s="80">
        <v>31.53</v>
      </c>
      <c r="IO26" s="80">
        <v>29.332000000000001</v>
      </c>
      <c r="IP26" s="80">
        <v>154.90799999999999</v>
      </c>
      <c r="IQ26" s="80">
        <v>136.22999999999999</v>
      </c>
      <c r="IR26" s="80">
        <v>0</v>
      </c>
      <c r="IS26" s="80">
        <v>658.745</v>
      </c>
      <c r="IT26" s="80">
        <v>30.181999999999999</v>
      </c>
      <c r="IU26" s="80">
        <v>0</v>
      </c>
      <c r="IV26" s="81">
        <v>0</v>
      </c>
      <c r="IW26" s="78">
        <v>4</v>
      </c>
      <c r="IX26" s="78">
        <v>0</v>
      </c>
      <c r="IY26" s="78">
        <v>0</v>
      </c>
      <c r="IZ26" s="78">
        <v>0</v>
      </c>
      <c r="JA26" s="78">
        <v>3</v>
      </c>
      <c r="JB26" s="78">
        <v>0</v>
      </c>
      <c r="JC26" s="78">
        <v>0</v>
      </c>
      <c r="JD26" s="78">
        <v>0</v>
      </c>
      <c r="JE26" s="78">
        <v>49</v>
      </c>
      <c r="JF26" s="78">
        <v>10</v>
      </c>
      <c r="JG26" s="78">
        <v>2</v>
      </c>
      <c r="JH26" s="78">
        <v>1</v>
      </c>
      <c r="JI26" s="78">
        <v>0</v>
      </c>
      <c r="JJ26" s="78">
        <v>7</v>
      </c>
      <c r="JK26" s="78">
        <v>10</v>
      </c>
      <c r="JL26" s="78">
        <v>29</v>
      </c>
      <c r="JM26" s="78">
        <v>11</v>
      </c>
      <c r="JN26" s="78">
        <v>25</v>
      </c>
      <c r="JO26" s="78">
        <v>7</v>
      </c>
      <c r="JP26" s="78">
        <v>0</v>
      </c>
      <c r="JQ26" s="78">
        <v>21</v>
      </c>
      <c r="JR26" s="78">
        <v>17</v>
      </c>
      <c r="JS26" s="78">
        <v>13</v>
      </c>
      <c r="JT26" s="78">
        <v>9</v>
      </c>
      <c r="JU26" s="78">
        <v>5</v>
      </c>
      <c r="JV26" s="78">
        <v>7</v>
      </c>
      <c r="JW26" s="78">
        <v>2</v>
      </c>
      <c r="JX26" s="78">
        <v>14</v>
      </c>
      <c r="JY26" s="78">
        <v>11</v>
      </c>
      <c r="JZ26" s="78">
        <v>0</v>
      </c>
      <c r="KA26" s="78">
        <v>24</v>
      </c>
      <c r="KB26" s="78">
        <v>2</v>
      </c>
      <c r="KC26" s="78">
        <v>8</v>
      </c>
      <c r="KD26" s="78">
        <v>2</v>
      </c>
      <c r="KE26" s="78">
        <v>8</v>
      </c>
      <c r="KF26" s="78">
        <v>16</v>
      </c>
      <c r="KG26" s="78">
        <v>12</v>
      </c>
      <c r="KH26" s="78">
        <v>1</v>
      </c>
      <c r="KI26" s="78">
        <v>1</v>
      </c>
      <c r="KJ26" s="78">
        <v>0</v>
      </c>
      <c r="KK26" s="78">
        <v>1</v>
      </c>
      <c r="KL26" s="78">
        <v>0</v>
      </c>
      <c r="KM26" s="78">
        <v>0</v>
      </c>
      <c r="KN26" s="78">
        <v>0</v>
      </c>
      <c r="KO26" s="78">
        <v>0</v>
      </c>
      <c r="KP26" s="78">
        <v>0</v>
      </c>
      <c r="KQ26" s="78">
        <v>6</v>
      </c>
      <c r="KR26" s="78">
        <v>5</v>
      </c>
      <c r="KS26" s="78">
        <v>0</v>
      </c>
      <c r="KT26" s="78">
        <v>0</v>
      </c>
      <c r="KU26" s="78">
        <v>0</v>
      </c>
      <c r="KV26" s="78">
        <v>1</v>
      </c>
      <c r="KW26" s="78">
        <v>0</v>
      </c>
      <c r="KX26" s="78">
        <v>0</v>
      </c>
      <c r="KY26" s="78">
        <v>0</v>
      </c>
      <c r="KZ26" s="78">
        <v>25</v>
      </c>
      <c r="LA26" s="78">
        <v>0</v>
      </c>
      <c r="LB26" s="78">
        <v>0</v>
      </c>
      <c r="LC26" s="78">
        <v>0</v>
      </c>
      <c r="LD26" s="78">
        <v>0</v>
      </c>
      <c r="LE26" s="78">
        <v>0</v>
      </c>
      <c r="LF26" s="78">
        <v>2</v>
      </c>
      <c r="LG26" s="78">
        <v>1</v>
      </c>
      <c r="LH26" s="78">
        <v>1</v>
      </c>
      <c r="LI26" s="78">
        <v>0</v>
      </c>
      <c r="LJ26" s="78">
        <v>0</v>
      </c>
      <c r="LK26" s="78">
        <v>0</v>
      </c>
      <c r="LL26" s="78">
        <v>0</v>
      </c>
      <c r="LM26" s="78">
        <v>26</v>
      </c>
      <c r="LN26" s="78">
        <v>0</v>
      </c>
      <c r="LO26" s="78">
        <v>0</v>
      </c>
      <c r="LP26" s="78">
        <v>0</v>
      </c>
      <c r="LQ26" s="78">
        <v>0</v>
      </c>
      <c r="LR26" s="78">
        <v>0</v>
      </c>
      <c r="LS26" s="78">
        <v>9</v>
      </c>
      <c r="LT26" s="78">
        <v>0</v>
      </c>
      <c r="LU26" s="78">
        <v>0</v>
      </c>
      <c r="LV26" s="78">
        <v>3</v>
      </c>
      <c r="LW26" s="78">
        <v>0</v>
      </c>
      <c r="LX26" s="78">
        <v>6</v>
      </c>
      <c r="LY26" s="78">
        <v>13</v>
      </c>
      <c r="LZ26" s="78">
        <v>1</v>
      </c>
      <c r="MA26" s="78">
        <v>32</v>
      </c>
      <c r="MB26" s="78">
        <v>0</v>
      </c>
      <c r="MC26" s="78">
        <v>0</v>
      </c>
      <c r="MD26" s="78">
        <v>0</v>
      </c>
      <c r="ME26" s="78">
        <v>0</v>
      </c>
      <c r="MF26" s="78">
        <v>17</v>
      </c>
      <c r="MG26" s="78">
        <v>0</v>
      </c>
      <c r="MH26" s="78">
        <v>0</v>
      </c>
      <c r="MI26" s="78">
        <v>0</v>
      </c>
      <c r="MJ26" s="78">
        <v>0</v>
      </c>
      <c r="MK26" s="78">
        <v>0</v>
      </c>
      <c r="ML26" s="78">
        <v>0</v>
      </c>
      <c r="MM26" s="78">
        <v>1</v>
      </c>
      <c r="MN26" s="78">
        <v>0</v>
      </c>
      <c r="MO26" s="78">
        <v>7</v>
      </c>
      <c r="MP26" s="78">
        <v>3</v>
      </c>
      <c r="MQ26" s="78">
        <v>0</v>
      </c>
      <c r="MR26" s="78">
        <v>0</v>
      </c>
      <c r="MS26" s="78">
        <v>1</v>
      </c>
      <c r="MT26" s="78">
        <v>7</v>
      </c>
      <c r="MU26" s="78">
        <v>0</v>
      </c>
      <c r="MV26" s="78">
        <v>2</v>
      </c>
      <c r="MW26" s="78">
        <v>8</v>
      </c>
      <c r="MX26" s="78">
        <v>4</v>
      </c>
      <c r="MY26" s="78">
        <v>0</v>
      </c>
      <c r="MZ26" s="78">
        <v>0</v>
      </c>
      <c r="NA26" s="78">
        <v>0</v>
      </c>
      <c r="NB26" s="78">
        <v>3</v>
      </c>
      <c r="NC26" s="78">
        <v>0</v>
      </c>
      <c r="ND26" s="78">
        <v>0</v>
      </c>
      <c r="NE26" s="78">
        <v>0</v>
      </c>
      <c r="NF26" s="78">
        <v>49</v>
      </c>
      <c r="NG26" s="78">
        <v>10</v>
      </c>
      <c r="NH26" s="78">
        <v>2</v>
      </c>
      <c r="NI26" s="78">
        <v>1</v>
      </c>
      <c r="NJ26" s="78">
        <v>0</v>
      </c>
      <c r="NK26" s="78">
        <v>7</v>
      </c>
      <c r="NL26" s="78">
        <v>10</v>
      </c>
      <c r="NM26" s="78">
        <v>29</v>
      </c>
      <c r="NN26" s="78">
        <v>10</v>
      </c>
      <c r="NO26" s="78">
        <v>25</v>
      </c>
      <c r="NP26" s="78">
        <v>7</v>
      </c>
      <c r="NQ26" s="78">
        <v>0</v>
      </c>
      <c r="NR26" s="78">
        <v>21</v>
      </c>
      <c r="NS26" s="78">
        <v>17</v>
      </c>
      <c r="NT26" s="78">
        <v>13</v>
      </c>
      <c r="NU26" s="78">
        <v>9</v>
      </c>
      <c r="NV26" s="78">
        <v>5</v>
      </c>
      <c r="NW26" s="78">
        <v>7</v>
      </c>
      <c r="NX26" s="78">
        <v>2</v>
      </c>
      <c r="NY26" s="78">
        <v>14</v>
      </c>
      <c r="NZ26" s="78">
        <v>11</v>
      </c>
      <c r="OA26" s="78">
        <v>0</v>
      </c>
      <c r="OB26" s="78">
        <v>24</v>
      </c>
      <c r="OC26" s="78">
        <v>2</v>
      </c>
      <c r="OD26" s="78">
        <v>1</v>
      </c>
      <c r="OE26" s="78">
        <v>0</v>
      </c>
      <c r="OF26" s="78">
        <v>0</v>
      </c>
      <c r="OG26" s="78">
        <v>16</v>
      </c>
      <c r="OH26" s="78">
        <v>12</v>
      </c>
      <c r="OI26" s="78">
        <v>1</v>
      </c>
      <c r="OJ26" s="78">
        <v>1</v>
      </c>
      <c r="OK26" s="78">
        <v>0</v>
      </c>
      <c r="OL26" s="78">
        <v>1</v>
      </c>
      <c r="OM26" s="78">
        <v>0</v>
      </c>
      <c r="ON26" s="78">
        <v>0</v>
      </c>
      <c r="OO26" s="78">
        <v>0</v>
      </c>
      <c r="OP26" s="78">
        <v>0</v>
      </c>
      <c r="OQ26" s="78">
        <v>0</v>
      </c>
      <c r="OR26" s="78">
        <v>6</v>
      </c>
      <c r="OS26" s="78">
        <v>5</v>
      </c>
      <c r="OT26" s="78">
        <v>0</v>
      </c>
      <c r="OU26" s="78">
        <v>0</v>
      </c>
      <c r="OV26" s="78">
        <v>0</v>
      </c>
      <c r="OW26" s="78">
        <v>1</v>
      </c>
      <c r="OX26" s="78">
        <v>0</v>
      </c>
      <c r="OY26" s="78">
        <v>0</v>
      </c>
      <c r="OZ26" s="78">
        <v>0</v>
      </c>
      <c r="PA26" s="78">
        <v>25</v>
      </c>
      <c r="PB26" s="78">
        <v>0</v>
      </c>
      <c r="PC26" s="78">
        <v>0</v>
      </c>
      <c r="PD26" s="78">
        <v>0</v>
      </c>
      <c r="PE26" s="78">
        <v>0</v>
      </c>
      <c r="PF26" s="78">
        <v>0</v>
      </c>
      <c r="PG26" s="78">
        <v>2</v>
      </c>
      <c r="PH26" s="78">
        <v>1</v>
      </c>
      <c r="PI26" s="78">
        <v>1</v>
      </c>
      <c r="PJ26" s="78">
        <v>0</v>
      </c>
      <c r="PK26" s="78">
        <v>0</v>
      </c>
      <c r="PL26" s="78">
        <v>0</v>
      </c>
      <c r="PM26" s="78">
        <v>0</v>
      </c>
      <c r="PN26" s="78">
        <v>26</v>
      </c>
      <c r="PO26" s="78">
        <v>0</v>
      </c>
      <c r="PP26" s="78">
        <v>0</v>
      </c>
      <c r="PQ26" s="78">
        <v>0</v>
      </c>
      <c r="PR26" s="78">
        <v>0</v>
      </c>
      <c r="PS26" s="78">
        <v>0</v>
      </c>
      <c r="PT26" s="78">
        <v>9</v>
      </c>
      <c r="PU26" s="78">
        <v>0</v>
      </c>
      <c r="PV26" s="78">
        <v>0</v>
      </c>
      <c r="PW26" s="78">
        <v>3</v>
      </c>
      <c r="PX26" s="78">
        <v>0</v>
      </c>
      <c r="PY26" s="78">
        <v>6</v>
      </c>
      <c r="PZ26" s="78">
        <v>13</v>
      </c>
      <c r="QA26" s="78">
        <v>1</v>
      </c>
      <c r="QB26" s="78">
        <v>32</v>
      </c>
      <c r="QC26" s="78">
        <v>0</v>
      </c>
      <c r="QD26" s="78">
        <v>0</v>
      </c>
      <c r="QE26" s="78">
        <v>0</v>
      </c>
      <c r="QF26" s="78">
        <v>0</v>
      </c>
      <c r="QG26" s="78">
        <v>17</v>
      </c>
      <c r="QH26" s="78">
        <v>0</v>
      </c>
      <c r="QI26" s="78">
        <v>0</v>
      </c>
      <c r="QJ26" s="78">
        <v>0</v>
      </c>
      <c r="QK26" s="78">
        <v>0</v>
      </c>
      <c r="QL26" s="78">
        <v>0</v>
      </c>
      <c r="QM26" s="78">
        <v>0</v>
      </c>
      <c r="QN26" s="78">
        <v>1</v>
      </c>
      <c r="QO26" s="78">
        <v>0</v>
      </c>
      <c r="QP26" s="78">
        <v>7</v>
      </c>
      <c r="QQ26" s="78">
        <v>3</v>
      </c>
      <c r="QR26" s="78">
        <v>0</v>
      </c>
      <c r="QS26" s="78">
        <v>18</v>
      </c>
      <c r="QT26" s="78">
        <v>4</v>
      </c>
      <c r="QU26" s="78">
        <v>0</v>
      </c>
      <c r="QV26" s="78">
        <v>3</v>
      </c>
      <c r="QW26" s="78">
        <v>0</v>
      </c>
      <c r="QX26" s="78">
        <v>275</v>
      </c>
      <c r="QY26" s="78">
        <v>17</v>
      </c>
      <c r="QZ26" s="78">
        <v>15</v>
      </c>
      <c r="RA26" s="78">
        <v>11</v>
      </c>
      <c r="RB26" s="78">
        <v>26</v>
      </c>
      <c r="RC26" s="78">
        <v>4</v>
      </c>
      <c r="RD26" s="78">
        <v>26</v>
      </c>
      <c r="RE26" s="78">
        <v>0</v>
      </c>
      <c r="RF26" s="78">
        <v>9</v>
      </c>
      <c r="RG26" s="78">
        <v>9</v>
      </c>
      <c r="RH26" s="78">
        <v>14</v>
      </c>
      <c r="RI26" s="78">
        <v>32</v>
      </c>
      <c r="RJ26" s="78">
        <v>0</v>
      </c>
      <c r="RK26" s="78">
        <v>18</v>
      </c>
      <c r="RL26" s="78">
        <v>10</v>
      </c>
      <c r="RM26" s="78">
        <v>0</v>
      </c>
      <c r="RN26" s="78">
        <v>18</v>
      </c>
      <c r="RO26" s="78">
        <v>4</v>
      </c>
      <c r="RP26" s="78">
        <v>0</v>
      </c>
      <c r="RQ26" s="78">
        <v>3</v>
      </c>
      <c r="RR26" s="78">
        <v>0</v>
      </c>
      <c r="RS26" s="78">
        <v>276</v>
      </c>
      <c r="RT26" s="78">
        <v>34</v>
      </c>
      <c r="RU26" s="78">
        <v>15</v>
      </c>
      <c r="RV26" s="78">
        <v>11</v>
      </c>
      <c r="RW26" s="78">
        <v>26</v>
      </c>
      <c r="RX26" s="78">
        <v>4</v>
      </c>
      <c r="RY26" s="78">
        <v>26</v>
      </c>
      <c r="RZ26" s="78">
        <v>0</v>
      </c>
      <c r="SA26" s="78">
        <v>9</v>
      </c>
      <c r="SB26" s="78">
        <v>9</v>
      </c>
      <c r="SC26" s="78">
        <v>14</v>
      </c>
      <c r="SD26" s="78">
        <v>32</v>
      </c>
      <c r="SE26" s="78">
        <v>0</v>
      </c>
      <c r="SF26" s="78">
        <v>18</v>
      </c>
      <c r="SG26" s="78">
        <v>10</v>
      </c>
      <c r="SH26" s="78">
        <v>0</v>
      </c>
    </row>
    <row r="27" spans="1:502">
      <c r="A27" s="17" t="s">
        <v>2391</v>
      </c>
      <c r="B27" s="77">
        <v>19</v>
      </c>
      <c r="C27" s="77">
        <v>19</v>
      </c>
      <c r="D27" s="77">
        <v>1</v>
      </c>
      <c r="E27" s="77">
        <v>2022</v>
      </c>
      <c r="F27" s="77" t="s">
        <v>162</v>
      </c>
      <c r="G27" s="1017" t="s">
        <v>1635</v>
      </c>
      <c r="H27" s="77" t="s">
        <v>1636</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2565</v>
      </c>
      <c r="B28" s="77">
        <v>20</v>
      </c>
      <c r="C28" s="77">
        <v>20</v>
      </c>
      <c r="D28" s="77">
        <v>1</v>
      </c>
      <c r="E28" s="77">
        <v>2023</v>
      </c>
      <c r="F28" s="77" t="s">
        <v>2526</v>
      </c>
      <c r="G28" s="1017" t="s">
        <v>1635</v>
      </c>
      <c r="H28" s="77" t="s">
        <v>1636</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2627</v>
      </c>
      <c r="B29" s="77">
        <v>21</v>
      </c>
      <c r="C29" s="77">
        <v>21</v>
      </c>
      <c r="D29" s="77">
        <v>1</v>
      </c>
      <c r="E29" s="77">
        <v>2024</v>
      </c>
      <c r="F29" s="77" t="s">
        <v>2588</v>
      </c>
      <c r="G29" s="1017" t="s">
        <v>1635</v>
      </c>
      <c r="H29" s="77" t="s">
        <v>1636</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2706</v>
      </c>
      <c r="B30" s="77">
        <v>22</v>
      </c>
      <c r="C30" s="77">
        <v>22</v>
      </c>
      <c r="D30" s="77">
        <v>1</v>
      </c>
      <c r="E30" s="77">
        <v>2025</v>
      </c>
      <c r="F30" s="77" t="s">
        <v>2636</v>
      </c>
      <c r="G30" s="1017" t="s">
        <v>1635</v>
      </c>
      <c r="H30" s="77" t="s">
        <v>1636</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2707</v>
      </c>
      <c r="B31" s="77">
        <v>23</v>
      </c>
      <c r="C31" s="77">
        <v>23</v>
      </c>
      <c r="D31" s="77">
        <v>1</v>
      </c>
      <c r="E31" s="77">
        <v>2026</v>
      </c>
      <c r="F31" s="77" t="s">
        <v>2637</v>
      </c>
      <c r="G31" s="1017" t="s">
        <v>1635</v>
      </c>
      <c r="H31" s="77" t="s">
        <v>1636</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2708</v>
      </c>
      <c r="B32" s="77">
        <v>24</v>
      </c>
      <c r="C32" s="77">
        <v>24</v>
      </c>
      <c r="D32" s="77">
        <v>1</v>
      </c>
      <c r="E32" s="77">
        <v>2027</v>
      </c>
      <c r="F32" s="77" t="s">
        <v>2638</v>
      </c>
      <c r="G32" s="1017" t="s">
        <v>1635</v>
      </c>
      <c r="H32" s="77" t="s">
        <v>1636</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2709</v>
      </c>
      <c r="B33" s="77">
        <v>25</v>
      </c>
      <c r="C33" s="77">
        <v>25</v>
      </c>
      <c r="D33" s="77">
        <v>1</v>
      </c>
      <c r="E33" s="77">
        <v>2028</v>
      </c>
      <c r="F33" s="77" t="s">
        <v>2639</v>
      </c>
      <c r="G33" s="1017" t="s">
        <v>1635</v>
      </c>
      <c r="H33" s="77" t="s">
        <v>1636</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2710</v>
      </c>
      <c r="B34" s="77">
        <v>26</v>
      </c>
      <c r="C34" s="77">
        <v>26</v>
      </c>
      <c r="D34" s="77">
        <v>1</v>
      </c>
      <c r="E34" s="77">
        <v>2029</v>
      </c>
      <c r="F34" s="77" t="s">
        <v>2640</v>
      </c>
      <c r="G34" s="1017" t="s">
        <v>1635</v>
      </c>
      <c r="H34" s="77" t="s">
        <v>1636</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2711</v>
      </c>
      <c r="B35" s="77">
        <v>27</v>
      </c>
      <c r="C35" s="77">
        <v>27</v>
      </c>
      <c r="D35" s="77">
        <v>1</v>
      </c>
      <c r="E35" s="77">
        <v>2030</v>
      </c>
      <c r="F35" s="77" t="s">
        <v>2641</v>
      </c>
      <c r="G35" s="1017" t="s">
        <v>1635</v>
      </c>
      <c r="H35" s="77" t="s">
        <v>1636</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2627</v>
      </c>
      <c r="B9" s="77">
        <v>1</v>
      </c>
      <c r="C9" s="77">
        <v>18</v>
      </c>
      <c r="D9" s="77">
        <v>1</v>
      </c>
      <c r="E9" s="77">
        <v>2024</v>
      </c>
      <c r="F9" s="77" t="s">
        <v>2588</v>
      </c>
      <c r="G9" s="1017" t="s">
        <v>1635</v>
      </c>
      <c r="H9" s="77" t="s">
        <v>1636</v>
      </c>
      <c r="I9" s="1016" t="s">
        <v>794</v>
      </c>
      <c r="J9" s="80">
        <v>15838099.000000006</v>
      </c>
      <c r="K9" s="78">
        <v>19847840709.000008</v>
      </c>
      <c r="L9" s="78">
        <v>13235161.999999998</v>
      </c>
      <c r="M9" s="78">
        <v>16823399274</v>
      </c>
      <c r="N9" s="78">
        <v>1695400.0000000002</v>
      </c>
      <c r="O9" s="78">
        <v>3808776877.9999986</v>
      </c>
      <c r="P9" s="78">
        <v>15893.999999999998</v>
      </c>
      <c r="Q9" s="78">
        <v>91560629.999999985</v>
      </c>
      <c r="R9" s="78">
        <v>4489.9999999999991</v>
      </c>
      <c r="S9" s="78">
        <v>37384990</v>
      </c>
      <c r="T9" s="78">
        <v>0</v>
      </c>
      <c r="U9" s="78">
        <v>0</v>
      </c>
      <c r="V9" s="78">
        <v>0</v>
      </c>
      <c r="W9" s="78">
        <v>0</v>
      </c>
      <c r="X9" s="78">
        <v>0</v>
      </c>
      <c r="Y9" s="78">
        <v>3679</v>
      </c>
      <c r="Z9" s="78">
        <v>40608966159.449936</v>
      </c>
      <c r="AA9" s="78">
        <v>33673218942.000004</v>
      </c>
      <c r="AB9" s="78">
        <v>190098530545.99997</v>
      </c>
      <c r="AC9" s="79"/>
      <c r="AD9" s="78"/>
      <c r="AE9" s="78"/>
      <c r="AF9" s="78"/>
      <c r="AG9" s="78"/>
      <c r="AH9" s="78"/>
      <c r="AI9" s="78"/>
      <c r="AJ9" s="78"/>
      <c r="AK9" s="78"/>
      <c r="AL9" s="78"/>
      <c r="AM9" s="78"/>
      <c r="AN9" s="78"/>
    </row>
    <row r="10" spans="1:76">
      <c r="A10" s="17" t="s">
        <v>2712</v>
      </c>
      <c r="B10" s="77">
        <v>2</v>
      </c>
      <c r="C10" s="77">
        <v>18</v>
      </c>
      <c r="D10" s="77">
        <v>2</v>
      </c>
      <c r="E10" s="77">
        <v>2024</v>
      </c>
      <c r="F10" s="77" t="s">
        <v>2588</v>
      </c>
      <c r="G10" s="1017" t="s">
        <v>2713</v>
      </c>
      <c r="H10" s="77" t="s">
        <v>2714</v>
      </c>
      <c r="I10" s="1018"/>
      <c r="J10" s="80">
        <v>23398</v>
      </c>
      <c r="K10" s="78">
        <v>29499505.000000004</v>
      </c>
      <c r="L10" s="78">
        <v>71404</v>
      </c>
      <c r="M10" s="78">
        <v>90019245</v>
      </c>
      <c r="N10" s="78">
        <v>19900</v>
      </c>
      <c r="O10" s="78">
        <v>43504607.000000007</v>
      </c>
      <c r="P10" s="78">
        <v>0</v>
      </c>
      <c r="Q10" s="78">
        <v>0</v>
      </c>
      <c r="R10" s="78">
        <v>0</v>
      </c>
      <c r="S10" s="78">
        <v>0</v>
      </c>
      <c r="T10" s="78">
        <v>0</v>
      </c>
      <c r="U10" s="78">
        <v>0</v>
      </c>
      <c r="V10" s="78">
        <v>0</v>
      </c>
      <c r="W10" s="78">
        <v>0</v>
      </c>
      <c r="X10" s="78">
        <v>0</v>
      </c>
      <c r="Y10" s="78">
        <v>0</v>
      </c>
      <c r="Z10" s="78">
        <v>163023357.00000003</v>
      </c>
      <c r="AA10" s="78">
        <v>12397548</v>
      </c>
      <c r="AB10" s="78">
        <v>134652673</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2715</v>
      </c>
      <c r="B11" s="77">
        <v>3</v>
      </c>
      <c r="C11" s="77">
        <v>18</v>
      </c>
      <c r="D11" s="77">
        <v>3</v>
      </c>
      <c r="E11" s="77">
        <v>2024</v>
      </c>
      <c r="F11" s="77" t="s">
        <v>2588</v>
      </c>
      <c r="G11" s="1017" t="s">
        <v>2716</v>
      </c>
      <c r="H11" s="77" t="s">
        <v>2717</v>
      </c>
      <c r="I11" s="1018"/>
      <c r="J11" s="80">
        <v>358037</v>
      </c>
      <c r="K11" s="78">
        <v>453697617.00000006</v>
      </c>
      <c r="L11" s="78">
        <v>706130</v>
      </c>
      <c r="M11" s="78">
        <v>894250775</v>
      </c>
      <c r="N11" s="78">
        <v>171100</v>
      </c>
      <c r="O11" s="78">
        <v>383377081.00000006</v>
      </c>
      <c r="P11" s="78">
        <v>720</v>
      </c>
      <c r="Q11" s="78">
        <v>4121563</v>
      </c>
      <c r="R11" s="78">
        <v>52</v>
      </c>
      <c r="S11" s="78">
        <v>429705</v>
      </c>
      <c r="T11" s="78">
        <v>0</v>
      </c>
      <c r="U11" s="78">
        <v>0</v>
      </c>
      <c r="V11" s="78">
        <v>0</v>
      </c>
      <c r="W11" s="78">
        <v>0</v>
      </c>
      <c r="X11" s="78">
        <v>0</v>
      </c>
      <c r="Y11" s="78">
        <v>2698</v>
      </c>
      <c r="Z11" s="78">
        <v>1735879438.7626801</v>
      </c>
      <c r="AA11" s="78">
        <v>812779218.99999988</v>
      </c>
      <c r="AB11" s="78">
        <v>4181403873</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2718</v>
      </c>
      <c r="B12" s="77">
        <v>4</v>
      </c>
      <c r="C12" s="77">
        <v>18</v>
      </c>
      <c r="D12" s="77">
        <v>4</v>
      </c>
      <c r="E12" s="77">
        <v>2024</v>
      </c>
      <c r="F12" s="77" t="s">
        <v>2588</v>
      </c>
      <c r="G12" s="1017" t="s">
        <v>2719</v>
      </c>
      <c r="H12" s="77" t="s">
        <v>2720</v>
      </c>
      <c r="I12" s="1018"/>
      <c r="J12" s="80">
        <v>45554</v>
      </c>
      <c r="K12" s="78">
        <v>57394642.999999993</v>
      </c>
      <c r="L12" s="78">
        <v>20461</v>
      </c>
      <c r="M12" s="78">
        <v>25769255</v>
      </c>
      <c r="N12" s="78">
        <v>0</v>
      </c>
      <c r="O12" s="78">
        <v>0</v>
      </c>
      <c r="P12" s="78">
        <v>0</v>
      </c>
      <c r="Q12" s="78">
        <v>0</v>
      </c>
      <c r="R12" s="78">
        <v>0</v>
      </c>
      <c r="S12" s="78">
        <v>0</v>
      </c>
      <c r="T12" s="78">
        <v>0</v>
      </c>
      <c r="U12" s="78">
        <v>0</v>
      </c>
      <c r="V12" s="78">
        <v>0</v>
      </c>
      <c r="W12" s="78">
        <v>0</v>
      </c>
      <c r="X12" s="78">
        <v>0</v>
      </c>
      <c r="Y12" s="78">
        <v>0</v>
      </c>
      <c r="Z12" s="78">
        <v>83163897.999999985</v>
      </c>
      <c r="AA12" s="78">
        <v>89502111</v>
      </c>
      <c r="AB12" s="78">
        <v>554109364</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2721</v>
      </c>
      <c r="B13" s="77">
        <v>5</v>
      </c>
      <c r="C13" s="77">
        <v>18</v>
      </c>
      <c r="D13" s="77">
        <v>5</v>
      </c>
      <c r="E13" s="77">
        <v>2024</v>
      </c>
      <c r="F13" s="77" t="s">
        <v>2588</v>
      </c>
      <c r="G13" s="1017" t="s">
        <v>2722</v>
      </c>
      <c r="H13" s="77" t="s">
        <v>2723</v>
      </c>
      <c r="I13" s="1018"/>
      <c r="J13" s="80">
        <v>555027</v>
      </c>
      <c r="K13" s="78">
        <v>695583807</v>
      </c>
      <c r="L13" s="78">
        <v>449721</v>
      </c>
      <c r="M13" s="78">
        <v>562678084</v>
      </c>
      <c r="N13" s="78">
        <v>31500</v>
      </c>
      <c r="O13" s="78">
        <v>61442135</v>
      </c>
      <c r="P13" s="78">
        <v>335</v>
      </c>
      <c r="Q13" s="78">
        <v>1876881</v>
      </c>
      <c r="R13" s="78">
        <v>0</v>
      </c>
      <c r="S13" s="78">
        <v>0</v>
      </c>
      <c r="T13" s="78">
        <v>0</v>
      </c>
      <c r="U13" s="78">
        <v>0</v>
      </c>
      <c r="V13" s="78">
        <v>0</v>
      </c>
      <c r="W13" s="78">
        <v>0</v>
      </c>
      <c r="X13" s="78">
        <v>0</v>
      </c>
      <c r="Y13" s="78">
        <v>0</v>
      </c>
      <c r="Z13" s="78">
        <v>1321580907.0000002</v>
      </c>
      <c r="AA13" s="78">
        <v>1232614979</v>
      </c>
      <c r="AB13" s="78">
        <v>6107804527</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2724</v>
      </c>
      <c r="B14" s="77">
        <v>6</v>
      </c>
      <c r="C14" s="77">
        <v>18</v>
      </c>
      <c r="D14" s="77">
        <v>6</v>
      </c>
      <c r="E14" s="77">
        <v>2024</v>
      </c>
      <c r="F14" s="77" t="s">
        <v>2588</v>
      </c>
      <c r="G14" s="1017" t="s">
        <v>2725</v>
      </c>
      <c r="H14" s="77" t="s">
        <v>2726</v>
      </c>
      <c r="I14" s="1018"/>
      <c r="J14" s="80">
        <v>364943</v>
      </c>
      <c r="K14" s="78">
        <v>460187099</v>
      </c>
      <c r="L14" s="78">
        <v>939883</v>
      </c>
      <c r="M14" s="78">
        <v>1185331173</v>
      </c>
      <c r="N14" s="78">
        <v>88200</v>
      </c>
      <c r="O14" s="78">
        <v>182139385</v>
      </c>
      <c r="P14" s="78">
        <v>2196</v>
      </c>
      <c r="Q14" s="78">
        <v>13765064</v>
      </c>
      <c r="R14" s="78">
        <v>0</v>
      </c>
      <c r="S14" s="78">
        <v>0</v>
      </c>
      <c r="T14" s="78">
        <v>0</v>
      </c>
      <c r="U14" s="78">
        <v>0</v>
      </c>
      <c r="V14" s="78">
        <v>0</v>
      </c>
      <c r="W14" s="78">
        <v>0</v>
      </c>
      <c r="X14" s="78">
        <v>0</v>
      </c>
      <c r="Y14" s="78">
        <v>0</v>
      </c>
      <c r="Z14" s="78">
        <v>1841422721</v>
      </c>
      <c r="AA14" s="78">
        <v>823612659</v>
      </c>
      <c r="AB14" s="78">
        <v>3669833544</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2727</v>
      </c>
      <c r="B15" s="77">
        <v>7</v>
      </c>
      <c r="C15" s="77">
        <v>18</v>
      </c>
      <c r="D15" s="77">
        <v>7</v>
      </c>
      <c r="E15" s="77">
        <v>2024</v>
      </c>
      <c r="F15" s="77" t="s">
        <v>2588</v>
      </c>
      <c r="G15" s="1017" t="s">
        <v>2728</v>
      </c>
      <c r="H15" s="77" t="s">
        <v>2729</v>
      </c>
      <c r="I15" s="1018"/>
      <c r="J15" s="80">
        <v>38161</v>
      </c>
      <c r="K15" s="78">
        <v>47988800.000000007</v>
      </c>
      <c r="L15" s="78">
        <v>38429</v>
      </c>
      <c r="M15" s="78">
        <v>48244724.999999993</v>
      </c>
      <c r="N15" s="78">
        <v>0</v>
      </c>
      <c r="O15" s="78">
        <v>0</v>
      </c>
      <c r="P15" s="78">
        <v>0</v>
      </c>
      <c r="Q15" s="78">
        <v>0</v>
      </c>
      <c r="R15" s="78">
        <v>0</v>
      </c>
      <c r="S15" s="78">
        <v>0</v>
      </c>
      <c r="T15" s="78">
        <v>0</v>
      </c>
      <c r="U15" s="78">
        <v>0</v>
      </c>
      <c r="V15" s="78">
        <v>0</v>
      </c>
      <c r="W15" s="78">
        <v>0</v>
      </c>
      <c r="X15" s="78">
        <v>0</v>
      </c>
      <c r="Y15" s="78">
        <v>0</v>
      </c>
      <c r="Z15" s="78">
        <v>96233525</v>
      </c>
      <c r="AA15" s="78">
        <v>89989984</v>
      </c>
      <c r="AB15" s="78">
        <v>681667385</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2730</v>
      </c>
      <c r="B16" s="77">
        <v>8</v>
      </c>
      <c r="C16" s="77">
        <v>18</v>
      </c>
      <c r="D16" s="77">
        <v>8</v>
      </c>
      <c r="E16" s="77">
        <v>2024</v>
      </c>
      <c r="F16" s="77" t="s">
        <v>2588</v>
      </c>
      <c r="G16" s="1017" t="s">
        <v>2731</v>
      </c>
      <c r="H16" s="77" t="s">
        <v>2732</v>
      </c>
      <c r="I16" s="1018"/>
      <c r="J16" s="80">
        <v>181766</v>
      </c>
      <c r="K16" s="78">
        <v>230878321</v>
      </c>
      <c r="L16" s="78">
        <v>341848</v>
      </c>
      <c r="M16" s="78">
        <v>433981496</v>
      </c>
      <c r="N16" s="78">
        <v>19100</v>
      </c>
      <c r="O16" s="78">
        <v>43040953</v>
      </c>
      <c r="P16" s="78">
        <v>701</v>
      </c>
      <c r="Q16" s="78">
        <v>4011952</v>
      </c>
      <c r="R16" s="78">
        <v>191</v>
      </c>
      <c r="S16" s="78">
        <v>1588034.0000000002</v>
      </c>
      <c r="T16" s="78">
        <v>0</v>
      </c>
      <c r="U16" s="78">
        <v>0</v>
      </c>
      <c r="V16" s="78">
        <v>0</v>
      </c>
      <c r="W16" s="78">
        <v>0</v>
      </c>
      <c r="X16" s="78">
        <v>0</v>
      </c>
      <c r="Y16" s="78">
        <v>0</v>
      </c>
      <c r="Z16" s="78">
        <v>713500756.15979993</v>
      </c>
      <c r="AA16" s="78">
        <v>397440019</v>
      </c>
      <c r="AB16" s="78">
        <v>1966420214</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2733</v>
      </c>
      <c r="B17" s="77">
        <v>9</v>
      </c>
      <c r="C17" s="77">
        <v>18</v>
      </c>
      <c r="D17" s="77">
        <v>9</v>
      </c>
      <c r="E17" s="77">
        <v>2024</v>
      </c>
      <c r="F17" s="77" t="s">
        <v>2588</v>
      </c>
      <c r="G17" s="1017" t="s">
        <v>2734</v>
      </c>
      <c r="H17" s="77" t="s">
        <v>2735</v>
      </c>
      <c r="I17" s="1018"/>
      <c r="J17" s="80">
        <v>126108</v>
      </c>
      <c r="K17" s="78">
        <v>155496886</v>
      </c>
      <c r="L17" s="78">
        <v>15362</v>
      </c>
      <c r="M17" s="78">
        <v>18940205.000000004</v>
      </c>
      <c r="N17" s="78">
        <v>30700</v>
      </c>
      <c r="O17" s="78">
        <v>76098229</v>
      </c>
      <c r="P17" s="78">
        <v>71</v>
      </c>
      <c r="Q17" s="78">
        <v>369616</v>
      </c>
      <c r="R17" s="78">
        <v>0</v>
      </c>
      <c r="S17" s="78">
        <v>0</v>
      </c>
      <c r="T17" s="78">
        <v>0</v>
      </c>
      <c r="U17" s="78">
        <v>0</v>
      </c>
      <c r="V17" s="78">
        <v>0</v>
      </c>
      <c r="W17" s="78">
        <v>0</v>
      </c>
      <c r="X17" s="78">
        <v>0</v>
      </c>
      <c r="Y17" s="78">
        <v>0</v>
      </c>
      <c r="Z17" s="78">
        <v>250904936</v>
      </c>
      <c r="AA17" s="78">
        <v>234736556</v>
      </c>
      <c r="AB17" s="78">
        <v>1408291023</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2736</v>
      </c>
      <c r="B18" s="77">
        <v>10</v>
      </c>
      <c r="C18" s="77">
        <v>18</v>
      </c>
      <c r="D18" s="77">
        <v>10</v>
      </c>
      <c r="E18" s="77">
        <v>2024</v>
      </c>
      <c r="F18" s="77" t="s">
        <v>2588</v>
      </c>
      <c r="G18" s="1017" t="s">
        <v>2737</v>
      </c>
      <c r="H18" s="77" t="s">
        <v>2738</v>
      </c>
      <c r="I18" s="1018"/>
      <c r="J18" s="80">
        <v>204656</v>
      </c>
      <c r="K18" s="78">
        <v>266574479</v>
      </c>
      <c r="L18" s="78">
        <v>63765</v>
      </c>
      <c r="M18" s="78">
        <v>82984429.999999985</v>
      </c>
      <c r="N18" s="78">
        <v>0</v>
      </c>
      <c r="O18" s="78">
        <v>0</v>
      </c>
      <c r="P18" s="78">
        <v>0</v>
      </c>
      <c r="Q18" s="78">
        <v>0</v>
      </c>
      <c r="R18" s="78">
        <v>0</v>
      </c>
      <c r="S18" s="78">
        <v>0</v>
      </c>
      <c r="T18" s="78">
        <v>0</v>
      </c>
      <c r="U18" s="78">
        <v>0</v>
      </c>
      <c r="V18" s="78">
        <v>0</v>
      </c>
      <c r="W18" s="78">
        <v>0</v>
      </c>
      <c r="X18" s="78">
        <v>0</v>
      </c>
      <c r="Y18" s="78">
        <v>0</v>
      </c>
      <c r="Z18" s="78">
        <v>349558909</v>
      </c>
      <c r="AA18" s="78">
        <v>554993251</v>
      </c>
      <c r="AB18" s="78">
        <v>2974918042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2739</v>
      </c>
      <c r="B19" s="77">
        <v>11</v>
      </c>
      <c r="C19" s="77">
        <v>18</v>
      </c>
      <c r="D19" s="77">
        <v>11</v>
      </c>
      <c r="E19" s="77">
        <v>2024</v>
      </c>
      <c r="F19" s="77" t="s">
        <v>2588</v>
      </c>
      <c r="G19" s="1017" t="s">
        <v>2740</v>
      </c>
      <c r="H19" s="77" t="s">
        <v>2741</v>
      </c>
      <c r="I19" s="1018"/>
      <c r="J19" s="80">
        <v>79383</v>
      </c>
      <c r="K19" s="78">
        <v>104524810</v>
      </c>
      <c r="L19" s="78">
        <v>49584</v>
      </c>
      <c r="M19" s="78">
        <v>65226433</v>
      </c>
      <c r="N19" s="78">
        <v>0</v>
      </c>
      <c r="O19" s="78">
        <v>0</v>
      </c>
      <c r="P19" s="78">
        <v>0</v>
      </c>
      <c r="Q19" s="78">
        <v>0</v>
      </c>
      <c r="R19" s="78">
        <v>0</v>
      </c>
      <c r="S19" s="78">
        <v>0</v>
      </c>
      <c r="T19" s="78">
        <v>0</v>
      </c>
      <c r="U19" s="78">
        <v>0</v>
      </c>
      <c r="V19" s="78">
        <v>0</v>
      </c>
      <c r="W19" s="78">
        <v>0</v>
      </c>
      <c r="X19" s="78">
        <v>0</v>
      </c>
      <c r="Y19" s="78">
        <v>0</v>
      </c>
      <c r="Z19" s="78">
        <v>169751243</v>
      </c>
      <c r="AA19" s="78">
        <v>180912650</v>
      </c>
      <c r="AB19" s="78">
        <v>1150779754</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2742</v>
      </c>
      <c r="B20" s="77">
        <v>12</v>
      </c>
      <c r="C20" s="77">
        <v>18</v>
      </c>
      <c r="D20" s="77">
        <v>12</v>
      </c>
      <c r="E20" s="77">
        <v>2024</v>
      </c>
      <c r="F20" s="77" t="s">
        <v>2588</v>
      </c>
      <c r="G20" s="1017" t="s">
        <v>2743</v>
      </c>
      <c r="H20" s="77" t="s">
        <v>2744</v>
      </c>
      <c r="I20" s="1018"/>
      <c r="J20" s="80">
        <v>31588</v>
      </c>
      <c r="K20" s="78">
        <v>39770411.999999993</v>
      </c>
      <c r="L20" s="78">
        <v>61747</v>
      </c>
      <c r="M20" s="78">
        <v>77746956.000000015</v>
      </c>
      <c r="N20" s="78">
        <v>0</v>
      </c>
      <c r="O20" s="78">
        <v>0</v>
      </c>
      <c r="P20" s="78">
        <v>0</v>
      </c>
      <c r="Q20" s="78">
        <v>0</v>
      </c>
      <c r="R20" s="78">
        <v>0</v>
      </c>
      <c r="S20" s="78">
        <v>0</v>
      </c>
      <c r="T20" s="78">
        <v>0</v>
      </c>
      <c r="U20" s="78">
        <v>0</v>
      </c>
      <c r="V20" s="78">
        <v>0</v>
      </c>
      <c r="W20" s="78">
        <v>0</v>
      </c>
      <c r="X20" s="78">
        <v>0</v>
      </c>
      <c r="Y20" s="78">
        <v>0</v>
      </c>
      <c r="Z20" s="78">
        <v>117517368</v>
      </c>
      <c r="AA20" s="78">
        <v>76838861</v>
      </c>
      <c r="AB20" s="78">
        <v>634400755</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2745</v>
      </c>
      <c r="B21" s="77">
        <v>13</v>
      </c>
      <c r="C21" s="77">
        <v>18</v>
      </c>
      <c r="D21" s="77">
        <v>13</v>
      </c>
      <c r="E21" s="77">
        <v>2024</v>
      </c>
      <c r="F21" s="77" t="s">
        <v>2588</v>
      </c>
      <c r="G21" s="1017" t="s">
        <v>2746</v>
      </c>
      <c r="H21" s="77" t="s">
        <v>2747</v>
      </c>
      <c r="I21" s="1018"/>
      <c r="J21" s="80">
        <v>199635</v>
      </c>
      <c r="K21" s="78">
        <v>245802349</v>
      </c>
      <c r="L21" s="78">
        <v>11422</v>
      </c>
      <c r="M21" s="78">
        <v>14060852</v>
      </c>
      <c r="N21" s="78">
        <v>8000</v>
      </c>
      <c r="O21" s="78">
        <v>13920093.000000002</v>
      </c>
      <c r="P21" s="78">
        <v>0</v>
      </c>
      <c r="Q21" s="78">
        <v>0</v>
      </c>
      <c r="R21" s="78">
        <v>0</v>
      </c>
      <c r="S21" s="78">
        <v>0</v>
      </c>
      <c r="T21" s="78">
        <v>0</v>
      </c>
      <c r="U21" s="78">
        <v>0</v>
      </c>
      <c r="V21" s="78">
        <v>0</v>
      </c>
      <c r="W21" s="78">
        <v>0</v>
      </c>
      <c r="X21" s="78">
        <v>0</v>
      </c>
      <c r="Y21" s="78">
        <v>0</v>
      </c>
      <c r="Z21" s="78">
        <v>273783294</v>
      </c>
      <c r="AA21" s="78">
        <v>443627925</v>
      </c>
      <c r="AB21" s="78">
        <v>3672120624</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2748</v>
      </c>
      <c r="B22" s="77">
        <v>14</v>
      </c>
      <c r="C22" s="77">
        <v>18</v>
      </c>
      <c r="D22" s="77">
        <v>14</v>
      </c>
      <c r="E22" s="77">
        <v>2024</v>
      </c>
      <c r="F22" s="77" t="s">
        <v>2588</v>
      </c>
      <c r="G22" s="1017" t="s">
        <v>2749</v>
      </c>
      <c r="H22" s="77" t="s">
        <v>2750</v>
      </c>
      <c r="I22" s="1018"/>
      <c r="J22" s="80">
        <v>463594</v>
      </c>
      <c r="K22" s="78">
        <v>604912498.99999988</v>
      </c>
      <c r="L22" s="78">
        <v>187155</v>
      </c>
      <c r="M22" s="78">
        <v>243695045.00000003</v>
      </c>
      <c r="N22" s="78">
        <v>0</v>
      </c>
      <c r="O22" s="78">
        <v>0</v>
      </c>
      <c r="P22" s="78">
        <v>0</v>
      </c>
      <c r="Q22" s="78">
        <v>0</v>
      </c>
      <c r="R22" s="78">
        <v>0</v>
      </c>
      <c r="S22" s="78">
        <v>0</v>
      </c>
      <c r="T22" s="78">
        <v>0</v>
      </c>
      <c r="U22" s="78">
        <v>0</v>
      </c>
      <c r="V22" s="78">
        <v>0</v>
      </c>
      <c r="W22" s="78">
        <v>0</v>
      </c>
      <c r="X22" s="78">
        <v>0</v>
      </c>
      <c r="Y22" s="78">
        <v>0</v>
      </c>
      <c r="Z22" s="78">
        <v>848607544</v>
      </c>
      <c r="AA22" s="78">
        <v>1050101033</v>
      </c>
      <c r="AB22" s="78">
        <v>4105085708</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2751</v>
      </c>
      <c r="B23" s="77">
        <v>15</v>
      </c>
      <c r="C23" s="77">
        <v>18</v>
      </c>
      <c r="D23" s="77">
        <v>15</v>
      </c>
      <c r="E23" s="77">
        <v>2024</v>
      </c>
      <c r="F23" s="77" t="s">
        <v>2588</v>
      </c>
      <c r="G23" s="1017" t="s">
        <v>2752</v>
      </c>
      <c r="H23" s="77" t="s">
        <v>2753</v>
      </c>
      <c r="I23" s="1018"/>
      <c r="J23" s="80">
        <v>113674</v>
      </c>
      <c r="K23" s="78">
        <v>145907065</v>
      </c>
      <c r="L23" s="78">
        <v>131006</v>
      </c>
      <c r="M23" s="78">
        <v>167952570</v>
      </c>
      <c r="N23" s="78">
        <v>4700</v>
      </c>
      <c r="O23" s="78">
        <v>10013841.000000002</v>
      </c>
      <c r="P23" s="78">
        <v>0</v>
      </c>
      <c r="Q23" s="78">
        <v>0</v>
      </c>
      <c r="R23" s="78">
        <v>0</v>
      </c>
      <c r="S23" s="78">
        <v>0</v>
      </c>
      <c r="T23" s="78">
        <v>0</v>
      </c>
      <c r="U23" s="78">
        <v>0</v>
      </c>
      <c r="V23" s="78">
        <v>0</v>
      </c>
      <c r="W23" s="78">
        <v>0</v>
      </c>
      <c r="X23" s="78">
        <v>0</v>
      </c>
      <c r="Y23" s="78">
        <v>0</v>
      </c>
      <c r="Z23" s="78">
        <v>323873476</v>
      </c>
      <c r="AA23" s="78">
        <v>236604298</v>
      </c>
      <c r="AB23" s="78">
        <v>1340705397</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2754</v>
      </c>
      <c r="B24" s="77">
        <v>16</v>
      </c>
      <c r="C24" s="77">
        <v>18</v>
      </c>
      <c r="D24" s="77">
        <v>16</v>
      </c>
      <c r="E24" s="77">
        <v>2024</v>
      </c>
      <c r="F24" s="77" t="s">
        <v>2588</v>
      </c>
      <c r="G24" s="1017" t="s">
        <v>2755</v>
      </c>
      <c r="H24" s="77" t="s">
        <v>2756</v>
      </c>
      <c r="I24" s="1018"/>
      <c r="J24" s="80">
        <v>199400</v>
      </c>
      <c r="K24" s="78">
        <v>253738001</v>
      </c>
      <c r="L24" s="78">
        <v>210479</v>
      </c>
      <c r="M24" s="78">
        <v>267132203</v>
      </c>
      <c r="N24" s="78">
        <v>0</v>
      </c>
      <c r="O24" s="78">
        <v>0</v>
      </c>
      <c r="P24" s="78">
        <v>0</v>
      </c>
      <c r="Q24" s="78">
        <v>0</v>
      </c>
      <c r="R24" s="78">
        <v>0</v>
      </c>
      <c r="S24" s="78">
        <v>0</v>
      </c>
      <c r="T24" s="78">
        <v>0</v>
      </c>
      <c r="U24" s="78">
        <v>0</v>
      </c>
      <c r="V24" s="78">
        <v>0</v>
      </c>
      <c r="W24" s="78">
        <v>0</v>
      </c>
      <c r="X24" s="78">
        <v>0</v>
      </c>
      <c r="Y24" s="78">
        <v>0</v>
      </c>
      <c r="Z24" s="78">
        <v>520870204.00000006</v>
      </c>
      <c r="AA24" s="78">
        <v>432285571</v>
      </c>
      <c r="AB24" s="78">
        <v>2849747120</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2757</v>
      </c>
      <c r="B25" s="77">
        <v>17</v>
      </c>
      <c r="C25" s="77">
        <v>18</v>
      </c>
      <c r="D25" s="77">
        <v>17</v>
      </c>
      <c r="E25" s="77">
        <v>2024</v>
      </c>
      <c r="F25" s="77" t="s">
        <v>2588</v>
      </c>
      <c r="G25" s="1017" t="s">
        <v>2758</v>
      </c>
      <c r="H25" s="77" t="s">
        <v>2759</v>
      </c>
      <c r="I25" s="1018"/>
      <c r="J25" s="80">
        <v>79926</v>
      </c>
      <c r="K25" s="78">
        <v>101505393</v>
      </c>
      <c r="L25" s="78">
        <v>184639</v>
      </c>
      <c r="M25" s="78">
        <v>234003899.00000003</v>
      </c>
      <c r="N25" s="78">
        <v>100</v>
      </c>
      <c r="O25" s="78">
        <v>190526.99999999997</v>
      </c>
      <c r="P25" s="78">
        <v>0</v>
      </c>
      <c r="Q25" s="78">
        <v>0</v>
      </c>
      <c r="R25" s="78">
        <v>0</v>
      </c>
      <c r="S25" s="78">
        <v>0</v>
      </c>
      <c r="T25" s="78">
        <v>0</v>
      </c>
      <c r="U25" s="78">
        <v>0</v>
      </c>
      <c r="V25" s="78">
        <v>0</v>
      </c>
      <c r="W25" s="78">
        <v>0</v>
      </c>
      <c r="X25" s="78">
        <v>0</v>
      </c>
      <c r="Y25" s="78">
        <v>0</v>
      </c>
      <c r="Z25" s="78">
        <v>335699819</v>
      </c>
      <c r="AA25" s="78">
        <v>184283374</v>
      </c>
      <c r="AB25" s="78">
        <v>1124444604</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2760</v>
      </c>
      <c r="B26" s="77">
        <v>18</v>
      </c>
      <c r="C26" s="77">
        <v>18</v>
      </c>
      <c r="D26" s="77">
        <v>18</v>
      </c>
      <c r="E26" s="77">
        <v>2024</v>
      </c>
      <c r="F26" s="77" t="s">
        <v>2588</v>
      </c>
      <c r="G26" s="1017" t="s">
        <v>2761</v>
      </c>
      <c r="H26" s="77" t="s">
        <v>2762</v>
      </c>
      <c r="I26" s="1018"/>
      <c r="J26" s="80">
        <v>192879</v>
      </c>
      <c r="K26" s="78">
        <v>236049725</v>
      </c>
      <c r="L26" s="78">
        <v>4740</v>
      </c>
      <c r="M26" s="78">
        <v>5799197</v>
      </c>
      <c r="N26" s="78">
        <v>0</v>
      </c>
      <c r="O26" s="78">
        <v>0</v>
      </c>
      <c r="P26" s="78">
        <v>0</v>
      </c>
      <c r="Q26" s="78">
        <v>0</v>
      </c>
      <c r="R26" s="78">
        <v>0</v>
      </c>
      <c r="S26" s="78">
        <v>0</v>
      </c>
      <c r="T26" s="78">
        <v>0</v>
      </c>
      <c r="U26" s="78">
        <v>0</v>
      </c>
      <c r="V26" s="78">
        <v>0</v>
      </c>
      <c r="W26" s="78">
        <v>0</v>
      </c>
      <c r="X26" s="78">
        <v>0</v>
      </c>
      <c r="Y26" s="78">
        <v>0</v>
      </c>
      <c r="Z26" s="78">
        <v>241848922</v>
      </c>
      <c r="AA26" s="78">
        <v>392168466</v>
      </c>
      <c r="AB26" s="78">
        <v>2760502326</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2763</v>
      </c>
      <c r="B27" s="77">
        <v>19</v>
      </c>
      <c r="C27" s="77">
        <v>18</v>
      </c>
      <c r="D27" s="77">
        <v>19</v>
      </c>
      <c r="E27" s="77">
        <v>2024</v>
      </c>
      <c r="F27" s="77" t="s">
        <v>2588</v>
      </c>
      <c r="G27" s="1017" t="s">
        <v>2764</v>
      </c>
      <c r="H27" s="77" t="s">
        <v>2765</v>
      </c>
      <c r="I27" s="1018"/>
      <c r="J27" s="80">
        <v>131665</v>
      </c>
      <c r="K27" s="78">
        <v>164045185</v>
      </c>
      <c r="L27" s="78">
        <v>54870</v>
      </c>
      <c r="M27" s="78">
        <v>68347326</v>
      </c>
      <c r="N27" s="78">
        <v>0</v>
      </c>
      <c r="O27" s="78">
        <v>0</v>
      </c>
      <c r="P27" s="78">
        <v>0</v>
      </c>
      <c r="Q27" s="78">
        <v>0</v>
      </c>
      <c r="R27" s="78">
        <v>0</v>
      </c>
      <c r="S27" s="78">
        <v>0</v>
      </c>
      <c r="T27" s="78">
        <v>0</v>
      </c>
      <c r="U27" s="78">
        <v>0</v>
      </c>
      <c r="V27" s="78">
        <v>0</v>
      </c>
      <c r="W27" s="78">
        <v>0</v>
      </c>
      <c r="X27" s="78">
        <v>0</v>
      </c>
      <c r="Y27" s="78">
        <v>0</v>
      </c>
      <c r="Z27" s="78">
        <v>232392511</v>
      </c>
      <c r="AA27" s="78">
        <v>285585020</v>
      </c>
      <c r="AB27" s="78">
        <v>2201367131</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2766</v>
      </c>
      <c r="B28" s="77">
        <v>20</v>
      </c>
      <c r="C28" s="77">
        <v>18</v>
      </c>
      <c r="D28" s="77">
        <v>20</v>
      </c>
      <c r="E28" s="77">
        <v>2024</v>
      </c>
      <c r="F28" s="77" t="s">
        <v>2588</v>
      </c>
      <c r="G28" s="1017" t="s">
        <v>2767</v>
      </c>
      <c r="H28" s="77" t="s">
        <v>2768</v>
      </c>
      <c r="I28" s="1018"/>
      <c r="J28" s="80">
        <v>216629</v>
      </c>
      <c r="K28" s="78">
        <v>269089177</v>
      </c>
      <c r="L28" s="78">
        <v>391146</v>
      </c>
      <c r="M28" s="78">
        <v>485850299</v>
      </c>
      <c r="N28" s="78">
        <v>37100</v>
      </c>
      <c r="O28" s="78">
        <v>86992295</v>
      </c>
      <c r="P28" s="78">
        <v>510</v>
      </c>
      <c r="Q28" s="78">
        <v>2858640</v>
      </c>
      <c r="R28" s="78">
        <v>0</v>
      </c>
      <c r="S28" s="78">
        <v>0</v>
      </c>
      <c r="T28" s="78">
        <v>0</v>
      </c>
      <c r="U28" s="78">
        <v>0</v>
      </c>
      <c r="V28" s="78">
        <v>0</v>
      </c>
      <c r="W28" s="78">
        <v>0</v>
      </c>
      <c r="X28" s="78">
        <v>0</v>
      </c>
      <c r="Y28" s="78">
        <v>0</v>
      </c>
      <c r="Z28" s="78">
        <v>844790411.00000012</v>
      </c>
      <c r="AA28" s="78">
        <v>420543169</v>
      </c>
      <c r="AB28" s="78">
        <v>2493267851</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2769</v>
      </c>
      <c r="B29" s="77">
        <v>21</v>
      </c>
      <c r="C29" s="77">
        <v>18</v>
      </c>
      <c r="D29" s="77">
        <v>21</v>
      </c>
      <c r="E29" s="77">
        <v>2024</v>
      </c>
      <c r="F29" s="77" t="s">
        <v>2588</v>
      </c>
      <c r="G29" s="1017" t="s">
        <v>2770</v>
      </c>
      <c r="H29" s="77" t="s">
        <v>2704</v>
      </c>
      <c r="I29" s="1018"/>
      <c r="J29" s="80">
        <v>84118</v>
      </c>
      <c r="K29" s="78">
        <v>102648691</v>
      </c>
      <c r="L29" s="78">
        <v>94259</v>
      </c>
      <c r="M29" s="78">
        <v>114628081.00000001</v>
      </c>
      <c r="N29" s="78">
        <v>4800</v>
      </c>
      <c r="O29" s="78">
        <v>10131580</v>
      </c>
      <c r="P29" s="78">
        <v>0</v>
      </c>
      <c r="Q29" s="78">
        <v>0</v>
      </c>
      <c r="R29" s="78">
        <v>0</v>
      </c>
      <c r="S29" s="78">
        <v>0</v>
      </c>
      <c r="T29" s="78">
        <v>0</v>
      </c>
      <c r="U29" s="78">
        <v>0</v>
      </c>
      <c r="V29" s="78">
        <v>0</v>
      </c>
      <c r="W29" s="78">
        <v>0</v>
      </c>
      <c r="X29" s="78">
        <v>0</v>
      </c>
      <c r="Y29" s="78">
        <v>0</v>
      </c>
      <c r="Z29" s="78">
        <v>227408351.99999997</v>
      </c>
      <c r="AA29" s="78">
        <v>181779982</v>
      </c>
      <c r="AB29" s="78">
        <v>1084138083</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2771</v>
      </c>
      <c r="B30" s="77">
        <v>22</v>
      </c>
      <c r="C30" s="77">
        <v>18</v>
      </c>
      <c r="D30" s="77">
        <v>22</v>
      </c>
      <c r="E30" s="77">
        <v>2024</v>
      </c>
      <c r="F30" s="77" t="s">
        <v>2588</v>
      </c>
      <c r="G30" s="1017" t="s">
        <v>2772</v>
      </c>
      <c r="H30" s="77" t="s">
        <v>2773</v>
      </c>
      <c r="I30" s="1018"/>
      <c r="J30" s="80">
        <v>66787</v>
      </c>
      <c r="K30" s="78">
        <v>84614863</v>
      </c>
      <c r="L30" s="78">
        <v>77752</v>
      </c>
      <c r="M30" s="78">
        <v>98472521</v>
      </c>
      <c r="N30" s="78">
        <v>19400</v>
      </c>
      <c r="O30" s="78">
        <v>42834512</v>
      </c>
      <c r="P30" s="78">
        <v>0</v>
      </c>
      <c r="Q30" s="78">
        <v>0</v>
      </c>
      <c r="R30" s="78">
        <v>0</v>
      </c>
      <c r="S30" s="78">
        <v>0</v>
      </c>
      <c r="T30" s="78">
        <v>0</v>
      </c>
      <c r="U30" s="78">
        <v>0</v>
      </c>
      <c r="V30" s="78">
        <v>0</v>
      </c>
      <c r="W30" s="78">
        <v>0</v>
      </c>
      <c r="X30" s="78">
        <v>0</v>
      </c>
      <c r="Y30" s="78">
        <v>0</v>
      </c>
      <c r="Z30" s="78">
        <v>225921896</v>
      </c>
      <c r="AA30" s="78">
        <v>105061878</v>
      </c>
      <c r="AB30" s="78">
        <v>859388787</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2774</v>
      </c>
      <c r="B31" s="77">
        <v>23</v>
      </c>
      <c r="C31" s="77">
        <v>18</v>
      </c>
      <c r="D31" s="77">
        <v>23</v>
      </c>
      <c r="E31" s="77">
        <v>2024</v>
      </c>
      <c r="F31" s="77" t="s">
        <v>2588</v>
      </c>
      <c r="G31" s="1017" t="s">
        <v>2775</v>
      </c>
      <c r="H31" s="77" t="s">
        <v>2776</v>
      </c>
      <c r="I31" s="1018"/>
      <c r="J31" s="80">
        <v>218603</v>
      </c>
      <c r="K31" s="78">
        <v>271829387</v>
      </c>
      <c r="L31" s="78">
        <v>92721</v>
      </c>
      <c r="M31" s="78">
        <v>115068558.00000001</v>
      </c>
      <c r="N31" s="78">
        <v>6200</v>
      </c>
      <c r="O31" s="78">
        <v>11449577</v>
      </c>
      <c r="P31" s="78">
        <v>0</v>
      </c>
      <c r="Q31" s="78">
        <v>0</v>
      </c>
      <c r="R31" s="78">
        <v>0</v>
      </c>
      <c r="S31" s="78">
        <v>0</v>
      </c>
      <c r="T31" s="78">
        <v>0</v>
      </c>
      <c r="U31" s="78">
        <v>0</v>
      </c>
      <c r="V31" s="78">
        <v>0</v>
      </c>
      <c r="W31" s="78">
        <v>0</v>
      </c>
      <c r="X31" s="78">
        <v>0</v>
      </c>
      <c r="Y31" s="78">
        <v>0</v>
      </c>
      <c r="Z31" s="78">
        <v>398347522</v>
      </c>
      <c r="AA31" s="78">
        <v>345752517</v>
      </c>
      <c r="AB31" s="78">
        <v>1284779310</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2777</v>
      </c>
      <c r="B32" s="77">
        <v>24</v>
      </c>
      <c r="C32" s="77">
        <v>18</v>
      </c>
      <c r="D32" s="77">
        <v>24</v>
      </c>
      <c r="E32" s="77">
        <v>2024</v>
      </c>
      <c r="F32" s="77" t="s">
        <v>2588</v>
      </c>
      <c r="G32" s="1017" t="s">
        <v>2778</v>
      </c>
      <c r="H32" s="77" t="s">
        <v>2779</v>
      </c>
      <c r="I32" s="1018"/>
      <c r="J32" s="80">
        <v>2822875</v>
      </c>
      <c r="K32" s="78">
        <v>3426572110</v>
      </c>
      <c r="L32" s="78">
        <v>490599</v>
      </c>
      <c r="M32" s="78">
        <v>593954711</v>
      </c>
      <c r="N32" s="78">
        <v>79900</v>
      </c>
      <c r="O32" s="78">
        <v>185620921.99999997</v>
      </c>
      <c r="P32" s="78">
        <v>430</v>
      </c>
      <c r="Q32" s="78">
        <v>2419940</v>
      </c>
      <c r="R32" s="78">
        <v>0</v>
      </c>
      <c r="S32" s="78">
        <v>0</v>
      </c>
      <c r="T32" s="78">
        <v>0</v>
      </c>
      <c r="U32" s="78">
        <v>0</v>
      </c>
      <c r="V32" s="78">
        <v>0</v>
      </c>
      <c r="W32" s="78">
        <v>0</v>
      </c>
      <c r="X32" s="78">
        <v>0</v>
      </c>
      <c r="Y32" s="78">
        <v>0</v>
      </c>
      <c r="Z32" s="78">
        <v>4208567682.999999</v>
      </c>
      <c r="AA32" s="78">
        <v>5622372122</v>
      </c>
      <c r="AB32" s="78">
        <v>29559200209</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2780</v>
      </c>
      <c r="B33" s="77">
        <v>25</v>
      </c>
      <c r="C33" s="77">
        <v>18</v>
      </c>
      <c r="D33" s="77">
        <v>25</v>
      </c>
      <c r="E33" s="77">
        <v>2024</v>
      </c>
      <c r="F33" s="77" t="s">
        <v>2588</v>
      </c>
      <c r="G33" s="1017" t="s">
        <v>2781</v>
      </c>
      <c r="H33" s="77" t="s">
        <v>2782</v>
      </c>
      <c r="I33" s="1018"/>
      <c r="J33" s="80">
        <v>94972</v>
      </c>
      <c r="K33" s="78">
        <v>122050243.00000001</v>
      </c>
      <c r="L33" s="78">
        <v>179574</v>
      </c>
      <c r="M33" s="78">
        <v>230628462.99999997</v>
      </c>
      <c r="N33" s="78">
        <v>700</v>
      </c>
      <c r="O33" s="78">
        <v>1247348</v>
      </c>
      <c r="P33" s="78">
        <v>0</v>
      </c>
      <c r="Q33" s="78">
        <v>0</v>
      </c>
      <c r="R33" s="78">
        <v>0</v>
      </c>
      <c r="S33" s="78">
        <v>0</v>
      </c>
      <c r="T33" s="78">
        <v>0</v>
      </c>
      <c r="U33" s="78">
        <v>0</v>
      </c>
      <c r="V33" s="78">
        <v>0</v>
      </c>
      <c r="W33" s="78">
        <v>0</v>
      </c>
      <c r="X33" s="78">
        <v>0</v>
      </c>
      <c r="Y33" s="78">
        <v>0</v>
      </c>
      <c r="Z33" s="78">
        <v>353926053.99999994</v>
      </c>
      <c r="AA33" s="78">
        <v>198096476</v>
      </c>
      <c r="AB33" s="78">
        <v>1066474875.9999999</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2783</v>
      </c>
      <c r="B34" s="77">
        <v>26</v>
      </c>
      <c r="C34" s="77">
        <v>18</v>
      </c>
      <c r="D34" s="77">
        <v>26</v>
      </c>
      <c r="E34" s="77">
        <v>2024</v>
      </c>
      <c r="F34" s="77" t="s">
        <v>2588</v>
      </c>
      <c r="G34" s="1017" t="s">
        <v>2784</v>
      </c>
      <c r="H34" s="77" t="s">
        <v>2785</v>
      </c>
      <c r="I34" s="1018"/>
      <c r="J34" s="80">
        <v>1007162</v>
      </c>
      <c r="K34" s="78">
        <v>1299383706</v>
      </c>
      <c r="L34" s="78">
        <v>752136</v>
      </c>
      <c r="M34" s="78">
        <v>969384195</v>
      </c>
      <c r="N34" s="78">
        <v>35200</v>
      </c>
      <c r="O34" s="78">
        <v>77732749</v>
      </c>
      <c r="P34" s="78">
        <v>0</v>
      </c>
      <c r="Q34" s="78">
        <v>0</v>
      </c>
      <c r="R34" s="78">
        <v>68</v>
      </c>
      <c r="S34" s="78">
        <v>569539.99999999988</v>
      </c>
      <c r="T34" s="78">
        <v>0</v>
      </c>
      <c r="U34" s="78">
        <v>0</v>
      </c>
      <c r="V34" s="78">
        <v>0</v>
      </c>
      <c r="W34" s="78">
        <v>0</v>
      </c>
      <c r="X34" s="78">
        <v>0</v>
      </c>
      <c r="Y34" s="78">
        <v>980.99999999999989</v>
      </c>
      <c r="Z34" s="78">
        <v>2347071171.1588802</v>
      </c>
      <c r="AA34" s="78">
        <v>2621408528</v>
      </c>
      <c r="AB34" s="78">
        <v>12914476162</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2786</v>
      </c>
      <c r="B35" s="77">
        <v>27</v>
      </c>
      <c r="C35" s="77">
        <v>18</v>
      </c>
      <c r="D35" s="77">
        <v>27</v>
      </c>
      <c r="E35" s="77">
        <v>2024</v>
      </c>
      <c r="F35" s="77" t="s">
        <v>2588</v>
      </c>
      <c r="G35" s="1017" t="s">
        <v>2787</v>
      </c>
      <c r="H35" s="77" t="s">
        <v>2788</v>
      </c>
      <c r="I35" s="1018"/>
      <c r="J35" s="80">
        <v>63104</v>
      </c>
      <c r="K35" s="78">
        <v>79127416</v>
      </c>
      <c r="L35" s="78">
        <v>84504</v>
      </c>
      <c r="M35" s="78">
        <v>105944001</v>
      </c>
      <c r="N35" s="78">
        <v>0</v>
      </c>
      <c r="O35" s="78">
        <v>0</v>
      </c>
      <c r="P35" s="78">
        <v>108</v>
      </c>
      <c r="Q35" s="78">
        <v>607247</v>
      </c>
      <c r="R35" s="78">
        <v>0</v>
      </c>
      <c r="S35" s="78">
        <v>0</v>
      </c>
      <c r="T35" s="78">
        <v>0</v>
      </c>
      <c r="U35" s="78">
        <v>0</v>
      </c>
      <c r="V35" s="78">
        <v>0</v>
      </c>
      <c r="W35" s="78">
        <v>0</v>
      </c>
      <c r="X35" s="78">
        <v>0</v>
      </c>
      <c r="Y35" s="78">
        <v>0</v>
      </c>
      <c r="Z35" s="78">
        <v>185678664</v>
      </c>
      <c r="AA35" s="78">
        <v>131632171</v>
      </c>
      <c r="AB35" s="78">
        <v>918106356</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2789</v>
      </c>
      <c r="B36" s="77">
        <v>28</v>
      </c>
      <c r="C36" s="77">
        <v>18</v>
      </c>
      <c r="D36" s="77">
        <v>28</v>
      </c>
      <c r="E36" s="77">
        <v>2024</v>
      </c>
      <c r="F36" s="77" t="s">
        <v>2588</v>
      </c>
      <c r="G36" s="1017" t="s">
        <v>2790</v>
      </c>
      <c r="H36" s="77" t="s">
        <v>2791</v>
      </c>
      <c r="I36" s="1018"/>
      <c r="J36" s="80">
        <v>53779</v>
      </c>
      <c r="K36" s="78">
        <v>70309413</v>
      </c>
      <c r="L36" s="78">
        <v>239318</v>
      </c>
      <c r="M36" s="78">
        <v>312066253</v>
      </c>
      <c r="N36" s="78">
        <v>13600</v>
      </c>
      <c r="O36" s="78">
        <v>30393220</v>
      </c>
      <c r="P36" s="78">
        <v>0</v>
      </c>
      <c r="Q36" s="78">
        <v>0</v>
      </c>
      <c r="R36" s="78">
        <v>0</v>
      </c>
      <c r="S36" s="78">
        <v>0</v>
      </c>
      <c r="T36" s="78">
        <v>0</v>
      </c>
      <c r="U36" s="78">
        <v>0</v>
      </c>
      <c r="V36" s="78">
        <v>0</v>
      </c>
      <c r="W36" s="78">
        <v>0</v>
      </c>
      <c r="X36" s="78">
        <v>0</v>
      </c>
      <c r="Y36" s="78">
        <v>0</v>
      </c>
      <c r="Z36" s="78">
        <v>412768886</v>
      </c>
      <c r="AA36" s="78">
        <v>49268205</v>
      </c>
      <c r="AB36" s="78">
        <v>465484131</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2792</v>
      </c>
      <c r="B37" s="77">
        <v>29</v>
      </c>
      <c r="C37" s="77">
        <v>18</v>
      </c>
      <c r="D37" s="77">
        <v>29</v>
      </c>
      <c r="E37" s="77">
        <v>2024</v>
      </c>
      <c r="F37" s="77" t="s">
        <v>2588</v>
      </c>
      <c r="G37" s="1017" t="s">
        <v>2793</v>
      </c>
      <c r="H37" s="77" t="s">
        <v>2794</v>
      </c>
      <c r="I37" s="1018"/>
      <c r="J37" s="80">
        <v>194683</v>
      </c>
      <c r="K37" s="78">
        <v>242047020</v>
      </c>
      <c r="L37" s="78">
        <v>118631</v>
      </c>
      <c r="M37" s="78">
        <v>147342541.99999997</v>
      </c>
      <c r="N37" s="78">
        <v>14600</v>
      </c>
      <c r="O37" s="78">
        <v>34053786</v>
      </c>
      <c r="P37" s="78">
        <v>0</v>
      </c>
      <c r="Q37" s="78">
        <v>0</v>
      </c>
      <c r="R37" s="78">
        <v>0</v>
      </c>
      <c r="S37" s="78">
        <v>0</v>
      </c>
      <c r="T37" s="78">
        <v>0</v>
      </c>
      <c r="U37" s="78">
        <v>0</v>
      </c>
      <c r="V37" s="78">
        <v>0</v>
      </c>
      <c r="W37" s="78">
        <v>0</v>
      </c>
      <c r="X37" s="78">
        <v>0</v>
      </c>
      <c r="Y37" s="78">
        <v>0</v>
      </c>
      <c r="Z37" s="78">
        <v>423443347.99999994</v>
      </c>
      <c r="AA37" s="78">
        <v>430203767</v>
      </c>
      <c r="AB37" s="78">
        <v>2329216270</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2795</v>
      </c>
      <c r="B38" s="77">
        <v>30</v>
      </c>
      <c r="C38" s="77">
        <v>18</v>
      </c>
      <c r="D38" s="77">
        <v>30</v>
      </c>
      <c r="E38" s="77">
        <v>2024</v>
      </c>
      <c r="F38" s="77" t="s">
        <v>2588</v>
      </c>
      <c r="G38" s="1017" t="s">
        <v>2796</v>
      </c>
      <c r="H38" s="77" t="s">
        <v>2797</v>
      </c>
      <c r="I38" s="1018"/>
      <c r="J38" s="80">
        <v>49987</v>
      </c>
      <c r="K38" s="78">
        <v>63647625.999999993</v>
      </c>
      <c r="L38" s="78">
        <v>41571</v>
      </c>
      <c r="M38" s="78">
        <v>52920451</v>
      </c>
      <c r="N38" s="78">
        <v>0</v>
      </c>
      <c r="O38" s="78">
        <v>0</v>
      </c>
      <c r="P38" s="78">
        <v>0</v>
      </c>
      <c r="Q38" s="78">
        <v>0</v>
      </c>
      <c r="R38" s="78">
        <v>0</v>
      </c>
      <c r="S38" s="78">
        <v>0</v>
      </c>
      <c r="T38" s="78">
        <v>0</v>
      </c>
      <c r="U38" s="78">
        <v>0</v>
      </c>
      <c r="V38" s="78">
        <v>0</v>
      </c>
      <c r="W38" s="78">
        <v>0</v>
      </c>
      <c r="X38" s="78">
        <v>0</v>
      </c>
      <c r="Y38" s="78">
        <v>0</v>
      </c>
      <c r="Z38" s="78">
        <v>116568076.99999999</v>
      </c>
      <c r="AA38" s="78">
        <v>95584841</v>
      </c>
      <c r="AB38" s="78">
        <v>740053384</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2798</v>
      </c>
      <c r="B39" s="77">
        <v>31</v>
      </c>
      <c r="C39" s="77">
        <v>18</v>
      </c>
      <c r="D39" s="77">
        <v>31</v>
      </c>
      <c r="E39" s="77">
        <v>2024</v>
      </c>
      <c r="F39" s="77" t="s">
        <v>2588</v>
      </c>
      <c r="G39" s="1017" t="s">
        <v>2799</v>
      </c>
      <c r="H39" s="77" t="s">
        <v>2800</v>
      </c>
      <c r="I39" s="1018"/>
      <c r="J39" s="80">
        <v>84627</v>
      </c>
      <c r="K39" s="78">
        <v>104958621</v>
      </c>
      <c r="L39" s="78">
        <v>33865</v>
      </c>
      <c r="M39" s="78">
        <v>41998388</v>
      </c>
      <c r="N39" s="78">
        <v>10200</v>
      </c>
      <c r="O39" s="78">
        <v>23441565.999999996</v>
      </c>
      <c r="P39" s="78">
        <v>123</v>
      </c>
      <c r="Q39" s="78">
        <v>641752</v>
      </c>
      <c r="R39" s="78">
        <v>0</v>
      </c>
      <c r="S39" s="78">
        <v>0</v>
      </c>
      <c r="T39" s="78">
        <v>0</v>
      </c>
      <c r="U39" s="78">
        <v>0</v>
      </c>
      <c r="V39" s="78">
        <v>0</v>
      </c>
      <c r="W39" s="78">
        <v>0</v>
      </c>
      <c r="X39" s="78">
        <v>0</v>
      </c>
      <c r="Y39" s="78">
        <v>0</v>
      </c>
      <c r="Z39" s="78">
        <v>171040327</v>
      </c>
      <c r="AA39" s="78">
        <v>175125681</v>
      </c>
      <c r="AB39" s="78">
        <v>1024482987.9999999</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2801</v>
      </c>
      <c r="B40" s="77">
        <v>32</v>
      </c>
      <c r="C40" s="77">
        <v>18</v>
      </c>
      <c r="D40" s="77">
        <v>32</v>
      </c>
      <c r="E40" s="77">
        <v>2024</v>
      </c>
      <c r="F40" s="77" t="s">
        <v>2588</v>
      </c>
      <c r="G40" s="1017" t="s">
        <v>2802</v>
      </c>
      <c r="H40" s="77" t="s">
        <v>2803</v>
      </c>
      <c r="I40" s="1018"/>
      <c r="J40" s="80">
        <v>109897</v>
      </c>
      <c r="K40" s="78">
        <v>136208549</v>
      </c>
      <c r="L40" s="78">
        <v>12415</v>
      </c>
      <c r="M40" s="78">
        <v>15345355</v>
      </c>
      <c r="N40" s="78">
        <v>0</v>
      </c>
      <c r="O40" s="78">
        <v>0</v>
      </c>
      <c r="P40" s="78">
        <v>0</v>
      </c>
      <c r="Q40" s="78">
        <v>0</v>
      </c>
      <c r="R40" s="78">
        <v>0</v>
      </c>
      <c r="S40" s="78">
        <v>0</v>
      </c>
      <c r="T40" s="78">
        <v>0</v>
      </c>
      <c r="U40" s="78">
        <v>0</v>
      </c>
      <c r="V40" s="78">
        <v>0</v>
      </c>
      <c r="W40" s="78">
        <v>0</v>
      </c>
      <c r="X40" s="78">
        <v>0</v>
      </c>
      <c r="Y40" s="78">
        <v>0</v>
      </c>
      <c r="Z40" s="78">
        <v>151553904</v>
      </c>
      <c r="AA40" s="78">
        <v>240640970.00000003</v>
      </c>
      <c r="AB40" s="78">
        <v>2324359403</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2804</v>
      </c>
      <c r="B41" s="77">
        <v>33</v>
      </c>
      <c r="C41" s="77">
        <v>18</v>
      </c>
      <c r="D41" s="77">
        <v>33</v>
      </c>
      <c r="E41" s="77">
        <v>2024</v>
      </c>
      <c r="F41" s="77" t="s">
        <v>2588</v>
      </c>
      <c r="G41" s="1017" t="s">
        <v>2805</v>
      </c>
      <c r="H41" s="77" t="s">
        <v>2806</v>
      </c>
      <c r="I41" s="1018"/>
      <c r="J41" s="80">
        <v>104306</v>
      </c>
      <c r="K41" s="78">
        <v>129877069</v>
      </c>
      <c r="L41" s="78">
        <v>29008</v>
      </c>
      <c r="M41" s="78">
        <v>36100648</v>
      </c>
      <c r="N41" s="78">
        <v>1800</v>
      </c>
      <c r="O41" s="78">
        <v>3552015</v>
      </c>
      <c r="P41" s="78">
        <v>0</v>
      </c>
      <c r="Q41" s="78">
        <v>0</v>
      </c>
      <c r="R41" s="78">
        <v>0</v>
      </c>
      <c r="S41" s="78">
        <v>0</v>
      </c>
      <c r="T41" s="78">
        <v>0</v>
      </c>
      <c r="U41" s="78">
        <v>0</v>
      </c>
      <c r="V41" s="78">
        <v>0</v>
      </c>
      <c r="W41" s="78">
        <v>0</v>
      </c>
      <c r="X41" s="78">
        <v>0</v>
      </c>
      <c r="Y41" s="78">
        <v>0</v>
      </c>
      <c r="Z41" s="78">
        <v>169529732.00000003</v>
      </c>
      <c r="AA41" s="78">
        <v>222529364.99999997</v>
      </c>
      <c r="AB41" s="78">
        <v>1557802357</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2807</v>
      </c>
      <c r="B42" s="77">
        <v>34</v>
      </c>
      <c r="C42" s="77">
        <v>18</v>
      </c>
      <c r="D42" s="77">
        <v>34</v>
      </c>
      <c r="E42" s="77">
        <v>2024</v>
      </c>
      <c r="F42" s="77" t="s">
        <v>2588</v>
      </c>
      <c r="G42" s="1017" t="s">
        <v>2808</v>
      </c>
      <c r="H42" s="77" t="s">
        <v>2809</v>
      </c>
      <c r="I42" s="1018"/>
      <c r="J42" s="80">
        <v>91017</v>
      </c>
      <c r="K42" s="78">
        <v>112585608.99999999</v>
      </c>
      <c r="L42" s="78">
        <v>24809</v>
      </c>
      <c r="M42" s="78">
        <v>30654202</v>
      </c>
      <c r="N42" s="78">
        <v>8400</v>
      </c>
      <c r="O42" s="78">
        <v>21010628</v>
      </c>
      <c r="P42" s="78">
        <v>0</v>
      </c>
      <c r="Q42" s="78">
        <v>0</v>
      </c>
      <c r="R42" s="78">
        <v>0</v>
      </c>
      <c r="S42" s="78">
        <v>0</v>
      </c>
      <c r="T42" s="78">
        <v>0</v>
      </c>
      <c r="U42" s="78">
        <v>0</v>
      </c>
      <c r="V42" s="78">
        <v>0</v>
      </c>
      <c r="W42" s="78">
        <v>0</v>
      </c>
      <c r="X42" s="78">
        <v>0</v>
      </c>
      <c r="Y42" s="78">
        <v>0</v>
      </c>
      <c r="Z42" s="78">
        <v>164250439</v>
      </c>
      <c r="AA42" s="78">
        <v>207566723</v>
      </c>
      <c r="AB42" s="78">
        <v>1373675097</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2810</v>
      </c>
      <c r="B43" s="77">
        <v>35</v>
      </c>
      <c r="C43" s="77">
        <v>18</v>
      </c>
      <c r="D43" s="77">
        <v>35</v>
      </c>
      <c r="E43" s="77">
        <v>2024</v>
      </c>
      <c r="F43" s="77" t="s">
        <v>2588</v>
      </c>
      <c r="G43" s="1017" t="s">
        <v>2811</v>
      </c>
      <c r="H43" s="77" t="s">
        <v>2812</v>
      </c>
      <c r="I43" s="1018"/>
      <c r="J43" s="80">
        <v>60926</v>
      </c>
      <c r="K43" s="78">
        <v>74302926.000000015</v>
      </c>
      <c r="L43" s="78">
        <v>87733</v>
      </c>
      <c r="M43" s="78">
        <v>107054277</v>
      </c>
      <c r="N43" s="78">
        <v>104700</v>
      </c>
      <c r="O43" s="78">
        <v>237716981</v>
      </c>
      <c r="P43" s="78">
        <v>1637</v>
      </c>
      <c r="Q43" s="78">
        <v>9302738</v>
      </c>
      <c r="R43" s="78">
        <v>0</v>
      </c>
      <c r="S43" s="78">
        <v>0</v>
      </c>
      <c r="T43" s="78">
        <v>0</v>
      </c>
      <c r="U43" s="78">
        <v>0</v>
      </c>
      <c r="V43" s="78">
        <v>0</v>
      </c>
      <c r="W43" s="78">
        <v>0</v>
      </c>
      <c r="X43" s="78">
        <v>0</v>
      </c>
      <c r="Y43" s="78">
        <v>0</v>
      </c>
      <c r="Z43" s="78">
        <v>428376922</v>
      </c>
      <c r="AA43" s="78">
        <v>49584385</v>
      </c>
      <c r="AB43" s="78">
        <v>627989864</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2813</v>
      </c>
      <c r="B44" s="77">
        <v>36</v>
      </c>
      <c r="C44" s="77">
        <v>18</v>
      </c>
      <c r="D44" s="77">
        <v>36</v>
      </c>
      <c r="E44" s="77">
        <v>2024</v>
      </c>
      <c r="F44" s="77" t="s">
        <v>2588</v>
      </c>
      <c r="G44" s="1017" t="s">
        <v>2814</v>
      </c>
      <c r="H44" s="77" t="s">
        <v>2815</v>
      </c>
      <c r="I44" s="1018"/>
      <c r="J44" s="80">
        <v>247361</v>
      </c>
      <c r="K44" s="78">
        <v>309712197</v>
      </c>
      <c r="L44" s="78">
        <v>164463</v>
      </c>
      <c r="M44" s="78">
        <v>205550329</v>
      </c>
      <c r="N44" s="78">
        <v>3200</v>
      </c>
      <c r="O44" s="78">
        <v>7048045</v>
      </c>
      <c r="P44" s="78">
        <v>0</v>
      </c>
      <c r="Q44" s="78">
        <v>0</v>
      </c>
      <c r="R44" s="78">
        <v>0</v>
      </c>
      <c r="S44" s="78">
        <v>0</v>
      </c>
      <c r="T44" s="78">
        <v>0</v>
      </c>
      <c r="U44" s="78">
        <v>0</v>
      </c>
      <c r="V44" s="78">
        <v>0</v>
      </c>
      <c r="W44" s="78">
        <v>0</v>
      </c>
      <c r="X44" s="78">
        <v>0</v>
      </c>
      <c r="Y44" s="78">
        <v>0</v>
      </c>
      <c r="Z44" s="78">
        <v>522310571</v>
      </c>
      <c r="AA44" s="78">
        <v>540273381</v>
      </c>
      <c r="AB44" s="78">
        <v>3490535274</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2816</v>
      </c>
      <c r="B45" s="77">
        <v>37</v>
      </c>
      <c r="C45" s="77">
        <v>18</v>
      </c>
      <c r="D45" s="77">
        <v>37</v>
      </c>
      <c r="E45" s="77">
        <v>2024</v>
      </c>
      <c r="F45" s="77" t="s">
        <v>2588</v>
      </c>
      <c r="G45" s="1017" t="s">
        <v>2817</v>
      </c>
      <c r="H45" s="77" t="s">
        <v>2818</v>
      </c>
      <c r="I45" s="1018"/>
      <c r="J45" s="80">
        <v>183298</v>
      </c>
      <c r="K45" s="78">
        <v>227070384</v>
      </c>
      <c r="L45" s="78">
        <v>20477</v>
      </c>
      <c r="M45" s="78">
        <v>25345423.999999996</v>
      </c>
      <c r="N45" s="78">
        <v>4400</v>
      </c>
      <c r="O45" s="78">
        <v>10745691</v>
      </c>
      <c r="P45" s="78">
        <v>0</v>
      </c>
      <c r="Q45" s="78">
        <v>0</v>
      </c>
      <c r="R45" s="78">
        <v>0</v>
      </c>
      <c r="S45" s="78">
        <v>0</v>
      </c>
      <c r="T45" s="78">
        <v>0</v>
      </c>
      <c r="U45" s="78">
        <v>0</v>
      </c>
      <c r="V45" s="78">
        <v>0</v>
      </c>
      <c r="W45" s="78">
        <v>0</v>
      </c>
      <c r="X45" s="78">
        <v>0</v>
      </c>
      <c r="Y45" s="78">
        <v>0</v>
      </c>
      <c r="Z45" s="78">
        <v>263161499</v>
      </c>
      <c r="AA45" s="78">
        <v>358355813</v>
      </c>
      <c r="AB45" s="78">
        <v>3387604679.9999995</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2819</v>
      </c>
      <c r="B46" s="77">
        <v>38</v>
      </c>
      <c r="C46" s="77">
        <v>18</v>
      </c>
      <c r="D46" s="77">
        <v>38</v>
      </c>
      <c r="E46" s="77">
        <v>2024</v>
      </c>
      <c r="F46" s="77" t="s">
        <v>2588</v>
      </c>
      <c r="G46" s="1017" t="s">
        <v>2820</v>
      </c>
      <c r="H46" s="77" t="s">
        <v>2821</v>
      </c>
      <c r="I46" s="1018"/>
      <c r="J46" s="80">
        <v>73488</v>
      </c>
      <c r="K46" s="78">
        <v>94543629</v>
      </c>
      <c r="L46" s="78">
        <v>115483</v>
      </c>
      <c r="M46" s="78">
        <v>148248139</v>
      </c>
      <c r="N46" s="78">
        <v>0</v>
      </c>
      <c r="O46" s="78">
        <v>0</v>
      </c>
      <c r="P46" s="78">
        <v>0</v>
      </c>
      <c r="Q46" s="78">
        <v>0</v>
      </c>
      <c r="R46" s="78">
        <v>46</v>
      </c>
      <c r="S46" s="78">
        <v>381750.99999999994</v>
      </c>
      <c r="T46" s="78">
        <v>0</v>
      </c>
      <c r="U46" s="78">
        <v>0</v>
      </c>
      <c r="V46" s="78">
        <v>0</v>
      </c>
      <c r="W46" s="78">
        <v>0</v>
      </c>
      <c r="X46" s="78">
        <v>0</v>
      </c>
      <c r="Y46" s="78">
        <v>0</v>
      </c>
      <c r="Z46" s="78">
        <v>243173518.78332001</v>
      </c>
      <c r="AA46" s="78">
        <v>172957126</v>
      </c>
      <c r="AB46" s="78">
        <v>1074104312</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2822</v>
      </c>
      <c r="B47" s="77">
        <v>39</v>
      </c>
      <c r="C47" s="77">
        <v>18</v>
      </c>
      <c r="D47" s="77">
        <v>39</v>
      </c>
      <c r="E47" s="77">
        <v>2024</v>
      </c>
      <c r="F47" s="77" t="s">
        <v>2588</v>
      </c>
      <c r="G47" s="1017" t="s">
        <v>2823</v>
      </c>
      <c r="H47" s="77" t="s">
        <v>2824</v>
      </c>
      <c r="I47" s="1018"/>
      <c r="J47" s="80">
        <v>233239</v>
      </c>
      <c r="K47" s="78">
        <v>305407321</v>
      </c>
      <c r="L47" s="78">
        <v>276968</v>
      </c>
      <c r="M47" s="78">
        <v>362075076.99999994</v>
      </c>
      <c r="N47" s="78">
        <v>0</v>
      </c>
      <c r="O47" s="78">
        <v>0</v>
      </c>
      <c r="P47" s="78">
        <v>0</v>
      </c>
      <c r="Q47" s="78">
        <v>0</v>
      </c>
      <c r="R47" s="78">
        <v>0</v>
      </c>
      <c r="S47" s="78">
        <v>0</v>
      </c>
      <c r="T47" s="78">
        <v>0</v>
      </c>
      <c r="U47" s="78">
        <v>0</v>
      </c>
      <c r="V47" s="78">
        <v>0</v>
      </c>
      <c r="W47" s="78">
        <v>0</v>
      </c>
      <c r="X47" s="78">
        <v>0</v>
      </c>
      <c r="Y47" s="78">
        <v>0</v>
      </c>
      <c r="Z47" s="78">
        <v>667482398</v>
      </c>
      <c r="AA47" s="78">
        <v>580205856</v>
      </c>
      <c r="AB47" s="78">
        <v>3213662402</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2825</v>
      </c>
      <c r="B48" s="77">
        <v>40</v>
      </c>
      <c r="C48" s="77">
        <v>18</v>
      </c>
      <c r="D48" s="77">
        <v>40</v>
      </c>
      <c r="E48" s="77">
        <v>2024</v>
      </c>
      <c r="F48" s="77" t="s">
        <v>2588</v>
      </c>
      <c r="G48" s="1017" t="s">
        <v>2826</v>
      </c>
      <c r="H48" s="77" t="s">
        <v>2827</v>
      </c>
      <c r="I48" s="1018"/>
      <c r="J48" s="80">
        <v>273707</v>
      </c>
      <c r="K48" s="78">
        <v>339111241</v>
      </c>
      <c r="L48" s="78">
        <v>178394</v>
      </c>
      <c r="M48" s="78">
        <v>220537374</v>
      </c>
      <c r="N48" s="78">
        <v>40800</v>
      </c>
      <c r="O48" s="78">
        <v>85615226</v>
      </c>
      <c r="P48" s="78">
        <v>1366</v>
      </c>
      <c r="Q48" s="78">
        <v>8364392.0000000009</v>
      </c>
      <c r="R48" s="78">
        <v>0</v>
      </c>
      <c r="S48" s="78">
        <v>0</v>
      </c>
      <c r="T48" s="78">
        <v>0</v>
      </c>
      <c r="U48" s="78">
        <v>0</v>
      </c>
      <c r="V48" s="78">
        <v>0</v>
      </c>
      <c r="W48" s="78">
        <v>0</v>
      </c>
      <c r="X48" s="78">
        <v>0</v>
      </c>
      <c r="Y48" s="78">
        <v>0</v>
      </c>
      <c r="Z48" s="78">
        <v>653628233</v>
      </c>
      <c r="AA48" s="78">
        <v>594816128</v>
      </c>
      <c r="AB48" s="78">
        <v>3972781225</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2828</v>
      </c>
      <c r="B49" s="77">
        <v>41</v>
      </c>
      <c r="C49" s="77">
        <v>18</v>
      </c>
      <c r="D49" s="77">
        <v>41</v>
      </c>
      <c r="E49" s="77">
        <v>2024</v>
      </c>
      <c r="F49" s="77" t="s">
        <v>2588</v>
      </c>
      <c r="G49" s="1017" t="s">
        <v>2829</v>
      </c>
      <c r="H49" s="77" t="s">
        <v>2830</v>
      </c>
      <c r="I49" s="1018"/>
      <c r="J49" s="80">
        <v>111431</v>
      </c>
      <c r="K49" s="78">
        <v>141423527</v>
      </c>
      <c r="L49" s="78">
        <v>486260</v>
      </c>
      <c r="M49" s="78">
        <v>614697574</v>
      </c>
      <c r="N49" s="78">
        <v>87200</v>
      </c>
      <c r="O49" s="78">
        <v>201927604</v>
      </c>
      <c r="P49" s="78">
        <v>132</v>
      </c>
      <c r="Q49" s="78">
        <v>769261</v>
      </c>
      <c r="R49" s="78">
        <v>0</v>
      </c>
      <c r="S49" s="78">
        <v>0</v>
      </c>
      <c r="T49" s="78">
        <v>0</v>
      </c>
      <c r="U49" s="78">
        <v>0</v>
      </c>
      <c r="V49" s="78">
        <v>0</v>
      </c>
      <c r="W49" s="78">
        <v>0</v>
      </c>
      <c r="X49" s="78">
        <v>0</v>
      </c>
      <c r="Y49" s="78">
        <v>0</v>
      </c>
      <c r="Z49" s="78">
        <v>958817966</v>
      </c>
      <c r="AA49" s="78">
        <v>184261607</v>
      </c>
      <c r="AB49" s="78">
        <v>922432507.00000012</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2831</v>
      </c>
      <c r="B50" s="77">
        <v>42</v>
      </c>
      <c r="C50" s="77">
        <v>18</v>
      </c>
      <c r="D50" s="77">
        <v>42</v>
      </c>
      <c r="E50" s="77">
        <v>2024</v>
      </c>
      <c r="F50" s="77" t="s">
        <v>2588</v>
      </c>
      <c r="G50" s="1017" t="s">
        <v>2832</v>
      </c>
      <c r="H50" s="77" t="s">
        <v>2833</v>
      </c>
      <c r="I50" s="1018"/>
      <c r="J50" s="80">
        <v>139681</v>
      </c>
      <c r="K50" s="78">
        <v>177027106</v>
      </c>
      <c r="L50" s="78">
        <v>639868</v>
      </c>
      <c r="M50" s="78">
        <v>810016970</v>
      </c>
      <c r="N50" s="78">
        <v>30100</v>
      </c>
      <c r="O50" s="78">
        <v>66532185</v>
      </c>
      <c r="P50" s="78">
        <v>0</v>
      </c>
      <c r="Q50" s="78">
        <v>0</v>
      </c>
      <c r="R50" s="78">
        <v>0</v>
      </c>
      <c r="S50" s="78">
        <v>0</v>
      </c>
      <c r="T50" s="78">
        <v>0</v>
      </c>
      <c r="U50" s="78">
        <v>0</v>
      </c>
      <c r="V50" s="78">
        <v>0</v>
      </c>
      <c r="W50" s="78">
        <v>0</v>
      </c>
      <c r="X50" s="78">
        <v>0</v>
      </c>
      <c r="Y50" s="78">
        <v>0</v>
      </c>
      <c r="Z50" s="78">
        <v>1053576261</v>
      </c>
      <c r="AA50" s="78">
        <v>218979795</v>
      </c>
      <c r="AB50" s="78">
        <v>1539743593</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2834</v>
      </c>
      <c r="B51" s="77">
        <v>43</v>
      </c>
      <c r="C51" s="77">
        <v>18</v>
      </c>
      <c r="D51" s="77">
        <v>43</v>
      </c>
      <c r="E51" s="77">
        <v>2024</v>
      </c>
      <c r="F51" s="77" t="s">
        <v>2588</v>
      </c>
      <c r="G51" s="1017" t="s">
        <v>2835</v>
      </c>
      <c r="H51" s="77" t="s">
        <v>2836</v>
      </c>
      <c r="I51" s="1018"/>
      <c r="J51" s="80">
        <v>20011</v>
      </c>
      <c r="K51" s="78">
        <v>24346927</v>
      </c>
      <c r="L51" s="78">
        <v>25222</v>
      </c>
      <c r="M51" s="78">
        <v>30673705</v>
      </c>
      <c r="N51" s="78">
        <v>21300</v>
      </c>
      <c r="O51" s="78">
        <v>52994535.000000007</v>
      </c>
      <c r="P51" s="78">
        <v>492</v>
      </c>
      <c r="Q51" s="78">
        <v>2854123.9999999995</v>
      </c>
      <c r="R51" s="78">
        <v>0</v>
      </c>
      <c r="S51" s="78">
        <v>0</v>
      </c>
      <c r="T51" s="78">
        <v>0</v>
      </c>
      <c r="U51" s="78">
        <v>0</v>
      </c>
      <c r="V51" s="78">
        <v>0</v>
      </c>
      <c r="W51" s="78">
        <v>0</v>
      </c>
      <c r="X51" s="78">
        <v>0</v>
      </c>
      <c r="Y51" s="78">
        <v>0</v>
      </c>
      <c r="Z51" s="78">
        <v>110869291.00000001</v>
      </c>
      <c r="AA51" s="78">
        <v>8729087</v>
      </c>
      <c r="AB51" s="78">
        <v>117211461</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2837</v>
      </c>
      <c r="B52" s="77">
        <v>44</v>
      </c>
      <c r="C52" s="77">
        <v>18</v>
      </c>
      <c r="D52" s="77">
        <v>44</v>
      </c>
      <c r="E52" s="77">
        <v>2024</v>
      </c>
      <c r="F52" s="77" t="s">
        <v>2588</v>
      </c>
      <c r="G52" s="1017" t="s">
        <v>2838</v>
      </c>
      <c r="H52" s="77" t="s">
        <v>2839</v>
      </c>
      <c r="I52" s="1018"/>
      <c r="J52" s="80">
        <v>128798</v>
      </c>
      <c r="K52" s="78">
        <v>160075712</v>
      </c>
      <c r="L52" s="78">
        <v>46412</v>
      </c>
      <c r="M52" s="78">
        <v>57623225</v>
      </c>
      <c r="N52" s="78">
        <v>70500</v>
      </c>
      <c r="O52" s="78">
        <v>172721502.00000003</v>
      </c>
      <c r="P52" s="78">
        <v>764</v>
      </c>
      <c r="Q52" s="78">
        <v>4192961.0000000005</v>
      </c>
      <c r="R52" s="78">
        <v>0</v>
      </c>
      <c r="S52" s="78">
        <v>0</v>
      </c>
      <c r="T52" s="78">
        <v>0</v>
      </c>
      <c r="U52" s="78">
        <v>0</v>
      </c>
      <c r="V52" s="78">
        <v>0</v>
      </c>
      <c r="W52" s="78">
        <v>0</v>
      </c>
      <c r="X52" s="78">
        <v>0</v>
      </c>
      <c r="Y52" s="78">
        <v>0</v>
      </c>
      <c r="Z52" s="78">
        <v>394613400</v>
      </c>
      <c r="AA52" s="78">
        <v>240798554.99999997</v>
      </c>
      <c r="AB52" s="78">
        <v>1615602402</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2840</v>
      </c>
      <c r="B53" s="77">
        <v>45</v>
      </c>
      <c r="C53" s="77">
        <v>18</v>
      </c>
      <c r="D53" s="77">
        <v>45</v>
      </c>
      <c r="E53" s="77">
        <v>2024</v>
      </c>
      <c r="F53" s="77" t="s">
        <v>2588</v>
      </c>
      <c r="G53" s="1017" t="s">
        <v>2841</v>
      </c>
      <c r="H53" s="77" t="s">
        <v>2842</v>
      </c>
      <c r="I53" s="1018"/>
      <c r="J53" s="80">
        <v>147259</v>
      </c>
      <c r="K53" s="78">
        <v>185212049</v>
      </c>
      <c r="L53" s="78">
        <v>72179</v>
      </c>
      <c r="M53" s="78">
        <v>90760953</v>
      </c>
      <c r="N53" s="78">
        <v>0</v>
      </c>
      <c r="O53" s="78">
        <v>0</v>
      </c>
      <c r="P53" s="78">
        <v>0</v>
      </c>
      <c r="Q53" s="78">
        <v>0</v>
      </c>
      <c r="R53" s="78">
        <v>0</v>
      </c>
      <c r="S53" s="78">
        <v>0</v>
      </c>
      <c r="T53" s="78">
        <v>0</v>
      </c>
      <c r="U53" s="78">
        <v>0</v>
      </c>
      <c r="V53" s="78">
        <v>0</v>
      </c>
      <c r="W53" s="78">
        <v>0</v>
      </c>
      <c r="X53" s="78">
        <v>0</v>
      </c>
      <c r="Y53" s="78">
        <v>0</v>
      </c>
      <c r="Z53" s="78">
        <v>275973002.00000006</v>
      </c>
      <c r="AA53" s="78">
        <v>266949483</v>
      </c>
      <c r="AB53" s="78">
        <v>2357461449</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2843</v>
      </c>
      <c r="B54" s="77">
        <v>46</v>
      </c>
      <c r="C54" s="77">
        <v>18</v>
      </c>
      <c r="D54" s="77">
        <v>46</v>
      </c>
      <c r="E54" s="77">
        <v>2024</v>
      </c>
      <c r="F54" s="77" t="s">
        <v>2588</v>
      </c>
      <c r="G54" s="1017" t="s">
        <v>2844</v>
      </c>
      <c r="H54" s="77" t="s">
        <v>2845</v>
      </c>
      <c r="I54" s="1018"/>
      <c r="J54" s="80">
        <v>254163</v>
      </c>
      <c r="K54" s="78">
        <v>320521279</v>
      </c>
      <c r="L54" s="78">
        <v>143517</v>
      </c>
      <c r="M54" s="78">
        <v>180642690.00000003</v>
      </c>
      <c r="N54" s="78">
        <v>7200</v>
      </c>
      <c r="O54" s="78">
        <v>17573601</v>
      </c>
      <c r="P54" s="78">
        <v>0</v>
      </c>
      <c r="Q54" s="78">
        <v>0</v>
      </c>
      <c r="R54" s="78">
        <v>0</v>
      </c>
      <c r="S54" s="78">
        <v>0</v>
      </c>
      <c r="T54" s="78">
        <v>0</v>
      </c>
      <c r="U54" s="78">
        <v>0</v>
      </c>
      <c r="V54" s="78">
        <v>0</v>
      </c>
      <c r="W54" s="78">
        <v>0</v>
      </c>
      <c r="X54" s="78">
        <v>0</v>
      </c>
      <c r="Y54" s="78">
        <v>0</v>
      </c>
      <c r="Z54" s="78">
        <v>518737570</v>
      </c>
      <c r="AA54" s="78">
        <v>534766116.99999994</v>
      </c>
      <c r="AB54" s="78">
        <v>2662188298</v>
      </c>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2846</v>
      </c>
      <c r="B55" s="77">
        <v>47</v>
      </c>
      <c r="C55" s="77">
        <v>18</v>
      </c>
      <c r="D55" s="77">
        <v>47</v>
      </c>
      <c r="E55" s="77">
        <v>2024</v>
      </c>
      <c r="F55" s="77" t="s">
        <v>2588</v>
      </c>
      <c r="G55" s="1017" t="s">
        <v>2847</v>
      </c>
      <c r="H55" s="77" t="s">
        <v>2848</v>
      </c>
      <c r="I55" s="1018"/>
      <c r="J55" s="80">
        <v>58110</v>
      </c>
      <c r="K55" s="78">
        <v>73341968</v>
      </c>
      <c r="L55" s="78">
        <v>42684</v>
      </c>
      <c r="M55" s="78">
        <v>53870242</v>
      </c>
      <c r="N55" s="78">
        <v>46200</v>
      </c>
      <c r="O55" s="78">
        <v>106237523</v>
      </c>
      <c r="P55" s="78">
        <v>0</v>
      </c>
      <c r="Q55" s="78">
        <v>0</v>
      </c>
      <c r="R55" s="78">
        <v>0</v>
      </c>
      <c r="S55" s="78">
        <v>0</v>
      </c>
      <c r="T55" s="78">
        <v>0</v>
      </c>
      <c r="U55" s="78">
        <v>0</v>
      </c>
      <c r="V55" s="78">
        <v>0</v>
      </c>
      <c r="W55" s="78">
        <v>0</v>
      </c>
      <c r="X55" s="78">
        <v>0</v>
      </c>
      <c r="Y55" s="78">
        <v>0</v>
      </c>
      <c r="Z55" s="78">
        <v>233449732.99999997</v>
      </c>
      <c r="AA55" s="78">
        <v>111256932.99999999</v>
      </c>
      <c r="AB55" s="78">
        <v>753457303</v>
      </c>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2849</v>
      </c>
      <c r="B56" s="77">
        <v>48</v>
      </c>
      <c r="C56" s="77">
        <v>18</v>
      </c>
      <c r="D56" s="77">
        <v>48</v>
      </c>
      <c r="E56" s="77">
        <v>2024</v>
      </c>
      <c r="F56" s="77" t="s">
        <v>2588</v>
      </c>
      <c r="G56" s="1017" t="s">
        <v>2850</v>
      </c>
      <c r="H56" s="77" t="s">
        <v>2705</v>
      </c>
      <c r="I56" s="1018"/>
      <c r="J56" s="80">
        <v>103705</v>
      </c>
      <c r="K56" s="78">
        <v>141066384</v>
      </c>
      <c r="L56" s="78">
        <v>203273</v>
      </c>
      <c r="M56" s="78">
        <v>276139650</v>
      </c>
      <c r="N56" s="78">
        <v>38100</v>
      </c>
      <c r="O56" s="78">
        <v>75588710.999999985</v>
      </c>
      <c r="P56" s="78">
        <v>0</v>
      </c>
      <c r="Q56" s="78">
        <v>0</v>
      </c>
      <c r="R56" s="78">
        <v>0</v>
      </c>
      <c r="S56" s="78">
        <v>0</v>
      </c>
      <c r="T56" s="78">
        <v>0</v>
      </c>
      <c r="U56" s="78">
        <v>0</v>
      </c>
      <c r="V56" s="78">
        <v>0</v>
      </c>
      <c r="W56" s="78">
        <v>0</v>
      </c>
      <c r="X56" s="78">
        <v>0</v>
      </c>
      <c r="Y56" s="78">
        <v>0</v>
      </c>
      <c r="Z56" s="78">
        <v>492794745.00000006</v>
      </c>
      <c r="AA56" s="78">
        <v>189673420</v>
      </c>
      <c r="AB56" s="78">
        <v>1267310668</v>
      </c>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2851</v>
      </c>
      <c r="B57" s="77">
        <v>49</v>
      </c>
      <c r="C57" s="77">
        <v>18</v>
      </c>
      <c r="D57" s="77">
        <v>49</v>
      </c>
      <c r="E57" s="77">
        <v>2024</v>
      </c>
      <c r="F57" s="77" t="s">
        <v>2588</v>
      </c>
      <c r="G57" s="1017" t="s">
        <v>2852</v>
      </c>
      <c r="H57" s="77" t="s">
        <v>2853</v>
      </c>
      <c r="I57" s="1018"/>
      <c r="J57" s="80">
        <v>2657813</v>
      </c>
      <c r="K57" s="78">
        <v>3252253591</v>
      </c>
      <c r="L57" s="78">
        <v>403112</v>
      </c>
      <c r="M57" s="78">
        <v>493110675</v>
      </c>
      <c r="N57" s="78">
        <v>91000</v>
      </c>
      <c r="O57" s="78">
        <v>197008081</v>
      </c>
      <c r="P57" s="78">
        <v>1348</v>
      </c>
      <c r="Q57" s="78">
        <v>7398616</v>
      </c>
      <c r="R57" s="78">
        <v>0</v>
      </c>
      <c r="S57" s="78">
        <v>0</v>
      </c>
      <c r="T57" s="78">
        <v>0</v>
      </c>
      <c r="U57" s="78">
        <v>0</v>
      </c>
      <c r="V57" s="78">
        <v>0</v>
      </c>
      <c r="W57" s="78">
        <v>0</v>
      </c>
      <c r="X57" s="78">
        <v>0</v>
      </c>
      <c r="Y57" s="78">
        <v>0</v>
      </c>
      <c r="Z57" s="78">
        <v>3949770963</v>
      </c>
      <c r="AA57" s="78">
        <v>5845829629</v>
      </c>
      <c r="AB57" s="78">
        <v>35637826889</v>
      </c>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2854</v>
      </c>
      <c r="B58" s="77">
        <v>50</v>
      </c>
      <c r="C58" s="77">
        <v>18</v>
      </c>
      <c r="D58" s="77">
        <v>50</v>
      </c>
      <c r="E58" s="77">
        <v>2024</v>
      </c>
      <c r="F58" s="77" t="s">
        <v>2588</v>
      </c>
      <c r="G58" s="1017" t="s">
        <v>2855</v>
      </c>
      <c r="H58" s="77" t="s">
        <v>2856</v>
      </c>
      <c r="I58" s="1018"/>
      <c r="J58" s="80">
        <v>112367</v>
      </c>
      <c r="K58" s="78">
        <v>141651645</v>
      </c>
      <c r="L58" s="78">
        <v>159447</v>
      </c>
      <c r="M58" s="78">
        <v>200659193</v>
      </c>
      <c r="N58" s="78">
        <v>11500</v>
      </c>
      <c r="O58" s="78">
        <v>30623134.999999996</v>
      </c>
      <c r="P58" s="78">
        <v>141</v>
      </c>
      <c r="Q58" s="78">
        <v>793072</v>
      </c>
      <c r="R58" s="78">
        <v>0</v>
      </c>
      <c r="S58" s="78">
        <v>0</v>
      </c>
      <c r="T58" s="78">
        <v>0</v>
      </c>
      <c r="U58" s="78">
        <v>0</v>
      </c>
      <c r="V58" s="78">
        <v>0</v>
      </c>
      <c r="W58" s="78">
        <v>0</v>
      </c>
      <c r="X58" s="78">
        <v>0</v>
      </c>
      <c r="Y58" s="78">
        <v>0</v>
      </c>
      <c r="Z58" s="78">
        <v>373727045</v>
      </c>
      <c r="AA58" s="78">
        <v>266837267.99999997</v>
      </c>
      <c r="AB58" s="78">
        <v>1385126449</v>
      </c>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2857</v>
      </c>
      <c r="B59" s="77">
        <v>51</v>
      </c>
      <c r="C59" s="77">
        <v>18</v>
      </c>
      <c r="D59" s="77">
        <v>51</v>
      </c>
      <c r="E59" s="77">
        <v>2024</v>
      </c>
      <c r="F59" s="77" t="s">
        <v>2588</v>
      </c>
      <c r="G59" s="1017" t="s">
        <v>2858</v>
      </c>
      <c r="H59" s="77" t="s">
        <v>2859</v>
      </c>
      <c r="I59" s="1018"/>
      <c r="J59" s="80">
        <v>189978</v>
      </c>
      <c r="K59" s="78">
        <v>242048342</v>
      </c>
      <c r="L59" s="78">
        <v>272895</v>
      </c>
      <c r="M59" s="78">
        <v>346914272</v>
      </c>
      <c r="N59" s="78">
        <v>4700</v>
      </c>
      <c r="O59" s="78">
        <v>9617116</v>
      </c>
      <c r="P59" s="78">
        <v>0</v>
      </c>
      <c r="Q59" s="78">
        <v>0</v>
      </c>
      <c r="R59" s="78">
        <v>0</v>
      </c>
      <c r="S59" s="78">
        <v>0</v>
      </c>
      <c r="T59" s="78">
        <v>0</v>
      </c>
      <c r="U59" s="78">
        <v>0</v>
      </c>
      <c r="V59" s="78">
        <v>0</v>
      </c>
      <c r="W59" s="78">
        <v>0</v>
      </c>
      <c r="X59" s="78">
        <v>0</v>
      </c>
      <c r="Y59" s="78">
        <v>0</v>
      </c>
      <c r="Z59" s="78">
        <v>598579730.00000012</v>
      </c>
      <c r="AA59" s="78">
        <v>428273167.00000006</v>
      </c>
      <c r="AB59" s="78">
        <v>2027609553</v>
      </c>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2860</v>
      </c>
      <c r="B60" s="77">
        <v>52</v>
      </c>
      <c r="C60" s="77">
        <v>18</v>
      </c>
      <c r="D60" s="77">
        <v>52</v>
      </c>
      <c r="E60" s="77">
        <v>2024</v>
      </c>
      <c r="F60" s="77" t="s">
        <v>2588</v>
      </c>
      <c r="G60" s="1017" t="s">
        <v>2861</v>
      </c>
      <c r="H60" s="77" t="s">
        <v>2862</v>
      </c>
      <c r="I60" s="1018"/>
      <c r="J60" s="80">
        <v>152234</v>
      </c>
      <c r="K60" s="78">
        <v>193784133</v>
      </c>
      <c r="L60" s="78">
        <v>370758</v>
      </c>
      <c r="M60" s="78">
        <v>471034717</v>
      </c>
      <c r="N60" s="78">
        <v>34900</v>
      </c>
      <c r="O60" s="78">
        <v>84170819.000000015</v>
      </c>
      <c r="P60" s="78">
        <v>1466</v>
      </c>
      <c r="Q60" s="78">
        <v>8515396</v>
      </c>
      <c r="R60" s="78">
        <v>0</v>
      </c>
      <c r="S60" s="78">
        <v>0</v>
      </c>
      <c r="T60" s="78">
        <v>0</v>
      </c>
      <c r="U60" s="78">
        <v>0</v>
      </c>
      <c r="V60" s="78">
        <v>0</v>
      </c>
      <c r="W60" s="78">
        <v>0</v>
      </c>
      <c r="X60" s="78">
        <v>0</v>
      </c>
      <c r="Y60" s="78">
        <v>0</v>
      </c>
      <c r="Z60" s="78">
        <v>757505065.00000012</v>
      </c>
      <c r="AA60" s="78">
        <v>343895787</v>
      </c>
      <c r="AB60" s="78">
        <v>1578622518</v>
      </c>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2863</v>
      </c>
      <c r="B61" s="77">
        <v>53</v>
      </c>
      <c r="C61" s="77">
        <v>18</v>
      </c>
      <c r="D61" s="77">
        <v>53</v>
      </c>
      <c r="E61" s="77">
        <v>2024</v>
      </c>
      <c r="F61" s="77" t="s">
        <v>2588</v>
      </c>
      <c r="G61" s="1017" t="s">
        <v>2864</v>
      </c>
      <c r="H61" s="77" t="s">
        <v>2865</v>
      </c>
      <c r="I61" s="1018"/>
      <c r="J61" s="80">
        <v>86269</v>
      </c>
      <c r="K61" s="78">
        <v>108574700</v>
      </c>
      <c r="L61" s="78">
        <v>22997</v>
      </c>
      <c r="M61" s="78">
        <v>28947816</v>
      </c>
      <c r="N61" s="78">
        <v>0</v>
      </c>
      <c r="O61" s="78">
        <v>0</v>
      </c>
      <c r="P61" s="78">
        <v>0</v>
      </c>
      <c r="Q61" s="78">
        <v>0</v>
      </c>
      <c r="R61" s="78">
        <v>0</v>
      </c>
      <c r="S61" s="78">
        <v>0</v>
      </c>
      <c r="T61" s="78">
        <v>0</v>
      </c>
      <c r="U61" s="78">
        <v>0</v>
      </c>
      <c r="V61" s="78">
        <v>0</v>
      </c>
      <c r="W61" s="78">
        <v>0</v>
      </c>
      <c r="X61" s="78">
        <v>0</v>
      </c>
      <c r="Y61" s="78">
        <v>0</v>
      </c>
      <c r="Z61" s="78">
        <v>137522516</v>
      </c>
      <c r="AA61" s="78">
        <v>158581862</v>
      </c>
      <c r="AB61" s="78">
        <v>1150175683</v>
      </c>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2866</v>
      </c>
      <c r="B62" s="77">
        <v>54</v>
      </c>
      <c r="C62" s="77">
        <v>18</v>
      </c>
      <c r="D62" s="77">
        <v>54</v>
      </c>
      <c r="E62" s="77">
        <v>2024</v>
      </c>
      <c r="F62" s="77" t="s">
        <v>2588</v>
      </c>
      <c r="G62" s="1017" t="s">
        <v>2867</v>
      </c>
      <c r="H62" s="77" t="s">
        <v>2868</v>
      </c>
      <c r="I62" s="1018"/>
      <c r="J62" s="80">
        <v>135950</v>
      </c>
      <c r="K62" s="78">
        <v>174568834.99999997</v>
      </c>
      <c r="L62" s="78">
        <v>496861</v>
      </c>
      <c r="M62" s="78">
        <v>637164274</v>
      </c>
      <c r="N62" s="78">
        <v>50300</v>
      </c>
      <c r="O62" s="78">
        <v>118646369</v>
      </c>
      <c r="P62" s="78">
        <v>372</v>
      </c>
      <c r="Q62" s="78">
        <v>2158063.0000000005</v>
      </c>
      <c r="R62" s="78">
        <v>0</v>
      </c>
      <c r="S62" s="78">
        <v>0</v>
      </c>
      <c r="T62" s="78">
        <v>0</v>
      </c>
      <c r="U62" s="78">
        <v>0</v>
      </c>
      <c r="V62" s="78">
        <v>0</v>
      </c>
      <c r="W62" s="78">
        <v>0</v>
      </c>
      <c r="X62" s="78">
        <v>0</v>
      </c>
      <c r="Y62" s="78">
        <v>0</v>
      </c>
      <c r="Z62" s="78">
        <v>932537541.00000012</v>
      </c>
      <c r="AA62" s="78">
        <v>140431755</v>
      </c>
      <c r="AB62" s="78">
        <v>1167685487</v>
      </c>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2869</v>
      </c>
      <c r="B63" s="77">
        <v>55</v>
      </c>
      <c r="C63" s="77">
        <v>18</v>
      </c>
      <c r="D63" s="77">
        <v>55</v>
      </c>
      <c r="E63" s="77">
        <v>2024</v>
      </c>
      <c r="F63" s="77" t="s">
        <v>2588</v>
      </c>
      <c r="G63" s="1017" t="s">
        <v>2870</v>
      </c>
      <c r="H63" s="77" t="s">
        <v>2871</v>
      </c>
      <c r="I63" s="1018"/>
      <c r="J63" s="80">
        <v>219690</v>
      </c>
      <c r="K63" s="78">
        <v>291136870</v>
      </c>
      <c r="L63" s="78">
        <v>475715</v>
      </c>
      <c r="M63" s="78">
        <v>629811143</v>
      </c>
      <c r="N63" s="78">
        <v>7300</v>
      </c>
      <c r="O63" s="78">
        <v>13051786</v>
      </c>
      <c r="P63" s="78">
        <v>0</v>
      </c>
      <c r="Q63" s="78">
        <v>0</v>
      </c>
      <c r="R63" s="78">
        <v>0</v>
      </c>
      <c r="S63" s="78">
        <v>0</v>
      </c>
      <c r="T63" s="78">
        <v>0</v>
      </c>
      <c r="U63" s="78">
        <v>0</v>
      </c>
      <c r="V63" s="78">
        <v>0</v>
      </c>
      <c r="W63" s="78">
        <v>0</v>
      </c>
      <c r="X63" s="78">
        <v>0</v>
      </c>
      <c r="Y63" s="78">
        <v>0</v>
      </c>
      <c r="Z63" s="78">
        <v>933999798.99999988</v>
      </c>
      <c r="AA63" s="78">
        <v>528219661</v>
      </c>
      <c r="AB63" s="78">
        <v>2555456506</v>
      </c>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2872</v>
      </c>
      <c r="B64" s="77">
        <v>56</v>
      </c>
      <c r="C64" s="77">
        <v>18</v>
      </c>
      <c r="D64" s="77">
        <v>56</v>
      </c>
      <c r="E64" s="77">
        <v>2024</v>
      </c>
      <c r="F64" s="77" t="s">
        <v>2588</v>
      </c>
      <c r="G64" s="1017" t="s">
        <v>2873</v>
      </c>
      <c r="H64" s="77" t="s">
        <v>2874</v>
      </c>
      <c r="I64" s="1018"/>
      <c r="J64" s="80">
        <v>207057</v>
      </c>
      <c r="K64" s="78">
        <v>263162699.00000003</v>
      </c>
      <c r="L64" s="78">
        <v>365538</v>
      </c>
      <c r="M64" s="78">
        <v>464170990</v>
      </c>
      <c r="N64" s="78">
        <v>38700</v>
      </c>
      <c r="O64" s="78">
        <v>86248811</v>
      </c>
      <c r="P64" s="78">
        <v>293</v>
      </c>
      <c r="Q64" s="78">
        <v>1655877</v>
      </c>
      <c r="R64" s="78">
        <v>0</v>
      </c>
      <c r="S64" s="78">
        <v>0</v>
      </c>
      <c r="T64" s="78">
        <v>0</v>
      </c>
      <c r="U64" s="78">
        <v>0</v>
      </c>
      <c r="V64" s="78">
        <v>0</v>
      </c>
      <c r="W64" s="78">
        <v>0</v>
      </c>
      <c r="X64" s="78">
        <v>0</v>
      </c>
      <c r="Y64" s="78">
        <v>0</v>
      </c>
      <c r="Z64" s="78">
        <v>815238377.00000012</v>
      </c>
      <c r="AA64" s="78">
        <v>420046560</v>
      </c>
      <c r="AB64" s="78">
        <v>1981789621</v>
      </c>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2875</v>
      </c>
      <c r="B65" s="77">
        <v>57</v>
      </c>
      <c r="C65" s="77">
        <v>18</v>
      </c>
      <c r="D65" s="77">
        <v>57</v>
      </c>
      <c r="E65" s="77">
        <v>2024</v>
      </c>
      <c r="F65" s="77" t="s">
        <v>2588</v>
      </c>
      <c r="G65" s="1017" t="s">
        <v>2876</v>
      </c>
      <c r="H65" s="77" t="s">
        <v>2877</v>
      </c>
      <c r="I65" s="1018"/>
      <c r="J65" s="80">
        <v>327147</v>
      </c>
      <c r="K65" s="78">
        <v>417331329.00000006</v>
      </c>
      <c r="L65" s="78">
        <v>390824</v>
      </c>
      <c r="M65" s="78">
        <v>498308026.00000006</v>
      </c>
      <c r="N65" s="78">
        <v>11000</v>
      </c>
      <c r="O65" s="78">
        <v>23976651.999999996</v>
      </c>
      <c r="P65" s="78">
        <v>0</v>
      </c>
      <c r="Q65" s="78">
        <v>0</v>
      </c>
      <c r="R65" s="78">
        <v>0</v>
      </c>
      <c r="S65" s="78">
        <v>0</v>
      </c>
      <c r="T65" s="78">
        <v>0</v>
      </c>
      <c r="U65" s="78">
        <v>0</v>
      </c>
      <c r="V65" s="78">
        <v>0</v>
      </c>
      <c r="W65" s="78">
        <v>0</v>
      </c>
      <c r="X65" s="78">
        <v>0</v>
      </c>
      <c r="Y65" s="78">
        <v>0</v>
      </c>
      <c r="Z65" s="78">
        <v>939616007</v>
      </c>
      <c r="AA65" s="78">
        <v>701874858</v>
      </c>
      <c r="AB65" s="78">
        <v>3375044224</v>
      </c>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2878</v>
      </c>
      <c r="B66" s="77">
        <v>58</v>
      </c>
      <c r="C66" s="77">
        <v>18</v>
      </c>
      <c r="D66" s="77">
        <v>58</v>
      </c>
      <c r="E66" s="77">
        <v>2024</v>
      </c>
      <c r="F66" s="77" t="s">
        <v>2588</v>
      </c>
      <c r="G66" s="1017" t="s">
        <v>2879</v>
      </c>
      <c r="H66" s="77" t="s">
        <v>2880</v>
      </c>
      <c r="I66" s="1018"/>
      <c r="J66" s="80">
        <v>335377</v>
      </c>
      <c r="K66" s="78">
        <v>441019465</v>
      </c>
      <c r="L66" s="78">
        <v>205506</v>
      </c>
      <c r="M66" s="78">
        <v>269939755</v>
      </c>
      <c r="N66" s="78">
        <v>0</v>
      </c>
      <c r="O66" s="78">
        <v>0</v>
      </c>
      <c r="P66" s="78">
        <v>0</v>
      </c>
      <c r="Q66" s="78">
        <v>0</v>
      </c>
      <c r="R66" s="78">
        <v>0</v>
      </c>
      <c r="S66" s="78">
        <v>0</v>
      </c>
      <c r="T66" s="78">
        <v>0</v>
      </c>
      <c r="U66" s="78">
        <v>0</v>
      </c>
      <c r="V66" s="78">
        <v>0</v>
      </c>
      <c r="W66" s="78">
        <v>0</v>
      </c>
      <c r="X66" s="78">
        <v>0</v>
      </c>
      <c r="Y66" s="78">
        <v>0</v>
      </c>
      <c r="Z66" s="78">
        <v>710959220</v>
      </c>
      <c r="AA66" s="78">
        <v>808610912</v>
      </c>
      <c r="AB66" s="78">
        <v>3470157924</v>
      </c>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2881</v>
      </c>
      <c r="B67" s="77">
        <v>59</v>
      </c>
      <c r="C67" s="77">
        <v>18</v>
      </c>
      <c r="D67" s="77">
        <v>59</v>
      </c>
      <c r="E67" s="77">
        <v>2024</v>
      </c>
      <c r="F67" s="77" t="s">
        <v>2588</v>
      </c>
      <c r="G67" s="1017" t="s">
        <v>2882</v>
      </c>
      <c r="H67" s="77" t="s">
        <v>2883</v>
      </c>
      <c r="I67" s="1018"/>
      <c r="J67" s="80">
        <v>408751</v>
      </c>
      <c r="K67" s="78">
        <v>533121224.00000012</v>
      </c>
      <c r="L67" s="78">
        <v>910514</v>
      </c>
      <c r="M67" s="78">
        <v>1185960666</v>
      </c>
      <c r="N67" s="78">
        <v>387100</v>
      </c>
      <c r="O67" s="78">
        <v>868545456</v>
      </c>
      <c r="P67" s="78">
        <v>2689</v>
      </c>
      <c r="Q67" s="78">
        <v>14883475</v>
      </c>
      <c r="R67" s="78">
        <v>4133</v>
      </c>
      <c r="S67" s="78">
        <v>34415960</v>
      </c>
      <c r="T67" s="78">
        <v>0</v>
      </c>
      <c r="U67" s="78">
        <v>0</v>
      </c>
      <c r="V67" s="78">
        <v>0</v>
      </c>
      <c r="W67" s="78">
        <v>0</v>
      </c>
      <c r="X67" s="78">
        <v>0</v>
      </c>
      <c r="Y67" s="78">
        <v>0</v>
      </c>
      <c r="Z67" s="78">
        <v>2636926780.5852504</v>
      </c>
      <c r="AA67" s="78">
        <v>657698497</v>
      </c>
      <c r="AB67" s="78">
        <v>3883091138.0000005</v>
      </c>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2884</v>
      </c>
      <c r="B68" s="77">
        <v>60</v>
      </c>
      <c r="C68" s="77">
        <v>18</v>
      </c>
      <c r="D68" s="77">
        <v>60</v>
      </c>
      <c r="E68" s="77">
        <v>2024</v>
      </c>
      <c r="F68" s="77" t="s">
        <v>2588</v>
      </c>
      <c r="G68" s="1017" t="s">
        <v>2885</v>
      </c>
      <c r="H68" s="77" t="s">
        <v>2886</v>
      </c>
      <c r="I68" s="1018"/>
      <c r="J68" s="80">
        <v>284450</v>
      </c>
      <c r="K68" s="78">
        <v>363918186</v>
      </c>
      <c r="L68" s="78">
        <v>420565</v>
      </c>
      <c r="M68" s="78">
        <v>535822341.00000006</v>
      </c>
      <c r="N68" s="78">
        <v>0</v>
      </c>
      <c r="O68" s="78">
        <v>0</v>
      </c>
      <c r="P68" s="78">
        <v>0</v>
      </c>
      <c r="Q68" s="78">
        <v>0</v>
      </c>
      <c r="R68" s="78">
        <v>0</v>
      </c>
      <c r="S68" s="78">
        <v>0</v>
      </c>
      <c r="T68" s="78">
        <v>0</v>
      </c>
      <c r="U68" s="78">
        <v>0</v>
      </c>
      <c r="V68" s="78">
        <v>0</v>
      </c>
      <c r="W68" s="78">
        <v>0</v>
      </c>
      <c r="X68" s="78">
        <v>0</v>
      </c>
      <c r="Y68" s="78">
        <v>0</v>
      </c>
      <c r="Z68" s="78">
        <v>899740527</v>
      </c>
      <c r="AA68" s="78">
        <v>652543105</v>
      </c>
      <c r="AB68" s="78">
        <v>2914483653</v>
      </c>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2887</v>
      </c>
      <c r="B69" s="77">
        <v>61</v>
      </c>
      <c r="C69" s="77">
        <v>18</v>
      </c>
      <c r="D69" s="77">
        <v>61</v>
      </c>
      <c r="E69" s="77">
        <v>2024</v>
      </c>
      <c r="F69" s="77" t="s">
        <v>2588</v>
      </c>
      <c r="G69" s="1017" t="s">
        <v>2888</v>
      </c>
      <c r="H69" s="77" t="s">
        <v>2889</v>
      </c>
      <c r="I69" s="1018"/>
      <c r="J69" s="80">
        <v>33899</v>
      </c>
      <c r="K69" s="78">
        <v>43600944.000000007</v>
      </c>
      <c r="L69" s="78">
        <v>32543.999999999996</v>
      </c>
      <c r="M69" s="78">
        <v>41797239.999999993</v>
      </c>
      <c r="N69" s="78">
        <v>0</v>
      </c>
      <c r="O69" s="78">
        <v>0</v>
      </c>
      <c r="P69" s="78">
        <v>0</v>
      </c>
      <c r="Q69" s="78">
        <v>0</v>
      </c>
      <c r="R69" s="78">
        <v>0</v>
      </c>
      <c r="S69" s="78">
        <v>0</v>
      </c>
      <c r="T69" s="78">
        <v>0</v>
      </c>
      <c r="U69" s="78">
        <v>0</v>
      </c>
      <c r="V69" s="78">
        <v>0</v>
      </c>
      <c r="W69" s="78">
        <v>0</v>
      </c>
      <c r="X69" s="78">
        <v>0</v>
      </c>
      <c r="Y69" s="78">
        <v>0</v>
      </c>
      <c r="Z69" s="78">
        <v>85398184</v>
      </c>
      <c r="AA69" s="78">
        <v>90728276</v>
      </c>
      <c r="AB69" s="78">
        <v>456216135</v>
      </c>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2391</v>
      </c>
      <c r="B189" s="77">
        <v>181</v>
      </c>
      <c r="C189" s="77">
        <v>16</v>
      </c>
      <c r="D189" s="77">
        <v>1</v>
      </c>
      <c r="E189" s="77">
        <v>2022</v>
      </c>
      <c r="F189" s="77" t="s">
        <v>162</v>
      </c>
      <c r="G189" s="1017" t="s">
        <v>1635</v>
      </c>
      <c r="H189" s="77" t="s">
        <v>1636</v>
      </c>
      <c r="I189" s="1018"/>
      <c r="J189" s="80"/>
      <c r="K189" s="78"/>
      <c r="L189" s="78"/>
      <c r="M189" s="78"/>
      <c r="N189" s="78"/>
      <c r="O189" s="78"/>
      <c r="P189" s="78"/>
      <c r="Q189" s="78"/>
      <c r="R189" s="78"/>
      <c r="S189" s="78"/>
      <c r="T189" s="78"/>
      <c r="U189" s="78"/>
      <c r="V189" s="78"/>
      <c r="W189" s="78"/>
      <c r="X189" s="78"/>
      <c r="Y189" s="78"/>
      <c r="Z189" s="78"/>
      <c r="AA189" s="78"/>
      <c r="AB189" s="78"/>
      <c r="AC189" s="79"/>
      <c r="AD189" s="78">
        <v>9309739280.9870663</v>
      </c>
      <c r="AE189" s="78">
        <v>264393673.14551619</v>
      </c>
      <c r="AF189" s="78">
        <v>66910764.910854794</v>
      </c>
      <c r="AG189" s="78">
        <v>12276119913.14971</v>
      </c>
      <c r="AH189" s="78">
        <v>11053966432.81888</v>
      </c>
      <c r="AI189" s="78">
        <v>0</v>
      </c>
      <c r="AJ189" s="78">
        <v>0</v>
      </c>
      <c r="AK189" s="78">
        <v>659184636.89206696</v>
      </c>
      <c r="AL189" s="78">
        <v>0</v>
      </c>
      <c r="AM189" s="78">
        <v>0</v>
      </c>
      <c r="AN189" s="78">
        <v>33630314701.904091</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2890</v>
      </c>
      <c r="B190" s="77">
        <v>182</v>
      </c>
      <c r="C190" s="77">
        <v>16</v>
      </c>
      <c r="D190" s="77">
        <v>2</v>
      </c>
      <c r="E190" s="77">
        <v>2022</v>
      </c>
      <c r="F190" s="77" t="s">
        <v>162</v>
      </c>
      <c r="G190" s="1017" t="s">
        <v>2713</v>
      </c>
      <c r="H190" s="77" t="s">
        <v>2714</v>
      </c>
      <c r="I190" s="1018"/>
      <c r="J190" s="80"/>
      <c r="K190" s="78"/>
      <c r="L190" s="78"/>
      <c r="M190" s="78"/>
      <c r="N190" s="78"/>
      <c r="O190" s="78"/>
      <c r="P190" s="78"/>
      <c r="Q190" s="78"/>
      <c r="R190" s="78"/>
      <c r="S190" s="78"/>
      <c r="T190" s="78"/>
      <c r="U190" s="78"/>
      <c r="V190" s="78"/>
      <c r="W190" s="78"/>
      <c r="X190" s="78"/>
      <c r="Y190" s="78"/>
      <c r="Z190" s="78"/>
      <c r="AA190" s="78"/>
      <c r="AB190" s="78"/>
      <c r="AC190" s="79"/>
      <c r="AD190" s="78">
        <v>109339.47880847701</v>
      </c>
      <c r="AE190" s="78">
        <v>170770.98949368444</v>
      </c>
      <c r="AF190" s="78">
        <v>85717.095709524467</v>
      </c>
      <c r="AG190" s="78">
        <v>4033295.710280057</v>
      </c>
      <c r="AH190" s="78">
        <v>6519774.6640600795</v>
      </c>
      <c r="AI190" s="78">
        <v>0</v>
      </c>
      <c r="AJ190" s="78">
        <v>0</v>
      </c>
      <c r="AK190" s="78">
        <v>381312.9003842122</v>
      </c>
      <c r="AL190" s="78">
        <v>0</v>
      </c>
      <c r="AM190" s="78">
        <v>0</v>
      </c>
      <c r="AN190" s="78">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2891</v>
      </c>
      <c r="B191" s="77">
        <v>183</v>
      </c>
      <c r="C191" s="77">
        <v>16</v>
      </c>
      <c r="D191" s="77">
        <v>3</v>
      </c>
      <c r="E191" s="77">
        <v>2022</v>
      </c>
      <c r="F191" s="77" t="s">
        <v>162</v>
      </c>
      <c r="G191" s="1017" t="s">
        <v>2716</v>
      </c>
      <c r="H191" s="77" t="s">
        <v>2717</v>
      </c>
      <c r="I191" s="1018"/>
      <c r="J191" s="80"/>
      <c r="K191" s="78"/>
      <c r="L191" s="78"/>
      <c r="M191" s="78"/>
      <c r="N191" s="78"/>
      <c r="O191" s="78"/>
      <c r="P191" s="78"/>
      <c r="Q191" s="78"/>
      <c r="R191" s="78"/>
      <c r="S191" s="78"/>
      <c r="T191" s="78"/>
      <c r="U191" s="78"/>
      <c r="V191" s="78"/>
      <c r="W191" s="78"/>
      <c r="X191" s="78"/>
      <c r="Y191" s="78"/>
      <c r="Z191" s="78"/>
      <c r="AA191" s="78"/>
      <c r="AB191" s="78"/>
      <c r="AC191" s="79"/>
      <c r="AD191" s="78">
        <v>282178675.43051291</v>
      </c>
      <c r="AE191" s="78">
        <v>2615140.0547954421</v>
      </c>
      <c r="AF191" s="78">
        <v>4783013.9405914648</v>
      </c>
      <c r="AG191" s="78">
        <v>108147625.06610848</v>
      </c>
      <c r="AH191" s="78">
        <v>95822260.203951642</v>
      </c>
      <c r="AI191" s="78">
        <v>0</v>
      </c>
      <c r="AJ191" s="78">
        <v>0</v>
      </c>
      <c r="AK191" s="78">
        <v>6572966.6672054026</v>
      </c>
      <c r="AL191" s="78">
        <v>0</v>
      </c>
      <c r="AM191" s="78">
        <v>0</v>
      </c>
      <c r="AN191" s="78">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2892</v>
      </c>
      <c r="B192" s="77">
        <v>184</v>
      </c>
      <c r="C192" s="77">
        <v>16</v>
      </c>
      <c r="D192" s="77">
        <v>4</v>
      </c>
      <c r="E192" s="77">
        <v>2022</v>
      </c>
      <c r="F192" s="77" t="s">
        <v>162</v>
      </c>
      <c r="G192" s="1017" t="s">
        <v>2719</v>
      </c>
      <c r="H192" s="77" t="s">
        <v>2720</v>
      </c>
      <c r="I192" s="1018"/>
      <c r="J192" s="80"/>
      <c r="K192" s="78"/>
      <c r="L192" s="78"/>
      <c r="M192" s="78"/>
      <c r="N192" s="78"/>
      <c r="O192" s="78"/>
      <c r="P192" s="78"/>
      <c r="Q192" s="78"/>
      <c r="R192" s="78"/>
      <c r="S192" s="78"/>
      <c r="T192" s="78"/>
      <c r="U192" s="78"/>
      <c r="V192" s="78"/>
      <c r="W192" s="78"/>
      <c r="X192" s="78"/>
      <c r="Y192" s="78"/>
      <c r="Z192" s="78"/>
      <c r="AA192" s="78"/>
      <c r="AB192" s="78"/>
      <c r="AC192" s="79"/>
      <c r="AD192" s="78">
        <v>5684166.0829754183</v>
      </c>
      <c r="AE192" s="78">
        <v>436972.82605736901</v>
      </c>
      <c r="AF192" s="78">
        <v>0</v>
      </c>
      <c r="AG192" s="78">
        <v>25401948.840005249</v>
      </c>
      <c r="AH192" s="78">
        <v>28325481.313036256</v>
      </c>
      <c r="AI192" s="78">
        <v>0</v>
      </c>
      <c r="AJ192" s="78">
        <v>0</v>
      </c>
      <c r="AK192" s="78">
        <v>1697378.2849815339</v>
      </c>
      <c r="AL192" s="78">
        <v>0</v>
      </c>
      <c r="AM192" s="78">
        <v>0</v>
      </c>
      <c r="AN192" s="78">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2893</v>
      </c>
      <c r="B193" s="77">
        <v>185</v>
      </c>
      <c r="C193" s="77">
        <v>16</v>
      </c>
      <c r="D193" s="77">
        <v>5</v>
      </c>
      <c r="E193" s="77">
        <v>2022</v>
      </c>
      <c r="F193" s="77" t="s">
        <v>162</v>
      </c>
      <c r="G193" s="1017" t="s">
        <v>2722</v>
      </c>
      <c r="H193" s="77" t="s">
        <v>2723</v>
      </c>
      <c r="I193" s="1018"/>
      <c r="J193" s="80"/>
      <c r="K193" s="78"/>
      <c r="L193" s="78"/>
      <c r="M193" s="78"/>
      <c r="N193" s="78"/>
      <c r="O193" s="78"/>
      <c r="P193" s="78"/>
      <c r="Q193" s="78"/>
      <c r="R193" s="78"/>
      <c r="S193" s="78"/>
      <c r="T193" s="78"/>
      <c r="U193" s="78"/>
      <c r="V193" s="78"/>
      <c r="W193" s="78"/>
      <c r="X193" s="78"/>
      <c r="Y193" s="78"/>
      <c r="Z193" s="78"/>
      <c r="AA193" s="78"/>
      <c r="AB193" s="78"/>
      <c r="AC193" s="79"/>
      <c r="AD193" s="78">
        <v>183401314.58253145</v>
      </c>
      <c r="AE193" s="78">
        <v>6100877.3109312365</v>
      </c>
      <c r="AF193" s="78">
        <v>1000032.7832777853</v>
      </c>
      <c r="AG193" s="78">
        <v>296576468.47275412</v>
      </c>
      <c r="AH193" s="78">
        <v>278139027.62679994</v>
      </c>
      <c r="AI193" s="78">
        <v>0</v>
      </c>
      <c r="AJ193" s="78">
        <v>0</v>
      </c>
      <c r="AK193" s="78">
        <v>16238144.653578004</v>
      </c>
      <c r="AL193" s="78">
        <v>0</v>
      </c>
      <c r="AM193" s="78">
        <v>0</v>
      </c>
      <c r="AN193" s="78">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2894</v>
      </c>
      <c r="B194" s="77">
        <v>186</v>
      </c>
      <c r="C194" s="77">
        <v>16</v>
      </c>
      <c r="D194" s="77">
        <v>6</v>
      </c>
      <c r="E194" s="77">
        <v>2022</v>
      </c>
      <c r="F194" s="77" t="s">
        <v>162</v>
      </c>
      <c r="G194" s="1017" t="s">
        <v>2725</v>
      </c>
      <c r="H194" s="77" t="s">
        <v>2726</v>
      </c>
      <c r="I194" s="1018"/>
      <c r="J194" s="80"/>
      <c r="K194" s="78"/>
      <c r="L194" s="78"/>
      <c r="M194" s="78"/>
      <c r="N194" s="78"/>
      <c r="O194" s="78"/>
      <c r="P194" s="78"/>
      <c r="Q194" s="78"/>
      <c r="R194" s="78"/>
      <c r="S194" s="78"/>
      <c r="T194" s="78"/>
      <c r="U194" s="78"/>
      <c r="V194" s="78"/>
      <c r="W194" s="78"/>
      <c r="X194" s="78"/>
      <c r="Y194" s="78"/>
      <c r="Z194" s="78"/>
      <c r="AA194" s="78"/>
      <c r="AB194" s="78"/>
      <c r="AC194" s="79"/>
      <c r="AD194" s="78">
        <v>64088541.634453893</v>
      </c>
      <c r="AE194" s="78">
        <v>2939939.7799108815</v>
      </c>
      <c r="AF194" s="78">
        <v>4205852.1628140006</v>
      </c>
      <c r="AG194" s="78">
        <v>134950107.28986225</v>
      </c>
      <c r="AH194" s="78">
        <v>199230449.34071612</v>
      </c>
      <c r="AI194" s="78">
        <v>0</v>
      </c>
      <c r="AJ194" s="78">
        <v>0</v>
      </c>
      <c r="AK194" s="78">
        <v>13390758.684606699</v>
      </c>
      <c r="AL194" s="78">
        <v>0</v>
      </c>
      <c r="AM194" s="78">
        <v>0</v>
      </c>
      <c r="AN194" s="78">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2895</v>
      </c>
      <c r="B195" s="77">
        <v>187</v>
      </c>
      <c r="C195" s="77">
        <v>16</v>
      </c>
      <c r="D195" s="77">
        <v>7</v>
      </c>
      <c r="E195" s="77">
        <v>2022</v>
      </c>
      <c r="F195" s="77" t="s">
        <v>162</v>
      </c>
      <c r="G195" s="1017" t="s">
        <v>2728</v>
      </c>
      <c r="H195" s="77" t="s">
        <v>2729</v>
      </c>
      <c r="I195" s="1018"/>
      <c r="J195" s="80"/>
      <c r="K195" s="78"/>
      <c r="L195" s="78"/>
      <c r="M195" s="78"/>
      <c r="N195" s="78"/>
      <c r="O195" s="78"/>
      <c r="P195" s="78"/>
      <c r="Q195" s="78"/>
      <c r="R195" s="78"/>
      <c r="S195" s="78"/>
      <c r="T195" s="78"/>
      <c r="U195" s="78"/>
      <c r="V195" s="78"/>
      <c r="W195" s="78"/>
      <c r="X195" s="78"/>
      <c r="Y195" s="78"/>
      <c r="Z195" s="78"/>
      <c r="AA195" s="78"/>
      <c r="AB195" s="78"/>
      <c r="AC195" s="79"/>
      <c r="AD195" s="78">
        <v>1098125.5632928177</v>
      </c>
      <c r="AE195" s="78">
        <v>164074.08794491252</v>
      </c>
      <c r="AF195" s="78">
        <v>22857.892189206523</v>
      </c>
      <c r="AG195" s="78">
        <v>7844189.1235700063</v>
      </c>
      <c r="AH195" s="78">
        <v>19941033.545190487</v>
      </c>
      <c r="AI195" s="78">
        <v>0</v>
      </c>
      <c r="AJ195" s="78">
        <v>0</v>
      </c>
      <c r="AK195" s="78">
        <v>1101068.4394094744</v>
      </c>
      <c r="AL195" s="78">
        <v>0</v>
      </c>
      <c r="AM195" s="78">
        <v>0</v>
      </c>
      <c r="AN195" s="78">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2896</v>
      </c>
      <c r="B196" s="77">
        <v>188</v>
      </c>
      <c r="C196" s="77">
        <v>16</v>
      </c>
      <c r="D196" s="77">
        <v>8</v>
      </c>
      <c r="E196" s="77">
        <v>2022</v>
      </c>
      <c r="F196" s="77" t="s">
        <v>162</v>
      </c>
      <c r="G196" s="1017" t="s">
        <v>2731</v>
      </c>
      <c r="H196" s="77" t="s">
        <v>2732</v>
      </c>
      <c r="I196" s="1018"/>
      <c r="J196" s="80"/>
      <c r="K196" s="78"/>
      <c r="L196" s="78"/>
      <c r="M196" s="78"/>
      <c r="N196" s="78"/>
      <c r="O196" s="78"/>
      <c r="P196" s="78"/>
      <c r="Q196" s="78"/>
      <c r="R196" s="78"/>
      <c r="S196" s="78"/>
      <c r="T196" s="78"/>
      <c r="U196" s="78"/>
      <c r="V196" s="78"/>
      <c r="W196" s="78"/>
      <c r="X196" s="78"/>
      <c r="Y196" s="78"/>
      <c r="Z196" s="78"/>
      <c r="AA196" s="78"/>
      <c r="AB196" s="78"/>
      <c r="AC196" s="79"/>
      <c r="AD196" s="78">
        <v>57655462.297543138</v>
      </c>
      <c r="AE196" s="78">
        <v>1279108.1958154405</v>
      </c>
      <c r="AF196" s="78">
        <v>1348615.6391631849</v>
      </c>
      <c r="AG196" s="78">
        <v>44853133.517302215</v>
      </c>
      <c r="AH196" s="78">
        <v>49973239.181456462</v>
      </c>
      <c r="AI196" s="78">
        <v>0</v>
      </c>
      <c r="AJ196" s="78">
        <v>0</v>
      </c>
      <c r="AK196" s="78">
        <v>3643068.3571079513</v>
      </c>
      <c r="AL196" s="78">
        <v>0</v>
      </c>
      <c r="AM196" s="78">
        <v>0</v>
      </c>
      <c r="AN196" s="78">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2897</v>
      </c>
      <c r="B197" s="77">
        <v>189</v>
      </c>
      <c r="C197" s="77">
        <v>16</v>
      </c>
      <c r="D197" s="77">
        <v>9</v>
      </c>
      <c r="E197" s="77">
        <v>2022</v>
      </c>
      <c r="F197" s="77" t="s">
        <v>162</v>
      </c>
      <c r="G197" s="1017" t="s">
        <v>2734</v>
      </c>
      <c r="H197" s="77" t="s">
        <v>2735</v>
      </c>
      <c r="I197" s="1018"/>
      <c r="J197" s="80"/>
      <c r="K197" s="78"/>
      <c r="L197" s="78"/>
      <c r="M197" s="78"/>
      <c r="N197" s="78"/>
      <c r="O197" s="78"/>
      <c r="P197" s="78"/>
      <c r="Q197" s="78"/>
      <c r="R197" s="78"/>
      <c r="S197" s="78"/>
      <c r="T197" s="78"/>
      <c r="U197" s="78"/>
      <c r="V197" s="78"/>
      <c r="W197" s="78"/>
      <c r="X197" s="78"/>
      <c r="Y197" s="78"/>
      <c r="Z197" s="78"/>
      <c r="AA197" s="78"/>
      <c r="AB197" s="78"/>
      <c r="AC197" s="79"/>
      <c r="AD197" s="78">
        <v>52232407.973050766</v>
      </c>
      <c r="AE197" s="78">
        <v>1963866.3791773713</v>
      </c>
      <c r="AF197" s="78">
        <v>0</v>
      </c>
      <c r="AG197" s="78">
        <v>64785188.025929146</v>
      </c>
      <c r="AH197" s="78">
        <v>72235242.307594314</v>
      </c>
      <c r="AI197" s="78">
        <v>0</v>
      </c>
      <c r="AJ197" s="78">
        <v>0</v>
      </c>
      <c r="AK197" s="78">
        <v>4793076.0410977229</v>
      </c>
      <c r="AL197" s="78">
        <v>0</v>
      </c>
      <c r="AM197" s="78">
        <v>0</v>
      </c>
      <c r="AN197" s="78">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2898</v>
      </c>
      <c r="B198" s="77">
        <v>190</v>
      </c>
      <c r="C198" s="77">
        <v>16</v>
      </c>
      <c r="D198" s="77">
        <v>10</v>
      </c>
      <c r="E198" s="77">
        <v>2022</v>
      </c>
      <c r="F198" s="77" t="s">
        <v>162</v>
      </c>
      <c r="G198" s="1017" t="s">
        <v>2737</v>
      </c>
      <c r="H198" s="77" t="s">
        <v>2738</v>
      </c>
      <c r="I198" s="1018"/>
      <c r="J198" s="80"/>
      <c r="K198" s="78"/>
      <c r="L198" s="78"/>
      <c r="M198" s="78"/>
      <c r="N198" s="78"/>
      <c r="O198" s="78"/>
      <c r="P198" s="78"/>
      <c r="Q198" s="78"/>
      <c r="R198" s="78"/>
      <c r="S198" s="78"/>
      <c r="T198" s="78"/>
      <c r="U198" s="78"/>
      <c r="V198" s="78"/>
      <c r="W198" s="78"/>
      <c r="X198" s="78"/>
      <c r="Y198" s="78"/>
      <c r="Z198" s="78"/>
      <c r="AA198" s="78"/>
      <c r="AB198" s="78"/>
      <c r="AC198" s="79"/>
      <c r="AD198" s="78">
        <v>45433671.251059309</v>
      </c>
      <c r="AE198" s="78">
        <v>1125079.4601936857</v>
      </c>
      <c r="AF198" s="78">
        <v>1868632.6864676333</v>
      </c>
      <c r="AG198" s="78">
        <v>75292193.840488821</v>
      </c>
      <c r="AH198" s="78">
        <v>61402588.4411311</v>
      </c>
      <c r="AI198" s="78">
        <v>0</v>
      </c>
      <c r="AJ198" s="78">
        <v>0</v>
      </c>
      <c r="AK198" s="78">
        <v>4178430.1197198522</v>
      </c>
      <c r="AL198" s="78">
        <v>0</v>
      </c>
      <c r="AM198" s="78">
        <v>0</v>
      </c>
      <c r="AN198" s="78">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2899</v>
      </c>
      <c r="B199" s="77">
        <v>191</v>
      </c>
      <c r="C199" s="77">
        <v>16</v>
      </c>
      <c r="D199" s="77">
        <v>11</v>
      </c>
      <c r="E199" s="77">
        <v>2022</v>
      </c>
      <c r="F199" s="77" t="s">
        <v>162</v>
      </c>
      <c r="G199" s="1017" t="s">
        <v>2740</v>
      </c>
      <c r="H199" s="77" t="s">
        <v>2741</v>
      </c>
      <c r="I199" s="1018"/>
      <c r="J199" s="80"/>
      <c r="K199" s="78"/>
      <c r="L199" s="78"/>
      <c r="M199" s="78"/>
      <c r="N199" s="78"/>
      <c r="O199" s="78"/>
      <c r="P199" s="78"/>
      <c r="Q199" s="78"/>
      <c r="R199" s="78"/>
      <c r="S199" s="78"/>
      <c r="T199" s="78"/>
      <c r="U199" s="78"/>
      <c r="V199" s="78"/>
      <c r="W199" s="78"/>
      <c r="X199" s="78"/>
      <c r="Y199" s="78"/>
      <c r="Z199" s="78"/>
      <c r="AA199" s="78"/>
      <c r="AB199" s="78"/>
      <c r="AC199" s="79"/>
      <c r="AD199" s="78">
        <v>9035771.6363706551</v>
      </c>
      <c r="AE199" s="78">
        <v>415207.8960238602</v>
      </c>
      <c r="AF199" s="78">
        <v>3708693.0076987585</v>
      </c>
      <c r="AG199" s="78">
        <v>18303107.954996683</v>
      </c>
      <c r="AH199" s="78">
        <v>23003484.901525572</v>
      </c>
      <c r="AI199" s="78">
        <v>0</v>
      </c>
      <c r="AJ199" s="78">
        <v>0</v>
      </c>
      <c r="AK199" s="78">
        <v>1794482.0103756848</v>
      </c>
      <c r="AL199" s="78">
        <v>0</v>
      </c>
      <c r="AM199" s="78">
        <v>0</v>
      </c>
      <c r="AN199" s="78">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2900</v>
      </c>
      <c r="B200" s="77">
        <v>192</v>
      </c>
      <c r="C200" s="77">
        <v>16</v>
      </c>
      <c r="D200" s="77">
        <v>12</v>
      </c>
      <c r="E200" s="77">
        <v>2022</v>
      </c>
      <c r="F200" s="77" t="s">
        <v>162</v>
      </c>
      <c r="G200" s="1017" t="s">
        <v>2743</v>
      </c>
      <c r="H200" s="77" t="s">
        <v>2744</v>
      </c>
      <c r="I200" s="1018"/>
      <c r="J200" s="80"/>
      <c r="K200" s="78"/>
      <c r="L200" s="78"/>
      <c r="M200" s="78"/>
      <c r="N200" s="78"/>
      <c r="O200" s="78"/>
      <c r="P200" s="78"/>
      <c r="Q200" s="78"/>
      <c r="R200" s="78"/>
      <c r="S200" s="78"/>
      <c r="T200" s="78"/>
      <c r="U200" s="78"/>
      <c r="V200" s="78"/>
      <c r="W200" s="78"/>
      <c r="X200" s="78"/>
      <c r="Y200" s="78"/>
      <c r="Z200" s="78"/>
      <c r="AA200" s="78"/>
      <c r="AB200" s="78"/>
      <c r="AC200" s="79"/>
      <c r="AD200" s="78">
        <v>3042302.9647928812</v>
      </c>
      <c r="AE200" s="78">
        <v>266201.83656368457</v>
      </c>
      <c r="AF200" s="78">
        <v>5714.4730473016307</v>
      </c>
      <c r="AG200" s="78">
        <v>8276971.971766972</v>
      </c>
      <c r="AH200" s="78">
        <v>11521486.048332281</v>
      </c>
      <c r="AI200" s="78">
        <v>0</v>
      </c>
      <c r="AJ200" s="78">
        <v>0</v>
      </c>
      <c r="AK200" s="78">
        <v>664618.18431342382</v>
      </c>
      <c r="AL200" s="78">
        <v>0</v>
      </c>
      <c r="AM200" s="78">
        <v>0</v>
      </c>
      <c r="AN200" s="78">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2901</v>
      </c>
      <c r="B201" s="77">
        <v>193</v>
      </c>
      <c r="C201" s="77">
        <v>16</v>
      </c>
      <c r="D201" s="77">
        <v>13</v>
      </c>
      <c r="E201" s="77">
        <v>2022</v>
      </c>
      <c r="F201" s="77" t="s">
        <v>162</v>
      </c>
      <c r="G201" s="1017" t="s">
        <v>2746</v>
      </c>
      <c r="H201" s="77" t="s">
        <v>2747</v>
      </c>
      <c r="I201" s="1018"/>
      <c r="J201" s="80"/>
      <c r="K201" s="78"/>
      <c r="L201" s="78"/>
      <c r="M201" s="78"/>
      <c r="N201" s="78"/>
      <c r="O201" s="78"/>
      <c r="P201" s="78"/>
      <c r="Q201" s="78"/>
      <c r="R201" s="78"/>
      <c r="S201" s="78"/>
      <c r="T201" s="78"/>
      <c r="U201" s="78"/>
      <c r="V201" s="78"/>
      <c r="W201" s="78"/>
      <c r="X201" s="78"/>
      <c r="Y201" s="78"/>
      <c r="Z201" s="78"/>
      <c r="AA201" s="78"/>
      <c r="AB201" s="78"/>
      <c r="AC201" s="79"/>
      <c r="AD201" s="78">
        <v>52472037.50658907</v>
      </c>
      <c r="AE201" s="78">
        <v>5585215.8916757973</v>
      </c>
      <c r="AF201" s="78">
        <v>17143.419141904891</v>
      </c>
      <c r="AG201" s="78">
        <v>172536095.48119041</v>
      </c>
      <c r="AH201" s="78">
        <v>203609140.53501758</v>
      </c>
      <c r="AI201" s="78">
        <v>0</v>
      </c>
      <c r="AJ201" s="78">
        <v>0</v>
      </c>
      <c r="AK201" s="78">
        <v>13275448.010701144</v>
      </c>
      <c r="AL201" s="78">
        <v>0</v>
      </c>
      <c r="AM201" s="78">
        <v>0</v>
      </c>
      <c r="AN201" s="78">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2902</v>
      </c>
      <c r="B202" s="77">
        <v>194</v>
      </c>
      <c r="C202" s="77">
        <v>16</v>
      </c>
      <c r="D202" s="77">
        <v>14</v>
      </c>
      <c r="E202" s="77">
        <v>2022</v>
      </c>
      <c r="F202" s="77" t="s">
        <v>162</v>
      </c>
      <c r="G202" s="1017" t="s">
        <v>2749</v>
      </c>
      <c r="H202" s="77" t="s">
        <v>2750</v>
      </c>
      <c r="I202" s="1018"/>
      <c r="J202" s="80"/>
      <c r="K202" s="78"/>
      <c r="L202" s="78"/>
      <c r="M202" s="78"/>
      <c r="N202" s="78"/>
      <c r="O202" s="78"/>
      <c r="P202" s="78"/>
      <c r="Q202" s="78"/>
      <c r="R202" s="78"/>
      <c r="S202" s="78"/>
      <c r="T202" s="78"/>
      <c r="U202" s="78"/>
      <c r="V202" s="78"/>
      <c r="W202" s="78"/>
      <c r="X202" s="78"/>
      <c r="Y202" s="78"/>
      <c r="Z202" s="78"/>
      <c r="AA202" s="78"/>
      <c r="AB202" s="78"/>
      <c r="AC202" s="79"/>
      <c r="AD202" s="78">
        <v>297364959.45336771</v>
      </c>
      <c r="AE202" s="78">
        <v>5787797.1635261485</v>
      </c>
      <c r="AF202" s="78">
        <v>857170.95709524455</v>
      </c>
      <c r="AG202" s="78">
        <v>247209169.4138419</v>
      </c>
      <c r="AH202" s="78">
        <v>244513487.23288575</v>
      </c>
      <c r="AI202" s="78">
        <v>0</v>
      </c>
      <c r="AJ202" s="78">
        <v>0</v>
      </c>
      <c r="AK202" s="78">
        <v>14000110.386913877</v>
      </c>
      <c r="AL202" s="78">
        <v>0</v>
      </c>
      <c r="AM202" s="78">
        <v>0</v>
      </c>
      <c r="AN202" s="78">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2903</v>
      </c>
      <c r="B203" s="77">
        <v>195</v>
      </c>
      <c r="C203" s="77">
        <v>16</v>
      </c>
      <c r="D203" s="77">
        <v>15</v>
      </c>
      <c r="E203" s="77">
        <v>2022</v>
      </c>
      <c r="F203" s="77" t="s">
        <v>162</v>
      </c>
      <c r="G203" s="1017" t="s">
        <v>2752</v>
      </c>
      <c r="H203" s="77" t="s">
        <v>2753</v>
      </c>
      <c r="I203" s="1018"/>
      <c r="J203" s="80"/>
      <c r="K203" s="78"/>
      <c r="L203" s="78"/>
      <c r="M203" s="78"/>
      <c r="N203" s="78"/>
      <c r="O203" s="78"/>
      <c r="P203" s="78"/>
      <c r="Q203" s="78"/>
      <c r="R203" s="78"/>
      <c r="S203" s="78"/>
      <c r="T203" s="78"/>
      <c r="U203" s="78"/>
      <c r="V203" s="78"/>
      <c r="W203" s="78"/>
      <c r="X203" s="78"/>
      <c r="Y203" s="78"/>
      <c r="Z203" s="78"/>
      <c r="AA203" s="78"/>
      <c r="AB203" s="78"/>
      <c r="AC203" s="79"/>
      <c r="AD203" s="78">
        <v>15341696.74668948</v>
      </c>
      <c r="AE203" s="78">
        <v>1034671.2892852646</v>
      </c>
      <c r="AF203" s="78">
        <v>1188610.393838739</v>
      </c>
      <c r="AG203" s="78">
        <v>38403466.904589102</v>
      </c>
      <c r="AH203" s="78">
        <v>62666178.685578816</v>
      </c>
      <c r="AI203" s="78">
        <v>0</v>
      </c>
      <c r="AJ203" s="78">
        <v>0</v>
      </c>
      <c r="AK203" s="78">
        <v>4092947.8508223421</v>
      </c>
      <c r="AL203" s="78">
        <v>0</v>
      </c>
      <c r="AM203" s="78">
        <v>0</v>
      </c>
      <c r="AN203" s="78">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2904</v>
      </c>
      <c r="B204" s="77">
        <v>196</v>
      </c>
      <c r="C204" s="77">
        <v>16</v>
      </c>
      <c r="D204" s="77">
        <v>16</v>
      </c>
      <c r="E204" s="77">
        <v>2022</v>
      </c>
      <c r="F204" s="77" t="s">
        <v>162</v>
      </c>
      <c r="G204" s="1017" t="s">
        <v>2755</v>
      </c>
      <c r="H204" s="77" t="s">
        <v>2756</v>
      </c>
      <c r="I204" s="1018"/>
      <c r="J204" s="80"/>
      <c r="K204" s="78"/>
      <c r="L204" s="78"/>
      <c r="M204" s="78"/>
      <c r="N204" s="78"/>
      <c r="O204" s="78"/>
      <c r="P204" s="78"/>
      <c r="Q204" s="78"/>
      <c r="R204" s="78"/>
      <c r="S204" s="78"/>
      <c r="T204" s="78"/>
      <c r="U204" s="78"/>
      <c r="V204" s="78"/>
      <c r="W204" s="78"/>
      <c r="X204" s="78"/>
      <c r="Y204" s="78"/>
      <c r="Z204" s="78"/>
      <c r="AA204" s="78"/>
      <c r="AB204" s="78"/>
      <c r="AC204" s="79"/>
      <c r="AD204" s="78">
        <v>42807460.240565114</v>
      </c>
      <c r="AE204" s="78">
        <v>974399.17534631712</v>
      </c>
      <c r="AF204" s="78">
        <v>822884.11881143483</v>
      </c>
      <c r="AG204" s="78">
        <v>92284931.505111367</v>
      </c>
      <c r="AH204" s="78">
        <v>113007965.02166587</v>
      </c>
      <c r="AI204" s="78">
        <v>0</v>
      </c>
      <c r="AJ204" s="78">
        <v>0</v>
      </c>
      <c r="AK204" s="78">
        <v>7716647.1137692258</v>
      </c>
      <c r="AL204" s="78">
        <v>0</v>
      </c>
      <c r="AM204" s="78">
        <v>0</v>
      </c>
      <c r="AN204" s="78">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2905</v>
      </c>
      <c r="B205" s="77">
        <v>197</v>
      </c>
      <c r="C205" s="77">
        <v>16</v>
      </c>
      <c r="D205" s="77">
        <v>17</v>
      </c>
      <c r="E205" s="77">
        <v>2022</v>
      </c>
      <c r="F205" s="77" t="s">
        <v>162</v>
      </c>
      <c r="G205" s="1017" t="s">
        <v>2758</v>
      </c>
      <c r="H205" s="77" t="s">
        <v>2759</v>
      </c>
      <c r="I205" s="1018"/>
      <c r="J205" s="80"/>
      <c r="K205" s="78"/>
      <c r="L205" s="78"/>
      <c r="M205" s="78"/>
      <c r="N205" s="78"/>
      <c r="O205" s="78"/>
      <c r="P205" s="78"/>
      <c r="Q205" s="78"/>
      <c r="R205" s="78"/>
      <c r="S205" s="78"/>
      <c r="T205" s="78"/>
      <c r="U205" s="78"/>
      <c r="V205" s="78"/>
      <c r="W205" s="78"/>
      <c r="X205" s="78"/>
      <c r="Y205" s="78"/>
      <c r="Z205" s="78"/>
      <c r="AA205" s="78"/>
      <c r="AB205" s="78"/>
      <c r="AC205" s="79"/>
      <c r="AD205" s="78">
        <v>26010000.33585481</v>
      </c>
      <c r="AE205" s="78">
        <v>1192048.475681405</v>
      </c>
      <c r="AF205" s="78">
        <v>148576.29922984238</v>
      </c>
      <c r="AG205" s="78">
        <v>34550497.381057784</v>
      </c>
      <c r="AH205" s="78">
        <v>37955969.460823521</v>
      </c>
      <c r="AI205" s="78">
        <v>0</v>
      </c>
      <c r="AJ205" s="78">
        <v>0</v>
      </c>
      <c r="AK205" s="78">
        <v>2467493.4688255712</v>
      </c>
      <c r="AL205" s="78">
        <v>0</v>
      </c>
      <c r="AM205" s="78">
        <v>0</v>
      </c>
      <c r="AN205" s="78">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2906</v>
      </c>
      <c r="B206" s="77">
        <v>198</v>
      </c>
      <c r="C206" s="77">
        <v>16</v>
      </c>
      <c r="D206" s="77">
        <v>18</v>
      </c>
      <c r="E206" s="77">
        <v>2022</v>
      </c>
      <c r="F206" s="77" t="s">
        <v>162</v>
      </c>
      <c r="G206" s="1017" t="s">
        <v>2761</v>
      </c>
      <c r="H206" s="77" t="s">
        <v>2762</v>
      </c>
      <c r="I206" s="1018"/>
      <c r="J206" s="80"/>
      <c r="K206" s="78"/>
      <c r="L206" s="78"/>
      <c r="M206" s="78"/>
      <c r="N206" s="78"/>
      <c r="O206" s="78"/>
      <c r="P206" s="78"/>
      <c r="Q206" s="78"/>
      <c r="R206" s="78"/>
      <c r="S206" s="78"/>
      <c r="T206" s="78"/>
      <c r="U206" s="78"/>
      <c r="V206" s="78"/>
      <c r="W206" s="78"/>
      <c r="X206" s="78"/>
      <c r="Y206" s="78"/>
      <c r="Z206" s="78"/>
      <c r="AA206" s="78"/>
      <c r="AB206" s="78"/>
      <c r="AC206" s="79"/>
      <c r="AD206" s="78">
        <v>8920908.4143192563</v>
      </c>
      <c r="AE206" s="78">
        <v>3157589.0802459694</v>
      </c>
      <c r="AF206" s="78">
        <v>45715.784378413045</v>
      </c>
      <c r="AG206" s="78">
        <v>170504420.44382131</v>
      </c>
      <c r="AH206" s="78">
        <v>221997011.07140774</v>
      </c>
      <c r="AI206" s="78">
        <v>0</v>
      </c>
      <c r="AJ206" s="78">
        <v>0</v>
      </c>
      <c r="AK206" s="78">
        <v>14561039.353818385</v>
      </c>
      <c r="AL206" s="78">
        <v>0</v>
      </c>
      <c r="AM206" s="78">
        <v>0</v>
      </c>
      <c r="AN206" s="78">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2907</v>
      </c>
      <c r="B207" s="77">
        <v>199</v>
      </c>
      <c r="C207" s="77">
        <v>16</v>
      </c>
      <c r="D207" s="77">
        <v>19</v>
      </c>
      <c r="E207" s="77">
        <v>2022</v>
      </c>
      <c r="F207" s="77" t="s">
        <v>162</v>
      </c>
      <c r="G207" s="1017" t="s">
        <v>2764</v>
      </c>
      <c r="H207" s="77" t="s">
        <v>2765</v>
      </c>
      <c r="I207" s="1018"/>
      <c r="J207" s="80"/>
      <c r="K207" s="78"/>
      <c r="L207" s="78"/>
      <c r="M207" s="78"/>
      <c r="N207" s="78"/>
      <c r="O207" s="78"/>
      <c r="P207" s="78"/>
      <c r="Q207" s="78"/>
      <c r="R207" s="78"/>
      <c r="S207" s="78"/>
      <c r="T207" s="78"/>
      <c r="U207" s="78"/>
      <c r="V207" s="78"/>
      <c r="W207" s="78"/>
      <c r="X207" s="78"/>
      <c r="Y207" s="78"/>
      <c r="Z207" s="78"/>
      <c r="AA207" s="78"/>
      <c r="AB207" s="78"/>
      <c r="AC207" s="79"/>
      <c r="AD207" s="78">
        <v>46573301.482177399</v>
      </c>
      <c r="AE207" s="78">
        <v>2417581.4591066702</v>
      </c>
      <c r="AF207" s="78">
        <v>34286.838283809782</v>
      </c>
      <c r="AG207" s="78">
        <v>118973207.14392425</v>
      </c>
      <c r="AH207" s="78">
        <v>94918442.181881398</v>
      </c>
      <c r="AI207" s="78">
        <v>0</v>
      </c>
      <c r="AJ207" s="78">
        <v>0</v>
      </c>
      <c r="AK207" s="78">
        <v>6318585.897223386</v>
      </c>
      <c r="AL207" s="78">
        <v>0</v>
      </c>
      <c r="AM207" s="78">
        <v>0</v>
      </c>
      <c r="AN207" s="78">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2908</v>
      </c>
      <c r="B208" s="77">
        <v>200</v>
      </c>
      <c r="C208" s="77">
        <v>16</v>
      </c>
      <c r="D208" s="77">
        <v>20</v>
      </c>
      <c r="E208" s="77">
        <v>2022</v>
      </c>
      <c r="F208" s="77" t="s">
        <v>162</v>
      </c>
      <c r="G208" s="1017" t="s">
        <v>2767</v>
      </c>
      <c r="H208" s="77" t="s">
        <v>2768</v>
      </c>
      <c r="I208" s="1018"/>
      <c r="J208" s="80"/>
      <c r="K208" s="78"/>
      <c r="L208" s="78"/>
      <c r="M208" s="78"/>
      <c r="N208" s="78"/>
      <c r="O208" s="78"/>
      <c r="P208" s="78"/>
      <c r="Q208" s="78"/>
      <c r="R208" s="78"/>
      <c r="S208" s="78"/>
      <c r="T208" s="78"/>
      <c r="U208" s="78"/>
      <c r="V208" s="78"/>
      <c r="W208" s="78"/>
      <c r="X208" s="78"/>
      <c r="Y208" s="78"/>
      <c r="Z208" s="78"/>
      <c r="AA208" s="78"/>
      <c r="AB208" s="78"/>
      <c r="AC208" s="79"/>
      <c r="AD208" s="78">
        <v>48219593.232577197</v>
      </c>
      <c r="AE208" s="78">
        <v>1130102.1363552648</v>
      </c>
      <c r="AF208" s="78">
        <v>691451.23872349737</v>
      </c>
      <c r="AG208" s="78">
        <v>52150333.207734391</v>
      </c>
      <c r="AH208" s="78">
        <v>79614960.332459092</v>
      </c>
      <c r="AI208" s="78">
        <v>0</v>
      </c>
      <c r="AJ208" s="78">
        <v>0</v>
      </c>
      <c r="AK208" s="78">
        <v>4588151.0248736301</v>
      </c>
      <c r="AL208" s="78">
        <v>0</v>
      </c>
      <c r="AM208" s="78">
        <v>0</v>
      </c>
      <c r="AN208" s="78">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2909</v>
      </c>
      <c r="B209" s="77">
        <v>201</v>
      </c>
      <c r="C209" s="77">
        <v>16</v>
      </c>
      <c r="D209" s="77">
        <v>21</v>
      </c>
      <c r="E209" s="77">
        <v>2022</v>
      </c>
      <c r="F209" s="77" t="s">
        <v>162</v>
      </c>
      <c r="G209" s="1017" t="s">
        <v>2770</v>
      </c>
      <c r="H209" s="77" t="s">
        <v>2704</v>
      </c>
      <c r="I209" s="1018"/>
      <c r="J209" s="80"/>
      <c r="K209" s="78"/>
      <c r="L209" s="78"/>
      <c r="M209" s="78"/>
      <c r="N209" s="78"/>
      <c r="O209" s="78"/>
      <c r="P209" s="78"/>
      <c r="Q209" s="78"/>
      <c r="R209" s="78"/>
      <c r="S209" s="78"/>
      <c r="T209" s="78"/>
      <c r="U209" s="78"/>
      <c r="V209" s="78"/>
      <c r="W209" s="78"/>
      <c r="X209" s="78"/>
      <c r="Y209" s="78"/>
      <c r="Z209" s="78"/>
      <c r="AA209" s="78"/>
      <c r="AB209" s="78"/>
      <c r="AC209" s="79"/>
      <c r="AD209" s="78">
        <v>8026395.4159808094</v>
      </c>
      <c r="AE209" s="78">
        <v>873945.65211473801</v>
      </c>
      <c r="AF209" s="78">
        <v>182863.13751365218</v>
      </c>
      <c r="AG209" s="78">
        <v>23652784.828542512</v>
      </c>
      <c r="AH209" s="78">
        <v>37701496.425483353</v>
      </c>
      <c r="AI209" s="78">
        <v>0</v>
      </c>
      <c r="AJ209" s="78">
        <v>0</v>
      </c>
      <c r="AK209" s="78">
        <v>2015160.5565174452</v>
      </c>
      <c r="AL209" s="78">
        <v>0</v>
      </c>
      <c r="AM209" s="78">
        <v>0</v>
      </c>
      <c r="AN209" s="78">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2910</v>
      </c>
      <c r="B210" s="77">
        <v>202</v>
      </c>
      <c r="C210" s="77">
        <v>16</v>
      </c>
      <c r="D210" s="77">
        <v>22</v>
      </c>
      <c r="E210" s="77">
        <v>2022</v>
      </c>
      <c r="F210" s="77" t="s">
        <v>162</v>
      </c>
      <c r="G210" s="1017" t="s">
        <v>2772</v>
      </c>
      <c r="H210" s="77" t="s">
        <v>2773</v>
      </c>
      <c r="I210" s="1018"/>
      <c r="J210" s="80"/>
      <c r="K210" s="78"/>
      <c r="L210" s="78"/>
      <c r="M210" s="78"/>
      <c r="N210" s="78"/>
      <c r="O210" s="78"/>
      <c r="P210" s="78"/>
      <c r="Q210" s="78"/>
      <c r="R210" s="78"/>
      <c r="S210" s="78"/>
      <c r="T210" s="78"/>
      <c r="U210" s="78"/>
      <c r="V210" s="78"/>
      <c r="W210" s="78"/>
      <c r="X210" s="78"/>
      <c r="Y210" s="78"/>
      <c r="Z210" s="78"/>
      <c r="AA210" s="78"/>
      <c r="AB210" s="78"/>
      <c r="AC210" s="79"/>
      <c r="AD210" s="78">
        <v>9342641.2548660133</v>
      </c>
      <c r="AE210" s="78">
        <v>539100.57467614114</v>
      </c>
      <c r="AF210" s="78">
        <v>80002.622662222828</v>
      </c>
      <c r="AG210" s="78">
        <v>13163811.632657712</v>
      </c>
      <c r="AH210" s="78">
        <v>23802003.736558501</v>
      </c>
      <c r="AI210" s="78">
        <v>0</v>
      </c>
      <c r="AJ210" s="78">
        <v>0</v>
      </c>
      <c r="AK210" s="78">
        <v>1339050.0430017884</v>
      </c>
      <c r="AL210" s="78">
        <v>0</v>
      </c>
      <c r="AM210" s="78">
        <v>0</v>
      </c>
      <c r="AN210" s="78">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2911</v>
      </c>
      <c r="B211" s="77">
        <v>203</v>
      </c>
      <c r="C211" s="77">
        <v>16</v>
      </c>
      <c r="D211" s="77">
        <v>23</v>
      </c>
      <c r="E211" s="77">
        <v>2022</v>
      </c>
      <c r="F211" s="77" t="s">
        <v>162</v>
      </c>
      <c r="G211" s="1017" t="s">
        <v>2775</v>
      </c>
      <c r="H211" s="77" t="s">
        <v>2776</v>
      </c>
      <c r="I211" s="1018"/>
      <c r="J211" s="80"/>
      <c r="K211" s="78"/>
      <c r="L211" s="78"/>
      <c r="M211" s="78"/>
      <c r="N211" s="78"/>
      <c r="O211" s="78"/>
      <c r="P211" s="78"/>
      <c r="Q211" s="78"/>
      <c r="R211" s="78"/>
      <c r="S211" s="78"/>
      <c r="T211" s="78"/>
      <c r="U211" s="78"/>
      <c r="V211" s="78"/>
      <c r="W211" s="78"/>
      <c r="X211" s="78"/>
      <c r="Y211" s="78"/>
      <c r="Z211" s="78"/>
      <c r="AA211" s="78"/>
      <c r="AB211" s="78"/>
      <c r="AC211" s="79"/>
      <c r="AD211" s="78">
        <v>1609423071.0694044</v>
      </c>
      <c r="AE211" s="78">
        <v>1583817.2162845635</v>
      </c>
      <c r="AF211" s="78">
        <v>160005.24532444566</v>
      </c>
      <c r="AG211" s="78">
        <v>80281218.340537176</v>
      </c>
      <c r="AH211" s="78">
        <v>81756043.802217722</v>
      </c>
      <c r="AI211" s="78">
        <v>0</v>
      </c>
      <c r="AJ211" s="78">
        <v>0</v>
      </c>
      <c r="AK211" s="78">
        <v>4876750.5278735338</v>
      </c>
      <c r="AL211" s="78">
        <v>0</v>
      </c>
      <c r="AM211" s="78">
        <v>0</v>
      </c>
      <c r="AN211" s="78">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2912</v>
      </c>
      <c r="B212" s="77">
        <v>204</v>
      </c>
      <c r="C212" s="77">
        <v>16</v>
      </c>
      <c r="D212" s="77">
        <v>24</v>
      </c>
      <c r="E212" s="77">
        <v>2022</v>
      </c>
      <c r="F212" s="77" t="s">
        <v>162</v>
      </c>
      <c r="G212" s="1017" t="s">
        <v>2778</v>
      </c>
      <c r="H212" s="77" t="s">
        <v>2779</v>
      </c>
      <c r="I212" s="1018"/>
      <c r="J212" s="80"/>
      <c r="K212" s="78"/>
      <c r="L212" s="78"/>
      <c r="M212" s="78"/>
      <c r="N212" s="78"/>
      <c r="O212" s="78"/>
      <c r="P212" s="78"/>
      <c r="Q212" s="78"/>
      <c r="R212" s="78"/>
      <c r="S212" s="78"/>
      <c r="T212" s="78"/>
      <c r="U212" s="78"/>
      <c r="V212" s="78"/>
      <c r="W212" s="78"/>
      <c r="X212" s="78"/>
      <c r="Y212" s="78"/>
      <c r="Z212" s="78"/>
      <c r="AA212" s="78"/>
      <c r="AB212" s="78"/>
      <c r="AC212" s="79"/>
      <c r="AD212" s="78">
        <v>2494035295.799439</v>
      </c>
      <c r="AE212" s="78">
        <v>54748844.386597797</v>
      </c>
      <c r="AF212" s="78">
        <v>3737265.3729352667</v>
      </c>
      <c r="AG212" s="78">
        <v>2234499921.3511763</v>
      </c>
      <c r="AH212" s="78">
        <v>2142856006.0737545</v>
      </c>
      <c r="AI212" s="78">
        <v>0</v>
      </c>
      <c r="AJ212" s="78">
        <v>0</v>
      </c>
      <c r="AK212" s="78">
        <v>120010390.91279557</v>
      </c>
      <c r="AL212" s="78">
        <v>0</v>
      </c>
      <c r="AM212" s="78">
        <v>0</v>
      </c>
      <c r="AN212" s="78">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2913</v>
      </c>
      <c r="B213" s="77">
        <v>205</v>
      </c>
      <c r="C213" s="77">
        <v>16</v>
      </c>
      <c r="D213" s="77">
        <v>25</v>
      </c>
      <c r="E213" s="77">
        <v>2022</v>
      </c>
      <c r="F213" s="77" t="s">
        <v>162</v>
      </c>
      <c r="G213" s="1017" t="s">
        <v>2781</v>
      </c>
      <c r="H213" s="77" t="s">
        <v>2782</v>
      </c>
      <c r="I213" s="1018"/>
      <c r="J213" s="80"/>
      <c r="K213" s="78"/>
      <c r="L213" s="78"/>
      <c r="M213" s="78"/>
      <c r="N213" s="78"/>
      <c r="O213" s="78"/>
      <c r="P213" s="78"/>
      <c r="Q213" s="78"/>
      <c r="R213" s="78"/>
      <c r="S213" s="78"/>
      <c r="T213" s="78"/>
      <c r="U213" s="78"/>
      <c r="V213" s="78"/>
      <c r="W213" s="78"/>
      <c r="X213" s="78"/>
      <c r="Y213" s="78"/>
      <c r="Z213" s="78"/>
      <c r="AA213" s="78"/>
      <c r="AB213" s="78"/>
      <c r="AC213" s="79"/>
      <c r="AD213" s="78">
        <v>108621220.97788984</v>
      </c>
      <c r="AE213" s="78">
        <v>1017929.0354133348</v>
      </c>
      <c r="AF213" s="78">
        <v>365726.27502730436</v>
      </c>
      <c r="AG213" s="78">
        <v>23562621.735168144</v>
      </c>
      <c r="AH213" s="78">
        <v>32559386.125161409</v>
      </c>
      <c r="AI213" s="78">
        <v>0</v>
      </c>
      <c r="AJ213" s="78">
        <v>0</v>
      </c>
      <c r="AK213" s="78">
        <v>1959119.3107447573</v>
      </c>
      <c r="AL213" s="78">
        <v>0</v>
      </c>
      <c r="AM213" s="78">
        <v>0</v>
      </c>
      <c r="AN213" s="78">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2914</v>
      </c>
      <c r="B214" s="77">
        <v>206</v>
      </c>
      <c r="C214" s="77">
        <v>16</v>
      </c>
      <c r="D214" s="77">
        <v>26</v>
      </c>
      <c r="E214" s="77">
        <v>2022</v>
      </c>
      <c r="F214" s="77" t="s">
        <v>162</v>
      </c>
      <c r="G214" s="1017" t="s">
        <v>2784</v>
      </c>
      <c r="H214" s="77" t="s">
        <v>2785</v>
      </c>
      <c r="I214" s="1018"/>
      <c r="J214" s="80"/>
      <c r="K214" s="78"/>
      <c r="L214" s="78"/>
      <c r="M214" s="78"/>
      <c r="N214" s="78"/>
      <c r="O214" s="78"/>
      <c r="P214" s="78"/>
      <c r="Q214" s="78"/>
      <c r="R214" s="78"/>
      <c r="S214" s="78"/>
      <c r="T214" s="78"/>
      <c r="U214" s="78"/>
      <c r="V214" s="78"/>
      <c r="W214" s="78"/>
      <c r="X214" s="78"/>
      <c r="Y214" s="78"/>
      <c r="Z214" s="78"/>
      <c r="AA214" s="78"/>
      <c r="AB214" s="78"/>
      <c r="AC214" s="79"/>
      <c r="AD214" s="78">
        <v>346545368.6251992</v>
      </c>
      <c r="AE214" s="78">
        <v>13531089.579293702</v>
      </c>
      <c r="AF214" s="78">
        <v>9463167.3663315009</v>
      </c>
      <c r="AG214" s="78">
        <v>704444248.53393638</v>
      </c>
      <c r="AH214" s="78">
        <v>615249987.46061981</v>
      </c>
      <c r="AI214" s="78">
        <v>0</v>
      </c>
      <c r="AJ214" s="78">
        <v>0</v>
      </c>
      <c r="AK214" s="78">
        <v>39045898.664706826</v>
      </c>
      <c r="AL214" s="78">
        <v>0</v>
      </c>
      <c r="AM214" s="78">
        <v>0</v>
      </c>
      <c r="AN214" s="78">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2915</v>
      </c>
      <c r="B215" s="77">
        <v>207</v>
      </c>
      <c r="C215" s="77">
        <v>16</v>
      </c>
      <c r="D215" s="77">
        <v>27</v>
      </c>
      <c r="E215" s="77">
        <v>2022</v>
      </c>
      <c r="F215" s="77" t="s">
        <v>162</v>
      </c>
      <c r="G215" s="1017" t="s">
        <v>2787</v>
      </c>
      <c r="H215" s="77" t="s">
        <v>2788</v>
      </c>
      <c r="I215" s="1018"/>
      <c r="J215" s="80"/>
      <c r="K215" s="78"/>
      <c r="L215" s="78"/>
      <c r="M215" s="78"/>
      <c r="N215" s="78"/>
      <c r="O215" s="78"/>
      <c r="P215" s="78"/>
      <c r="Q215" s="78"/>
      <c r="R215" s="78"/>
      <c r="S215" s="78"/>
      <c r="T215" s="78"/>
      <c r="U215" s="78"/>
      <c r="V215" s="78"/>
      <c r="W215" s="78"/>
      <c r="X215" s="78"/>
      <c r="Y215" s="78"/>
      <c r="Z215" s="78"/>
      <c r="AA215" s="78"/>
      <c r="AB215" s="78"/>
      <c r="AC215" s="79"/>
      <c r="AD215" s="78">
        <v>14308783.793264549</v>
      </c>
      <c r="AE215" s="78">
        <v>376700.71211842162</v>
      </c>
      <c r="AF215" s="78">
        <v>102860.51485142935</v>
      </c>
      <c r="AG215" s="78">
        <v>15465975.950149905</v>
      </c>
      <c r="AH215" s="78">
        <v>27478700.350611225</v>
      </c>
      <c r="AI215" s="78">
        <v>0</v>
      </c>
      <c r="AJ215" s="78">
        <v>0</v>
      </c>
      <c r="AK215" s="78">
        <v>1684207.3009520082</v>
      </c>
      <c r="AL215" s="78">
        <v>0</v>
      </c>
      <c r="AM215" s="78">
        <v>0</v>
      </c>
      <c r="AN215" s="78">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2916</v>
      </c>
      <c r="B216" s="77">
        <v>208</v>
      </c>
      <c r="C216" s="77">
        <v>16</v>
      </c>
      <c r="D216" s="77">
        <v>28</v>
      </c>
      <c r="E216" s="77">
        <v>2022</v>
      </c>
      <c r="F216" s="77" t="s">
        <v>162</v>
      </c>
      <c r="G216" s="1017" t="s">
        <v>2790</v>
      </c>
      <c r="H216" s="77" t="s">
        <v>2791</v>
      </c>
      <c r="I216" s="1018"/>
      <c r="J216" s="80"/>
      <c r="K216" s="78"/>
      <c r="L216" s="78"/>
      <c r="M216" s="78"/>
      <c r="N216" s="78"/>
      <c r="O216" s="78"/>
      <c r="P216" s="78"/>
      <c r="Q216" s="78"/>
      <c r="R216" s="78"/>
      <c r="S216" s="78"/>
      <c r="T216" s="78"/>
      <c r="U216" s="78"/>
      <c r="V216" s="78"/>
      <c r="W216" s="78"/>
      <c r="X216" s="78"/>
      <c r="Y216" s="78"/>
      <c r="Z216" s="78"/>
      <c r="AA216" s="78"/>
      <c r="AB216" s="78"/>
      <c r="AC216" s="79"/>
      <c r="AD216" s="78">
        <v>30215226.967790164</v>
      </c>
      <c r="AE216" s="78">
        <v>272898.73811245651</v>
      </c>
      <c r="AF216" s="78">
        <v>902886.74147365766</v>
      </c>
      <c r="AG216" s="78">
        <v>7152938.7410331862</v>
      </c>
      <c r="AH216" s="78">
        <v>14184677.9871509</v>
      </c>
      <c r="AI216" s="78">
        <v>0</v>
      </c>
      <c r="AJ216" s="78">
        <v>0</v>
      </c>
      <c r="AK216" s="78">
        <v>954379.83296299109</v>
      </c>
      <c r="AL216" s="78">
        <v>0</v>
      </c>
      <c r="AM216" s="78">
        <v>0</v>
      </c>
      <c r="AN216" s="78">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2917</v>
      </c>
      <c r="B217" s="77">
        <v>209</v>
      </c>
      <c r="C217" s="77">
        <v>16</v>
      </c>
      <c r="D217" s="77">
        <v>29</v>
      </c>
      <c r="E217" s="77">
        <v>2022</v>
      </c>
      <c r="F217" s="77" t="s">
        <v>162</v>
      </c>
      <c r="G217" s="1017" t="s">
        <v>2793</v>
      </c>
      <c r="H217" s="77" t="s">
        <v>2794</v>
      </c>
      <c r="I217" s="1018"/>
      <c r="J217" s="80"/>
      <c r="K217" s="78"/>
      <c r="L217" s="78"/>
      <c r="M217" s="78"/>
      <c r="N217" s="78"/>
      <c r="O217" s="78"/>
      <c r="P217" s="78"/>
      <c r="Q217" s="78"/>
      <c r="R217" s="78"/>
      <c r="S217" s="78"/>
      <c r="T217" s="78"/>
      <c r="U217" s="78"/>
      <c r="V217" s="78"/>
      <c r="W217" s="78"/>
      <c r="X217" s="78"/>
      <c r="Y217" s="78"/>
      <c r="Z217" s="78"/>
      <c r="AA217" s="78"/>
      <c r="AB217" s="78"/>
      <c r="AC217" s="79"/>
      <c r="AD217" s="78">
        <v>215086974.61698759</v>
      </c>
      <c r="AE217" s="78">
        <v>1793095.3896836867</v>
      </c>
      <c r="AF217" s="78">
        <v>600019.66996667127</v>
      </c>
      <c r="AG217" s="78">
        <v>107215939.76790668</v>
      </c>
      <c r="AH217" s="78">
        <v>116386313.93911289</v>
      </c>
      <c r="AI217" s="78">
        <v>0</v>
      </c>
      <c r="AJ217" s="78">
        <v>0</v>
      </c>
      <c r="AK217" s="78">
        <v>7648726.1569110835</v>
      </c>
      <c r="AL217" s="78">
        <v>0</v>
      </c>
      <c r="AM217" s="78">
        <v>0</v>
      </c>
      <c r="AN217" s="78">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2918</v>
      </c>
      <c r="B218" s="77">
        <v>210</v>
      </c>
      <c r="C218" s="77">
        <v>16</v>
      </c>
      <c r="D218" s="77">
        <v>30</v>
      </c>
      <c r="E218" s="77">
        <v>2022</v>
      </c>
      <c r="F218" s="77" t="s">
        <v>162</v>
      </c>
      <c r="G218" s="1017" t="s">
        <v>2796</v>
      </c>
      <c r="H218" s="77" t="s">
        <v>2797</v>
      </c>
      <c r="I218" s="1018"/>
      <c r="J218" s="80"/>
      <c r="K218" s="78"/>
      <c r="L218" s="78"/>
      <c r="M218" s="78"/>
      <c r="N218" s="78"/>
      <c r="O218" s="78"/>
      <c r="P218" s="78"/>
      <c r="Q218" s="78"/>
      <c r="R218" s="78"/>
      <c r="S218" s="78"/>
      <c r="T218" s="78"/>
      <c r="U218" s="78"/>
      <c r="V218" s="78"/>
      <c r="W218" s="78"/>
      <c r="X218" s="78"/>
      <c r="Y218" s="78"/>
      <c r="Z218" s="78"/>
      <c r="AA218" s="78"/>
      <c r="AB218" s="78"/>
      <c r="AC218" s="79"/>
      <c r="AD218" s="78">
        <v>27615769.617472529</v>
      </c>
      <c r="AE218" s="78">
        <v>470457.33380122873</v>
      </c>
      <c r="AF218" s="78">
        <v>268580.23322317662</v>
      </c>
      <c r="AG218" s="78">
        <v>11564919.44348559</v>
      </c>
      <c r="AH218" s="78">
        <v>16694308.611540109</v>
      </c>
      <c r="AI218" s="78">
        <v>0</v>
      </c>
      <c r="AJ218" s="78">
        <v>0</v>
      </c>
      <c r="AK218" s="78">
        <v>919257.20888425561</v>
      </c>
      <c r="AL218" s="78">
        <v>0</v>
      </c>
      <c r="AM218" s="78">
        <v>0</v>
      </c>
      <c r="AN218" s="78">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2919</v>
      </c>
      <c r="B219" s="77">
        <v>211</v>
      </c>
      <c r="C219" s="77">
        <v>16</v>
      </c>
      <c r="D219" s="77">
        <v>31</v>
      </c>
      <c r="E219" s="77">
        <v>2022</v>
      </c>
      <c r="F219" s="77" t="s">
        <v>162</v>
      </c>
      <c r="G219" s="1017" t="s">
        <v>2799</v>
      </c>
      <c r="H219" s="77" t="s">
        <v>2800</v>
      </c>
      <c r="I219" s="1018"/>
      <c r="J219" s="80"/>
      <c r="K219" s="78"/>
      <c r="L219" s="78"/>
      <c r="M219" s="78"/>
      <c r="N219" s="78"/>
      <c r="O219" s="78"/>
      <c r="P219" s="78"/>
      <c r="Q219" s="78"/>
      <c r="R219" s="78"/>
      <c r="S219" s="78"/>
      <c r="T219" s="78"/>
      <c r="U219" s="78"/>
      <c r="V219" s="78"/>
      <c r="W219" s="78"/>
      <c r="X219" s="78"/>
      <c r="Y219" s="78"/>
      <c r="Z219" s="78"/>
      <c r="AA219" s="78"/>
      <c r="AB219" s="78"/>
      <c r="AC219" s="79"/>
      <c r="AD219" s="78">
        <v>39399445.824689157</v>
      </c>
      <c r="AE219" s="78">
        <v>746704.52268807124</v>
      </c>
      <c r="AF219" s="78">
        <v>142861.82618254077</v>
      </c>
      <c r="AG219" s="78">
        <v>54115888.643295616</v>
      </c>
      <c r="AH219" s="78">
        <v>60261847.248226911</v>
      </c>
      <c r="AI219" s="78">
        <v>0</v>
      </c>
      <c r="AJ219" s="78">
        <v>0</v>
      </c>
      <c r="AK219" s="78">
        <v>4005528.672508725</v>
      </c>
      <c r="AL219" s="78">
        <v>0</v>
      </c>
      <c r="AM219" s="78">
        <v>0</v>
      </c>
      <c r="AN219" s="78">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2920</v>
      </c>
      <c r="B220" s="77">
        <v>212</v>
      </c>
      <c r="C220" s="77">
        <v>16</v>
      </c>
      <c r="D220" s="77">
        <v>32</v>
      </c>
      <c r="E220" s="77">
        <v>2022</v>
      </c>
      <c r="F220" s="77" t="s">
        <v>162</v>
      </c>
      <c r="G220" s="1017" t="s">
        <v>2802</v>
      </c>
      <c r="H220" s="77" t="s">
        <v>2803</v>
      </c>
      <c r="I220" s="1018"/>
      <c r="J220" s="80"/>
      <c r="K220" s="78"/>
      <c r="L220" s="78"/>
      <c r="M220" s="78"/>
      <c r="N220" s="78"/>
      <c r="O220" s="78"/>
      <c r="P220" s="78"/>
      <c r="Q220" s="78"/>
      <c r="R220" s="78"/>
      <c r="S220" s="78"/>
      <c r="T220" s="78"/>
      <c r="U220" s="78"/>
      <c r="V220" s="78"/>
      <c r="W220" s="78"/>
      <c r="X220" s="78"/>
      <c r="Y220" s="78"/>
      <c r="Z220" s="78"/>
      <c r="AA220" s="78"/>
      <c r="AB220" s="78"/>
      <c r="AC220" s="79"/>
      <c r="AD220" s="78">
        <v>28366593.203491874</v>
      </c>
      <c r="AE220" s="78">
        <v>1766307.7834885989</v>
      </c>
      <c r="AF220" s="78">
        <v>17143.419141904891</v>
      </c>
      <c r="AG220" s="78">
        <v>86797004.555058166</v>
      </c>
      <c r="AH220" s="78">
        <v>90592400.581098601</v>
      </c>
      <c r="AI220" s="78">
        <v>0</v>
      </c>
      <c r="AJ220" s="78">
        <v>0</v>
      </c>
      <c r="AK220" s="78">
        <v>6012166.8275953</v>
      </c>
      <c r="AL220" s="78">
        <v>0</v>
      </c>
      <c r="AM220" s="78">
        <v>0</v>
      </c>
      <c r="AN220" s="78">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2921</v>
      </c>
      <c r="B221" s="77">
        <v>213</v>
      </c>
      <c r="C221" s="77">
        <v>16</v>
      </c>
      <c r="D221" s="77">
        <v>33</v>
      </c>
      <c r="E221" s="77">
        <v>2022</v>
      </c>
      <c r="F221" s="77" t="s">
        <v>162</v>
      </c>
      <c r="G221" s="1017" t="s">
        <v>2805</v>
      </c>
      <c r="H221" s="77" t="s">
        <v>2806</v>
      </c>
      <c r="I221" s="1018"/>
      <c r="J221" s="80"/>
      <c r="K221" s="78"/>
      <c r="L221" s="78"/>
      <c r="M221" s="78"/>
      <c r="N221" s="78"/>
      <c r="O221" s="78"/>
      <c r="P221" s="78"/>
      <c r="Q221" s="78"/>
      <c r="R221" s="78"/>
      <c r="S221" s="78"/>
      <c r="T221" s="78"/>
      <c r="U221" s="78"/>
      <c r="V221" s="78"/>
      <c r="W221" s="78"/>
      <c r="X221" s="78"/>
      <c r="Y221" s="78"/>
      <c r="Z221" s="78"/>
      <c r="AA221" s="78"/>
      <c r="AB221" s="78"/>
      <c r="AC221" s="79"/>
      <c r="AD221" s="78">
        <v>83825615.143441051</v>
      </c>
      <c r="AE221" s="78">
        <v>1094943.4032242121</v>
      </c>
      <c r="AF221" s="78">
        <v>160005.24532444566</v>
      </c>
      <c r="AG221" s="78">
        <v>79794337.636315584</v>
      </c>
      <c r="AH221" s="78">
        <v>59823100.635571457</v>
      </c>
      <c r="AI221" s="78">
        <v>0</v>
      </c>
      <c r="AJ221" s="78">
        <v>0</v>
      </c>
      <c r="AK221" s="78">
        <v>4319049.7433292018</v>
      </c>
      <c r="AL221" s="78">
        <v>0</v>
      </c>
      <c r="AM221" s="78">
        <v>0</v>
      </c>
      <c r="AN221" s="78">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2922</v>
      </c>
      <c r="B222" s="77">
        <v>214</v>
      </c>
      <c r="C222" s="77">
        <v>16</v>
      </c>
      <c r="D222" s="77">
        <v>34</v>
      </c>
      <c r="E222" s="77">
        <v>2022</v>
      </c>
      <c r="F222" s="77" t="s">
        <v>162</v>
      </c>
      <c r="G222" s="1017" t="s">
        <v>2808</v>
      </c>
      <c r="H222" s="77" t="s">
        <v>2809</v>
      </c>
      <c r="I222" s="1018"/>
      <c r="J222" s="80"/>
      <c r="K222" s="78"/>
      <c r="L222" s="78"/>
      <c r="M222" s="78"/>
      <c r="N222" s="78"/>
      <c r="O222" s="78"/>
      <c r="P222" s="78"/>
      <c r="Q222" s="78"/>
      <c r="R222" s="78"/>
      <c r="S222" s="78"/>
      <c r="T222" s="78"/>
      <c r="U222" s="78"/>
      <c r="V222" s="78"/>
      <c r="W222" s="78"/>
      <c r="X222" s="78"/>
      <c r="Y222" s="78"/>
      <c r="Z222" s="78"/>
      <c r="AA222" s="78"/>
      <c r="AB222" s="78"/>
      <c r="AC222" s="79"/>
      <c r="AD222" s="78">
        <v>55679241.778633893</v>
      </c>
      <c r="AE222" s="78">
        <v>1655808.9079338619</v>
      </c>
      <c r="AF222" s="78">
        <v>0</v>
      </c>
      <c r="AG222" s="78">
        <v>44853133.517302215</v>
      </c>
      <c r="AH222" s="78">
        <v>55505833.967041768</v>
      </c>
      <c r="AI222" s="78">
        <v>0</v>
      </c>
      <c r="AJ222" s="78">
        <v>0</v>
      </c>
      <c r="AK222" s="78">
        <v>3779555.9072962725</v>
      </c>
      <c r="AL222" s="78">
        <v>0</v>
      </c>
      <c r="AM222" s="78">
        <v>0</v>
      </c>
      <c r="AN222" s="78">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2923</v>
      </c>
      <c r="B223" s="77">
        <v>215</v>
      </c>
      <c r="C223" s="77">
        <v>16</v>
      </c>
      <c r="D223" s="77">
        <v>35</v>
      </c>
      <c r="E223" s="77">
        <v>2022</v>
      </c>
      <c r="F223" s="77" t="s">
        <v>162</v>
      </c>
      <c r="G223" s="1017" t="s">
        <v>2811</v>
      </c>
      <c r="H223" s="77" t="s">
        <v>2812</v>
      </c>
      <c r="I223" s="1018"/>
      <c r="J223" s="80"/>
      <c r="K223" s="78"/>
      <c r="L223" s="78"/>
      <c r="M223" s="78"/>
      <c r="N223" s="78"/>
      <c r="O223" s="78"/>
      <c r="P223" s="78"/>
      <c r="Q223" s="78"/>
      <c r="R223" s="78"/>
      <c r="S223" s="78"/>
      <c r="T223" s="78"/>
      <c r="U223" s="78"/>
      <c r="V223" s="78"/>
      <c r="W223" s="78"/>
      <c r="X223" s="78"/>
      <c r="Y223" s="78"/>
      <c r="Z223" s="78"/>
      <c r="AA223" s="78"/>
      <c r="AB223" s="78"/>
      <c r="AC223" s="79"/>
      <c r="AD223" s="78">
        <v>976350.90393747261</v>
      </c>
      <c r="AE223" s="78">
        <v>287966.76659719337</v>
      </c>
      <c r="AF223" s="78">
        <v>508588.1012098451</v>
      </c>
      <c r="AG223" s="78">
        <v>11649071.663968332</v>
      </c>
      <c r="AH223" s="78">
        <v>19892771.417798385</v>
      </c>
      <c r="AI223" s="78">
        <v>0</v>
      </c>
      <c r="AJ223" s="78">
        <v>0</v>
      </c>
      <c r="AK223" s="78">
        <v>1139935.7550260162</v>
      </c>
      <c r="AL223" s="78">
        <v>0</v>
      </c>
      <c r="AM223" s="78">
        <v>0</v>
      </c>
      <c r="AN223" s="78">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2924</v>
      </c>
      <c r="B224" s="77">
        <v>216</v>
      </c>
      <c r="C224" s="77">
        <v>16</v>
      </c>
      <c r="D224" s="77">
        <v>36</v>
      </c>
      <c r="E224" s="77">
        <v>2022</v>
      </c>
      <c r="F224" s="77" t="s">
        <v>162</v>
      </c>
      <c r="G224" s="1017" t="s">
        <v>2814</v>
      </c>
      <c r="H224" s="77" t="s">
        <v>2815</v>
      </c>
      <c r="I224" s="1018"/>
      <c r="J224" s="80"/>
      <c r="K224" s="78"/>
      <c r="L224" s="78"/>
      <c r="M224" s="78"/>
      <c r="N224" s="78"/>
      <c r="O224" s="78"/>
      <c r="P224" s="78"/>
      <c r="Q224" s="78"/>
      <c r="R224" s="78"/>
      <c r="S224" s="78"/>
      <c r="T224" s="78"/>
      <c r="U224" s="78"/>
      <c r="V224" s="78"/>
      <c r="W224" s="78"/>
      <c r="X224" s="78"/>
      <c r="Y224" s="78"/>
      <c r="Z224" s="78"/>
      <c r="AA224" s="78"/>
      <c r="AB224" s="78"/>
      <c r="AC224" s="79"/>
      <c r="AD224" s="78">
        <v>49223184.390712634</v>
      </c>
      <c r="AE224" s="78">
        <v>2328847.5135854417</v>
      </c>
      <c r="AF224" s="78">
        <v>577161.77777746471</v>
      </c>
      <c r="AG224" s="78">
        <v>136020042.6645714</v>
      </c>
      <c r="AH224" s="78">
        <v>105715996.31933218</v>
      </c>
      <c r="AI224" s="78">
        <v>0</v>
      </c>
      <c r="AJ224" s="78">
        <v>0</v>
      </c>
      <c r="AK224" s="78">
        <v>5901633.8635828095</v>
      </c>
      <c r="AL224" s="78">
        <v>0</v>
      </c>
      <c r="AM224" s="78">
        <v>0</v>
      </c>
      <c r="AN224" s="78">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2925</v>
      </c>
      <c r="B225" s="77">
        <v>217</v>
      </c>
      <c r="C225" s="77">
        <v>16</v>
      </c>
      <c r="D225" s="77">
        <v>37</v>
      </c>
      <c r="E225" s="77">
        <v>2022</v>
      </c>
      <c r="F225" s="77" t="s">
        <v>162</v>
      </c>
      <c r="G225" s="1017" t="s">
        <v>2817</v>
      </c>
      <c r="H225" s="77" t="s">
        <v>2818</v>
      </c>
      <c r="I225" s="1018"/>
      <c r="J225" s="80"/>
      <c r="K225" s="78"/>
      <c r="L225" s="78"/>
      <c r="M225" s="78"/>
      <c r="N225" s="78"/>
      <c r="O225" s="78"/>
      <c r="P225" s="78"/>
      <c r="Q225" s="78"/>
      <c r="R225" s="78"/>
      <c r="S225" s="78"/>
      <c r="T225" s="78"/>
      <c r="U225" s="78"/>
      <c r="V225" s="78"/>
      <c r="W225" s="78"/>
      <c r="X225" s="78"/>
      <c r="Y225" s="78"/>
      <c r="Z225" s="78"/>
      <c r="AA225" s="78"/>
      <c r="AB225" s="78"/>
      <c r="AC225" s="79"/>
      <c r="AD225" s="78">
        <v>24122628.280852903</v>
      </c>
      <c r="AE225" s="78">
        <v>2452740.1922377227</v>
      </c>
      <c r="AF225" s="78">
        <v>5714.4730473016307</v>
      </c>
      <c r="AG225" s="78">
        <v>110792409.13842326</v>
      </c>
      <c r="AH225" s="78">
        <v>143373618.08354998</v>
      </c>
      <c r="AI225" s="78">
        <v>0</v>
      </c>
      <c r="AJ225" s="78">
        <v>0</v>
      </c>
      <c r="AK225" s="78">
        <v>9238024.8964738622</v>
      </c>
      <c r="AL225" s="78">
        <v>0</v>
      </c>
      <c r="AM225" s="78">
        <v>0</v>
      </c>
      <c r="AN225" s="78">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2926</v>
      </c>
      <c r="B226" s="77">
        <v>218</v>
      </c>
      <c r="C226" s="77">
        <v>16</v>
      </c>
      <c r="D226" s="77">
        <v>38</v>
      </c>
      <c r="E226" s="77">
        <v>2022</v>
      </c>
      <c r="F226" s="77" t="s">
        <v>162</v>
      </c>
      <c r="G226" s="1017" t="s">
        <v>2820</v>
      </c>
      <c r="H226" s="77" t="s">
        <v>2821</v>
      </c>
      <c r="I226" s="1018"/>
      <c r="J226" s="80"/>
      <c r="K226" s="78"/>
      <c r="L226" s="78"/>
      <c r="M226" s="78"/>
      <c r="N226" s="78"/>
      <c r="O226" s="78"/>
      <c r="P226" s="78"/>
      <c r="Q226" s="78"/>
      <c r="R226" s="78"/>
      <c r="S226" s="78"/>
      <c r="T226" s="78"/>
      <c r="U226" s="78"/>
      <c r="V226" s="78"/>
      <c r="W226" s="78"/>
      <c r="X226" s="78"/>
      <c r="Y226" s="78"/>
      <c r="Z226" s="78"/>
      <c r="AA226" s="78"/>
      <c r="AB226" s="78"/>
      <c r="AC226" s="79"/>
      <c r="AD226" s="78">
        <v>23461292.939769026</v>
      </c>
      <c r="AE226" s="78">
        <v>679735.5072003518</v>
      </c>
      <c r="AF226" s="78">
        <v>1062891.9867981032</v>
      </c>
      <c r="AG226" s="78">
        <v>22180120.970094502</v>
      </c>
      <c r="AH226" s="78">
        <v>26943429.483171567</v>
      </c>
      <c r="AI226" s="78">
        <v>0</v>
      </c>
      <c r="AJ226" s="78">
        <v>0</v>
      </c>
      <c r="AK226" s="78">
        <v>2070943.5477013192</v>
      </c>
      <c r="AL226" s="78">
        <v>0</v>
      </c>
      <c r="AM226" s="78">
        <v>0</v>
      </c>
      <c r="AN226" s="78">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2927</v>
      </c>
      <c r="B227" s="77">
        <v>219</v>
      </c>
      <c r="C227" s="77">
        <v>16</v>
      </c>
      <c r="D227" s="77">
        <v>39</v>
      </c>
      <c r="E227" s="77">
        <v>2022</v>
      </c>
      <c r="F227" s="77" t="s">
        <v>162</v>
      </c>
      <c r="G227" s="1017" t="s">
        <v>2823</v>
      </c>
      <c r="H227" s="77" t="s">
        <v>2824</v>
      </c>
      <c r="I227" s="1018"/>
      <c r="J227" s="80"/>
      <c r="K227" s="78"/>
      <c r="L227" s="78"/>
      <c r="M227" s="78"/>
      <c r="N227" s="78"/>
      <c r="O227" s="78"/>
      <c r="P227" s="78"/>
      <c r="Q227" s="78"/>
      <c r="R227" s="78"/>
      <c r="S227" s="78"/>
      <c r="T227" s="78"/>
      <c r="U227" s="78"/>
      <c r="V227" s="78"/>
      <c r="W227" s="78"/>
      <c r="X227" s="78"/>
      <c r="Y227" s="78"/>
      <c r="Z227" s="78"/>
      <c r="AA227" s="78"/>
      <c r="AB227" s="78"/>
      <c r="AC227" s="79"/>
      <c r="AD227" s="78">
        <v>196842555.30164361</v>
      </c>
      <c r="AE227" s="78">
        <v>1801466.5166196518</v>
      </c>
      <c r="AF227" s="78">
        <v>1965778.728271761</v>
      </c>
      <c r="AG227" s="78">
        <v>90842322.011121467</v>
      </c>
      <c r="AH227" s="78">
        <v>90355477.410264656</v>
      </c>
      <c r="AI227" s="78">
        <v>0</v>
      </c>
      <c r="AJ227" s="78">
        <v>0</v>
      </c>
      <c r="AK227" s="78">
        <v>6379275.7255947301</v>
      </c>
      <c r="AL227" s="78">
        <v>0</v>
      </c>
      <c r="AM227" s="78">
        <v>0</v>
      </c>
      <c r="AN227" s="78">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2928</v>
      </c>
      <c r="B228" s="77">
        <v>220</v>
      </c>
      <c r="C228" s="77">
        <v>16</v>
      </c>
      <c r="D228" s="77">
        <v>40</v>
      </c>
      <c r="E228" s="77">
        <v>2022</v>
      </c>
      <c r="F228" s="77" t="s">
        <v>162</v>
      </c>
      <c r="G228" s="1017" t="s">
        <v>2826</v>
      </c>
      <c r="H228" s="77" t="s">
        <v>2827</v>
      </c>
      <c r="I228" s="1018"/>
      <c r="J228" s="80"/>
      <c r="K228" s="78"/>
      <c r="L228" s="78"/>
      <c r="M228" s="78"/>
      <c r="N228" s="78"/>
      <c r="O228" s="78"/>
      <c r="P228" s="78"/>
      <c r="Q228" s="78"/>
      <c r="R228" s="78"/>
      <c r="S228" s="78"/>
      <c r="T228" s="78"/>
      <c r="U228" s="78"/>
      <c r="V228" s="78"/>
      <c r="W228" s="78"/>
      <c r="X228" s="78"/>
      <c r="Y228" s="78"/>
      <c r="Z228" s="78"/>
      <c r="AA228" s="78"/>
      <c r="AB228" s="78"/>
      <c r="AC228" s="79"/>
      <c r="AD228" s="78">
        <v>28502947.661488403</v>
      </c>
      <c r="AE228" s="78">
        <v>4121942.9032691284</v>
      </c>
      <c r="AF228" s="78">
        <v>548589.41254095652</v>
      </c>
      <c r="AG228" s="78">
        <v>190412431.46088174</v>
      </c>
      <c r="AH228" s="78">
        <v>208536264.99513835</v>
      </c>
      <c r="AI228" s="78">
        <v>0</v>
      </c>
      <c r="AJ228" s="78">
        <v>0</v>
      </c>
      <c r="AK228" s="78">
        <v>13744567.471282193</v>
      </c>
      <c r="AL228" s="78">
        <v>0</v>
      </c>
      <c r="AM228" s="78">
        <v>0</v>
      </c>
      <c r="AN228" s="78">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2929</v>
      </c>
      <c r="B229" s="77">
        <v>221</v>
      </c>
      <c r="C229" s="77">
        <v>16</v>
      </c>
      <c r="D229" s="77">
        <v>41</v>
      </c>
      <c r="E229" s="77">
        <v>2022</v>
      </c>
      <c r="F229" s="77" t="s">
        <v>162</v>
      </c>
      <c r="G229" s="1017" t="s">
        <v>2829</v>
      </c>
      <c r="H229" s="77" t="s">
        <v>2830</v>
      </c>
      <c r="I229" s="1018"/>
      <c r="J229" s="80"/>
      <c r="K229" s="78"/>
      <c r="L229" s="78"/>
      <c r="M229" s="78"/>
      <c r="N229" s="78"/>
      <c r="O229" s="78"/>
      <c r="P229" s="78"/>
      <c r="Q229" s="78"/>
      <c r="R229" s="78"/>
      <c r="S229" s="78"/>
      <c r="T229" s="78"/>
      <c r="U229" s="78"/>
      <c r="V229" s="78"/>
      <c r="W229" s="78"/>
      <c r="X229" s="78"/>
      <c r="Y229" s="78"/>
      <c r="Z229" s="78"/>
      <c r="AA229" s="78"/>
      <c r="AB229" s="78"/>
      <c r="AC229" s="79"/>
      <c r="AD229" s="78">
        <v>11990676.908320002</v>
      </c>
      <c r="AE229" s="78">
        <v>994489.87999263289</v>
      </c>
      <c r="AF229" s="78">
        <v>2051495.8239812856</v>
      </c>
      <c r="AG229" s="78">
        <v>31797517.596693743</v>
      </c>
      <c r="AH229" s="78">
        <v>38684288.837831572</v>
      </c>
      <c r="AI229" s="78">
        <v>0</v>
      </c>
      <c r="AJ229" s="78">
        <v>0</v>
      </c>
      <c r="AK229" s="78">
        <v>2235064.338892763</v>
      </c>
      <c r="AL229" s="78">
        <v>0</v>
      </c>
      <c r="AM229" s="78">
        <v>0</v>
      </c>
      <c r="AN229" s="78">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2930</v>
      </c>
      <c r="B230" s="77">
        <v>222</v>
      </c>
      <c r="C230" s="77">
        <v>16</v>
      </c>
      <c r="D230" s="77">
        <v>42</v>
      </c>
      <c r="E230" s="77">
        <v>2022</v>
      </c>
      <c r="F230" s="77" t="s">
        <v>162</v>
      </c>
      <c r="G230" s="1017" t="s">
        <v>2832</v>
      </c>
      <c r="H230" s="77" t="s">
        <v>2833</v>
      </c>
      <c r="I230" s="1018"/>
      <c r="J230" s="80"/>
      <c r="K230" s="78"/>
      <c r="L230" s="78"/>
      <c r="M230" s="78"/>
      <c r="N230" s="78"/>
      <c r="O230" s="78"/>
      <c r="P230" s="78"/>
      <c r="Q230" s="78"/>
      <c r="R230" s="78"/>
      <c r="S230" s="78"/>
      <c r="T230" s="78"/>
      <c r="U230" s="78"/>
      <c r="V230" s="78"/>
      <c r="W230" s="78"/>
      <c r="X230" s="78"/>
      <c r="Y230" s="78"/>
      <c r="Z230" s="78"/>
      <c r="AA230" s="78"/>
      <c r="AB230" s="78"/>
      <c r="AC230" s="79"/>
      <c r="AD230" s="78">
        <v>38004542.96334482</v>
      </c>
      <c r="AE230" s="78">
        <v>1310918.4781721071</v>
      </c>
      <c r="AF230" s="78">
        <v>2245787.9075895408</v>
      </c>
      <c r="AG230" s="78">
        <v>37117140.105781451</v>
      </c>
      <c r="AH230" s="78">
        <v>52789992.434704497</v>
      </c>
      <c r="AI230" s="78">
        <v>0</v>
      </c>
      <c r="AJ230" s="78">
        <v>0</v>
      </c>
      <c r="AK230" s="78">
        <v>3903905.4918103251</v>
      </c>
      <c r="AL230" s="78">
        <v>0</v>
      </c>
      <c r="AM230" s="78">
        <v>0</v>
      </c>
      <c r="AN230" s="78">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2931</v>
      </c>
      <c r="B231" s="77">
        <v>223</v>
      </c>
      <c r="C231" s="77">
        <v>16</v>
      </c>
      <c r="D231" s="77">
        <v>43</v>
      </c>
      <c r="E231" s="77">
        <v>2022</v>
      </c>
      <c r="F231" s="77" t="s">
        <v>162</v>
      </c>
      <c r="G231" s="1017" t="s">
        <v>2835</v>
      </c>
      <c r="H231" s="77" t="s">
        <v>2836</v>
      </c>
      <c r="I231" s="1018"/>
      <c r="J231" s="80"/>
      <c r="K231" s="78"/>
      <c r="L231" s="78"/>
      <c r="M231" s="78"/>
      <c r="N231" s="78"/>
      <c r="O231" s="78"/>
      <c r="P231" s="78"/>
      <c r="Q231" s="78"/>
      <c r="R231" s="78"/>
      <c r="S231" s="78"/>
      <c r="T231" s="78"/>
      <c r="U231" s="78"/>
      <c r="V231" s="78"/>
      <c r="W231" s="78"/>
      <c r="X231" s="78"/>
      <c r="Y231" s="78"/>
      <c r="Z231" s="78"/>
      <c r="AA231" s="78"/>
      <c r="AB231" s="78"/>
      <c r="AC231" s="79"/>
      <c r="AD231" s="78">
        <v>1931552.9899448731</v>
      </c>
      <c r="AE231" s="78">
        <v>190861.69414000027</v>
      </c>
      <c r="AF231" s="78">
        <v>274294.70627047826</v>
      </c>
      <c r="AG231" s="78">
        <v>3582480.243408218</v>
      </c>
      <c r="AH231" s="78">
        <v>3615272.0882809595</v>
      </c>
      <c r="AI231" s="78">
        <v>0</v>
      </c>
      <c r="AJ231" s="78">
        <v>0</v>
      </c>
      <c r="AK231" s="78">
        <v>246891.38690640495</v>
      </c>
      <c r="AL231" s="78">
        <v>0</v>
      </c>
      <c r="AM231" s="78">
        <v>0</v>
      </c>
      <c r="AN231" s="78">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2932</v>
      </c>
      <c r="B232" s="77">
        <v>224</v>
      </c>
      <c r="C232" s="77">
        <v>16</v>
      </c>
      <c r="D232" s="77">
        <v>44</v>
      </c>
      <c r="E232" s="77">
        <v>2022</v>
      </c>
      <c r="F232" s="77" t="s">
        <v>162</v>
      </c>
      <c r="G232" s="1017" t="s">
        <v>2838</v>
      </c>
      <c r="H232" s="77" t="s">
        <v>2839</v>
      </c>
      <c r="I232" s="1018"/>
      <c r="J232" s="80"/>
      <c r="K232" s="78"/>
      <c r="L232" s="78"/>
      <c r="M232" s="78"/>
      <c r="N232" s="78"/>
      <c r="O232" s="78"/>
      <c r="P232" s="78"/>
      <c r="Q232" s="78"/>
      <c r="R232" s="78"/>
      <c r="S232" s="78"/>
      <c r="T232" s="78"/>
      <c r="U232" s="78"/>
      <c r="V232" s="78"/>
      <c r="W232" s="78"/>
      <c r="X232" s="78"/>
      <c r="Y232" s="78"/>
      <c r="Z232" s="78"/>
      <c r="AA232" s="78"/>
      <c r="AB232" s="78"/>
      <c r="AC232" s="79"/>
      <c r="AD232" s="78">
        <v>18137954.345661901</v>
      </c>
      <c r="AE232" s="78">
        <v>3924384.3075803565</v>
      </c>
      <c r="AF232" s="78">
        <v>291438.12541238317</v>
      </c>
      <c r="AG232" s="78">
        <v>76512401.037488595</v>
      </c>
      <c r="AH232" s="78">
        <v>94269097.195151329</v>
      </c>
      <c r="AI232" s="78">
        <v>0</v>
      </c>
      <c r="AJ232" s="78">
        <v>0</v>
      </c>
      <c r="AK232" s="78">
        <v>6455589.9565893356</v>
      </c>
      <c r="AL232" s="78">
        <v>0</v>
      </c>
      <c r="AM232" s="78">
        <v>0</v>
      </c>
      <c r="AN232" s="78">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2933</v>
      </c>
      <c r="B233" s="77">
        <v>225</v>
      </c>
      <c r="C233" s="77">
        <v>16</v>
      </c>
      <c r="D233" s="77">
        <v>45</v>
      </c>
      <c r="E233" s="77">
        <v>2022</v>
      </c>
      <c r="F233" s="77" t="s">
        <v>162</v>
      </c>
      <c r="G233" s="1017" t="s">
        <v>2841</v>
      </c>
      <c r="H233" s="77" t="s">
        <v>2842</v>
      </c>
      <c r="I233" s="1018"/>
      <c r="J233" s="80"/>
      <c r="K233" s="78"/>
      <c r="L233" s="78"/>
      <c r="M233" s="78"/>
      <c r="N233" s="78"/>
      <c r="O233" s="78"/>
      <c r="P233" s="78"/>
      <c r="Q233" s="78"/>
      <c r="R233" s="78"/>
      <c r="S233" s="78"/>
      <c r="T233" s="78"/>
      <c r="U233" s="78"/>
      <c r="V233" s="78"/>
      <c r="W233" s="78"/>
      <c r="X233" s="78"/>
      <c r="Y233" s="78"/>
      <c r="Z233" s="78"/>
      <c r="AA233" s="78"/>
      <c r="AB233" s="78"/>
      <c r="AC233" s="79"/>
      <c r="AD233" s="78">
        <v>45089378.947918199</v>
      </c>
      <c r="AE233" s="78">
        <v>2104501.3117015818</v>
      </c>
      <c r="AF233" s="78">
        <v>80002.622662222828</v>
      </c>
      <c r="AG233" s="78">
        <v>54987465.212581173</v>
      </c>
      <c r="AH233" s="78">
        <v>89732457.220293909</v>
      </c>
      <c r="AI233" s="78">
        <v>0</v>
      </c>
      <c r="AJ233" s="78">
        <v>0</v>
      </c>
      <c r="AK233" s="78">
        <v>5153728.5743767964</v>
      </c>
      <c r="AL233" s="78">
        <v>0</v>
      </c>
      <c r="AM233" s="78">
        <v>0</v>
      </c>
      <c r="AN233" s="78">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2934</v>
      </c>
      <c r="B234" s="77">
        <v>226</v>
      </c>
      <c r="C234" s="77">
        <v>16</v>
      </c>
      <c r="D234" s="77">
        <v>46</v>
      </c>
      <c r="E234" s="77">
        <v>2022</v>
      </c>
      <c r="F234" s="77" t="s">
        <v>162</v>
      </c>
      <c r="G234" s="1017" t="s">
        <v>2844</v>
      </c>
      <c r="H234" s="77" t="s">
        <v>2845</v>
      </c>
      <c r="I234" s="1018"/>
      <c r="J234" s="80"/>
      <c r="K234" s="78"/>
      <c r="L234" s="78"/>
      <c r="M234" s="78"/>
      <c r="N234" s="78"/>
      <c r="O234" s="78"/>
      <c r="P234" s="78"/>
      <c r="Q234" s="78"/>
      <c r="R234" s="78"/>
      <c r="S234" s="78"/>
      <c r="T234" s="78"/>
      <c r="U234" s="78"/>
      <c r="V234" s="78"/>
      <c r="W234" s="78"/>
      <c r="X234" s="78"/>
      <c r="Y234" s="78"/>
      <c r="Z234" s="78"/>
      <c r="AA234" s="78"/>
      <c r="AB234" s="78"/>
      <c r="AC234" s="79"/>
      <c r="AD234" s="78">
        <v>178382700.98882538</v>
      </c>
      <c r="AE234" s="78">
        <v>2419255.684493863</v>
      </c>
      <c r="AF234" s="78">
        <v>440014.42464222555</v>
      </c>
      <c r="AG234" s="78">
        <v>114723520.00954571</v>
      </c>
      <c r="AH234" s="78">
        <v>120563181.69159281</v>
      </c>
      <c r="AI234" s="78">
        <v>0</v>
      </c>
      <c r="AJ234" s="78">
        <v>0</v>
      </c>
      <c r="AK234" s="78">
        <v>7186579.5702280169</v>
      </c>
      <c r="AL234" s="78">
        <v>0</v>
      </c>
      <c r="AM234" s="78">
        <v>0</v>
      </c>
      <c r="AN234" s="78">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2935</v>
      </c>
      <c r="B235" s="77">
        <v>227</v>
      </c>
      <c r="C235" s="77">
        <v>16</v>
      </c>
      <c r="D235" s="77">
        <v>47</v>
      </c>
      <c r="E235" s="77">
        <v>2022</v>
      </c>
      <c r="F235" s="77" t="s">
        <v>162</v>
      </c>
      <c r="G235" s="1017" t="s">
        <v>2847</v>
      </c>
      <c r="H235" s="77" t="s">
        <v>2848</v>
      </c>
      <c r="I235" s="1018"/>
      <c r="J235" s="80"/>
      <c r="K235" s="78"/>
      <c r="L235" s="78"/>
      <c r="M235" s="78"/>
      <c r="N235" s="78"/>
      <c r="O235" s="78"/>
      <c r="P235" s="78"/>
      <c r="Q235" s="78"/>
      <c r="R235" s="78"/>
      <c r="S235" s="78"/>
      <c r="T235" s="78"/>
      <c r="U235" s="78"/>
      <c r="V235" s="78"/>
      <c r="W235" s="78"/>
      <c r="X235" s="78"/>
      <c r="Y235" s="78"/>
      <c r="Z235" s="78"/>
      <c r="AA235" s="78"/>
      <c r="AB235" s="78"/>
      <c r="AC235" s="79"/>
      <c r="AD235" s="78">
        <v>67004753.670701601</v>
      </c>
      <c r="AE235" s="78">
        <v>472131.5591884217</v>
      </c>
      <c r="AF235" s="78">
        <v>45715.784378413045</v>
      </c>
      <c r="AG235" s="78">
        <v>37634075.174461156</v>
      </c>
      <c r="AH235" s="78">
        <v>16466160.372959273</v>
      </c>
      <c r="AI235" s="78">
        <v>0</v>
      </c>
      <c r="AJ235" s="78">
        <v>0</v>
      </c>
      <c r="AK235" s="78">
        <v>1203982.8930519454</v>
      </c>
      <c r="AL235" s="78">
        <v>0</v>
      </c>
      <c r="AM235" s="78">
        <v>0</v>
      </c>
      <c r="AN235" s="78">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2936</v>
      </c>
      <c r="B236" s="77">
        <v>228</v>
      </c>
      <c r="C236" s="77">
        <v>16</v>
      </c>
      <c r="D236" s="77">
        <v>48</v>
      </c>
      <c r="E236" s="77">
        <v>2022</v>
      </c>
      <c r="F236" s="77" t="s">
        <v>162</v>
      </c>
      <c r="G236" s="1017" t="s">
        <v>2850</v>
      </c>
      <c r="H236" s="77" t="s">
        <v>2705</v>
      </c>
      <c r="I236" s="1018"/>
      <c r="J236" s="80"/>
      <c r="K236" s="78"/>
      <c r="L236" s="78"/>
      <c r="M236" s="78"/>
      <c r="N236" s="78"/>
      <c r="O236" s="78"/>
      <c r="P236" s="78"/>
      <c r="Q236" s="78"/>
      <c r="R236" s="78"/>
      <c r="S236" s="78"/>
      <c r="T236" s="78"/>
      <c r="U236" s="78"/>
      <c r="V236" s="78"/>
      <c r="W236" s="78"/>
      <c r="X236" s="78"/>
      <c r="Y236" s="78"/>
      <c r="Z236" s="78"/>
      <c r="AA236" s="78"/>
      <c r="AB236" s="78"/>
      <c r="AC236" s="79"/>
      <c r="AD236" s="78">
        <v>65973832.148364253</v>
      </c>
      <c r="AE236" s="78">
        <v>746704.52268807124</v>
      </c>
      <c r="AF236" s="78">
        <v>800026.22662222828</v>
      </c>
      <c r="AG236" s="78">
        <v>39413293.550382026</v>
      </c>
      <c r="AH236" s="78">
        <v>35503375.896079518</v>
      </c>
      <c r="AI236" s="78">
        <v>0</v>
      </c>
      <c r="AJ236" s="78">
        <v>0</v>
      </c>
      <c r="AK236" s="78">
        <v>2500679.1834882</v>
      </c>
      <c r="AL236" s="78">
        <v>0</v>
      </c>
      <c r="AM236" s="78">
        <v>0</v>
      </c>
      <c r="AN236" s="78">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2937</v>
      </c>
      <c r="B237" s="77">
        <v>229</v>
      </c>
      <c r="C237" s="77">
        <v>16</v>
      </c>
      <c r="D237" s="77">
        <v>49</v>
      </c>
      <c r="E237" s="77">
        <v>2022</v>
      </c>
      <c r="F237" s="77" t="s">
        <v>162</v>
      </c>
      <c r="G237" s="1017" t="s">
        <v>2852</v>
      </c>
      <c r="H237" s="77" t="s">
        <v>2853</v>
      </c>
      <c r="I237" s="1018"/>
      <c r="J237" s="80"/>
      <c r="K237" s="78"/>
      <c r="L237" s="78"/>
      <c r="M237" s="78"/>
      <c r="N237" s="78"/>
      <c r="O237" s="78"/>
      <c r="P237" s="78"/>
      <c r="Q237" s="78"/>
      <c r="R237" s="78"/>
      <c r="S237" s="78"/>
      <c r="T237" s="78"/>
      <c r="U237" s="78"/>
      <c r="V237" s="78"/>
      <c r="W237" s="78"/>
      <c r="X237" s="78"/>
      <c r="Y237" s="78"/>
      <c r="Z237" s="78"/>
      <c r="AA237" s="78"/>
      <c r="AB237" s="78"/>
      <c r="AC237" s="79"/>
      <c r="AD237" s="78">
        <v>589796657.50878286</v>
      </c>
      <c r="AE237" s="78">
        <v>102784044.97055171</v>
      </c>
      <c r="AF237" s="78">
        <v>4085848.2288206657</v>
      </c>
      <c r="AG237" s="78">
        <v>5260673878.6395445</v>
      </c>
      <c r="AH237" s="78">
        <v>3693202261.6208215</v>
      </c>
      <c r="AI237" s="78">
        <v>0</v>
      </c>
      <c r="AJ237" s="78">
        <v>0</v>
      </c>
      <c r="AK237" s="78">
        <v>204201645.12082374</v>
      </c>
      <c r="AL237" s="78">
        <v>0</v>
      </c>
      <c r="AM237" s="78">
        <v>0</v>
      </c>
      <c r="AN237" s="78">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2938</v>
      </c>
      <c r="B238" s="77">
        <v>230</v>
      </c>
      <c r="C238" s="77">
        <v>16</v>
      </c>
      <c r="D238" s="77">
        <v>50</v>
      </c>
      <c r="E238" s="77">
        <v>2022</v>
      </c>
      <c r="F238" s="77" t="s">
        <v>162</v>
      </c>
      <c r="G238" s="1017" t="s">
        <v>2855</v>
      </c>
      <c r="H238" s="77" t="s">
        <v>2856</v>
      </c>
      <c r="I238" s="1018"/>
      <c r="J238" s="80"/>
      <c r="K238" s="78"/>
      <c r="L238" s="78"/>
      <c r="M238" s="78"/>
      <c r="N238" s="78"/>
      <c r="O238" s="78"/>
      <c r="P238" s="78"/>
      <c r="Q238" s="78"/>
      <c r="R238" s="78"/>
      <c r="S238" s="78"/>
      <c r="T238" s="78"/>
      <c r="U238" s="78"/>
      <c r="V238" s="78"/>
      <c r="W238" s="78"/>
      <c r="X238" s="78"/>
      <c r="Y238" s="78"/>
      <c r="Z238" s="78"/>
      <c r="AA238" s="78"/>
      <c r="AB238" s="78"/>
      <c r="AC238" s="79"/>
      <c r="AD238" s="78">
        <v>25125931.086975656</v>
      </c>
      <c r="AE238" s="78">
        <v>935891.99144087848</v>
      </c>
      <c r="AF238" s="78">
        <v>108574.98789873099</v>
      </c>
      <c r="AG238" s="78">
        <v>28160939.497260906</v>
      </c>
      <c r="AH238" s="78">
        <v>48578024.953212112</v>
      </c>
      <c r="AI238" s="78">
        <v>0</v>
      </c>
      <c r="AJ238" s="78">
        <v>0</v>
      </c>
      <c r="AK238" s="78">
        <v>2777915.484580277</v>
      </c>
      <c r="AL238" s="78">
        <v>0</v>
      </c>
      <c r="AM238" s="78">
        <v>0</v>
      </c>
      <c r="AN238" s="78">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2939</v>
      </c>
      <c r="B239" s="77">
        <v>231</v>
      </c>
      <c r="C239" s="77">
        <v>16</v>
      </c>
      <c r="D239" s="77">
        <v>51</v>
      </c>
      <c r="E239" s="77">
        <v>2022</v>
      </c>
      <c r="F239" s="77" t="s">
        <v>162</v>
      </c>
      <c r="G239" s="1017" t="s">
        <v>2858</v>
      </c>
      <c r="H239" s="77" t="s">
        <v>2859</v>
      </c>
      <c r="I239" s="1018"/>
      <c r="J239" s="80"/>
      <c r="K239" s="78"/>
      <c r="L239" s="78"/>
      <c r="M239" s="78"/>
      <c r="N239" s="78"/>
      <c r="O239" s="78"/>
      <c r="P239" s="78"/>
      <c r="Q239" s="78"/>
      <c r="R239" s="78"/>
      <c r="S239" s="78"/>
      <c r="T239" s="78"/>
      <c r="U239" s="78"/>
      <c r="V239" s="78"/>
      <c r="W239" s="78"/>
      <c r="X239" s="78"/>
      <c r="Y239" s="78"/>
      <c r="Z239" s="78"/>
      <c r="AA239" s="78"/>
      <c r="AB239" s="78"/>
      <c r="AC239" s="79"/>
      <c r="AD239" s="78">
        <v>27649714.055965323</v>
      </c>
      <c r="AE239" s="78">
        <v>1300873.1258489492</v>
      </c>
      <c r="AF239" s="78">
        <v>325724.96369619295</v>
      </c>
      <c r="AG239" s="78">
        <v>92801866.573791057</v>
      </c>
      <c r="AH239" s="78">
        <v>130610479.12140276</v>
      </c>
      <c r="AI239" s="78">
        <v>0</v>
      </c>
      <c r="AJ239" s="78">
        <v>0</v>
      </c>
      <c r="AK239" s="78">
        <v>8842766.2482936792</v>
      </c>
      <c r="AL239" s="78">
        <v>0</v>
      </c>
      <c r="AM239" s="78">
        <v>0</v>
      </c>
      <c r="AN239" s="78">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2940</v>
      </c>
      <c r="B240" s="77">
        <v>232</v>
      </c>
      <c r="C240" s="77">
        <v>16</v>
      </c>
      <c r="D240" s="77">
        <v>52</v>
      </c>
      <c r="E240" s="77">
        <v>2022</v>
      </c>
      <c r="F240" s="77" t="s">
        <v>162</v>
      </c>
      <c r="G240" s="1017" t="s">
        <v>2861</v>
      </c>
      <c r="H240" s="77" t="s">
        <v>2862</v>
      </c>
      <c r="I240" s="1018"/>
      <c r="J240" s="80"/>
      <c r="K240" s="78"/>
      <c r="L240" s="78"/>
      <c r="M240" s="78"/>
      <c r="N240" s="78"/>
      <c r="O240" s="78"/>
      <c r="P240" s="78"/>
      <c r="Q240" s="78"/>
      <c r="R240" s="78"/>
      <c r="S240" s="78"/>
      <c r="T240" s="78"/>
      <c r="U240" s="78"/>
      <c r="V240" s="78"/>
      <c r="W240" s="78"/>
      <c r="X240" s="78"/>
      <c r="Y240" s="78"/>
      <c r="Z240" s="78"/>
      <c r="AA240" s="78"/>
      <c r="AB240" s="78"/>
      <c r="AC240" s="79"/>
      <c r="AD240" s="78">
        <v>120706098.88435255</v>
      </c>
      <c r="AE240" s="78">
        <v>726613.81804175535</v>
      </c>
      <c r="AF240" s="78">
        <v>708594.65786540217</v>
      </c>
      <c r="AG240" s="78">
        <v>41475022.952209227</v>
      </c>
      <c r="AH240" s="78">
        <v>51618538.978914432</v>
      </c>
      <c r="AI240" s="78">
        <v>0</v>
      </c>
      <c r="AJ240" s="78">
        <v>0</v>
      </c>
      <c r="AK240" s="78">
        <v>3124234.8881801609</v>
      </c>
      <c r="AL240" s="78">
        <v>0</v>
      </c>
      <c r="AM240" s="78">
        <v>0</v>
      </c>
      <c r="AN240" s="78">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2941</v>
      </c>
      <c r="B241" s="77">
        <v>233</v>
      </c>
      <c r="C241" s="77">
        <v>16</v>
      </c>
      <c r="D241" s="77">
        <v>53</v>
      </c>
      <c r="E241" s="77">
        <v>2022</v>
      </c>
      <c r="F241" s="77" t="s">
        <v>162</v>
      </c>
      <c r="G241" s="1017" t="s">
        <v>2864</v>
      </c>
      <c r="H241" s="77" t="s">
        <v>2865</v>
      </c>
      <c r="I241" s="1018"/>
      <c r="J241" s="80"/>
      <c r="K241" s="78"/>
      <c r="L241" s="78"/>
      <c r="M241" s="78"/>
      <c r="N241" s="78"/>
      <c r="O241" s="78"/>
      <c r="P241" s="78"/>
      <c r="Q241" s="78"/>
      <c r="R241" s="78"/>
      <c r="S241" s="78"/>
      <c r="T241" s="78"/>
      <c r="U241" s="78"/>
      <c r="V241" s="78"/>
      <c r="W241" s="78"/>
      <c r="X241" s="78"/>
      <c r="Y241" s="78"/>
      <c r="Z241" s="78"/>
      <c r="AA241" s="78"/>
      <c r="AB241" s="78"/>
      <c r="AC241" s="79"/>
      <c r="AD241" s="78">
        <v>27907969.327322744</v>
      </c>
      <c r="AE241" s="78">
        <v>1088246.5016754402</v>
      </c>
      <c r="AF241" s="78">
        <v>11428.946094603261</v>
      </c>
      <c r="AG241" s="78">
        <v>42154251.588962801</v>
      </c>
      <c r="AH241" s="78">
        <v>59752901.177546583</v>
      </c>
      <c r="AI241" s="78">
        <v>0</v>
      </c>
      <c r="AJ241" s="78">
        <v>0</v>
      </c>
      <c r="AK241" s="78">
        <v>3591030.0574618839</v>
      </c>
      <c r="AL241" s="78">
        <v>0</v>
      </c>
      <c r="AM241" s="78">
        <v>0</v>
      </c>
      <c r="AN241" s="78">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2942</v>
      </c>
      <c r="B242" s="77">
        <v>234</v>
      </c>
      <c r="C242" s="77">
        <v>16</v>
      </c>
      <c r="D242" s="77">
        <v>54</v>
      </c>
      <c r="E242" s="77">
        <v>2022</v>
      </c>
      <c r="F242" s="77" t="s">
        <v>162</v>
      </c>
      <c r="G242" s="1017" t="s">
        <v>2867</v>
      </c>
      <c r="H242" s="77" t="s">
        <v>2868</v>
      </c>
      <c r="I242" s="1018"/>
      <c r="J242" s="80"/>
      <c r="K242" s="78"/>
      <c r="L242" s="78"/>
      <c r="M242" s="78"/>
      <c r="N242" s="78"/>
      <c r="O242" s="78"/>
      <c r="P242" s="78"/>
      <c r="Q242" s="78"/>
      <c r="R242" s="78"/>
      <c r="S242" s="78"/>
      <c r="T242" s="78"/>
      <c r="U242" s="78"/>
      <c r="V242" s="78"/>
      <c r="W242" s="78"/>
      <c r="X242" s="78"/>
      <c r="Y242" s="78"/>
      <c r="Z242" s="78"/>
      <c r="AA242" s="78"/>
      <c r="AB242" s="78"/>
      <c r="AC242" s="79"/>
      <c r="AD242" s="78">
        <v>79668867.693637699</v>
      </c>
      <c r="AE242" s="78">
        <v>833764.24282210646</v>
      </c>
      <c r="AF242" s="78">
        <v>1617195.8723863615</v>
      </c>
      <c r="AG242" s="78">
        <v>24836926.788192544</v>
      </c>
      <c r="AH242" s="78">
        <v>36837165.598552108</v>
      </c>
      <c r="AI242" s="78">
        <v>0</v>
      </c>
      <c r="AJ242" s="78">
        <v>0</v>
      </c>
      <c r="AK242" s="78">
        <v>2373876.1803804124</v>
      </c>
      <c r="AL242" s="78">
        <v>0</v>
      </c>
      <c r="AM242" s="78">
        <v>0</v>
      </c>
      <c r="AN242" s="78">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2943</v>
      </c>
      <c r="B243" s="77">
        <v>235</v>
      </c>
      <c r="C243" s="77">
        <v>16</v>
      </c>
      <c r="D243" s="77">
        <v>55</v>
      </c>
      <c r="E243" s="77">
        <v>2022</v>
      </c>
      <c r="F243" s="77" t="s">
        <v>162</v>
      </c>
      <c r="G243" s="1017" t="s">
        <v>2870</v>
      </c>
      <c r="H243" s="77" t="s">
        <v>2871</v>
      </c>
      <c r="I243" s="1018"/>
      <c r="J243" s="80"/>
      <c r="K243" s="78"/>
      <c r="L243" s="78"/>
      <c r="M243" s="78"/>
      <c r="N243" s="78"/>
      <c r="O243" s="78"/>
      <c r="P243" s="78"/>
      <c r="Q243" s="78"/>
      <c r="R243" s="78"/>
      <c r="S243" s="78"/>
      <c r="T243" s="78"/>
      <c r="U243" s="78"/>
      <c r="V243" s="78"/>
      <c r="W243" s="78"/>
      <c r="X243" s="78"/>
      <c r="Y243" s="78"/>
      <c r="Z243" s="78"/>
      <c r="AA243" s="78"/>
      <c r="AB243" s="78"/>
      <c r="AC243" s="79"/>
      <c r="AD243" s="78">
        <v>35197174.800883777</v>
      </c>
      <c r="AE243" s="78">
        <v>1846670.6020738625</v>
      </c>
      <c r="AF243" s="78">
        <v>1920062.9438933479</v>
      </c>
      <c r="AG243" s="78">
        <v>50431223.560729779</v>
      </c>
      <c r="AH243" s="78">
        <v>64043843.04931695</v>
      </c>
      <c r="AI243" s="78">
        <v>0</v>
      </c>
      <c r="AJ243" s="78">
        <v>0</v>
      </c>
      <c r="AK243" s="78">
        <v>4581565.5328588672</v>
      </c>
      <c r="AL243" s="78">
        <v>0</v>
      </c>
      <c r="AM243" s="78">
        <v>0</v>
      </c>
      <c r="AN243" s="78">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2944</v>
      </c>
      <c r="B244" s="77">
        <v>236</v>
      </c>
      <c r="C244" s="77">
        <v>16</v>
      </c>
      <c r="D244" s="77">
        <v>56</v>
      </c>
      <c r="E244" s="77">
        <v>2022</v>
      </c>
      <c r="F244" s="77" t="s">
        <v>162</v>
      </c>
      <c r="G244" s="1017" t="s">
        <v>2873</v>
      </c>
      <c r="H244" s="77" t="s">
        <v>2874</v>
      </c>
      <c r="I244" s="1018"/>
      <c r="J244" s="80"/>
      <c r="K244" s="78"/>
      <c r="L244" s="78"/>
      <c r="M244" s="78"/>
      <c r="N244" s="78"/>
      <c r="O244" s="78"/>
      <c r="P244" s="78"/>
      <c r="Q244" s="78"/>
      <c r="R244" s="78"/>
      <c r="S244" s="78"/>
      <c r="T244" s="78"/>
      <c r="U244" s="78"/>
      <c r="V244" s="78"/>
      <c r="W244" s="78"/>
      <c r="X244" s="78"/>
      <c r="Y244" s="78"/>
      <c r="Z244" s="78"/>
      <c r="AA244" s="78"/>
      <c r="AB244" s="78"/>
      <c r="AC244" s="79"/>
      <c r="AD244" s="78">
        <v>1019559443.8056762</v>
      </c>
      <c r="AE244" s="78">
        <v>1192048.475681405</v>
      </c>
      <c r="AF244" s="78">
        <v>600019.66996667127</v>
      </c>
      <c r="AG244" s="78">
        <v>59946435.348171398</v>
      </c>
      <c r="AH244" s="78">
        <v>57897003.006014004</v>
      </c>
      <c r="AI244" s="78">
        <v>0</v>
      </c>
      <c r="AJ244" s="78">
        <v>0</v>
      </c>
      <c r="AK244" s="78">
        <v>3453638.6162127126</v>
      </c>
      <c r="AL244" s="78">
        <v>0</v>
      </c>
      <c r="AM244" s="78">
        <v>0</v>
      </c>
      <c r="AN244" s="78">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2945</v>
      </c>
      <c r="B245" s="77">
        <v>237</v>
      </c>
      <c r="C245" s="77">
        <v>16</v>
      </c>
      <c r="D245" s="77">
        <v>57</v>
      </c>
      <c r="E245" s="77">
        <v>2022</v>
      </c>
      <c r="F245" s="77" t="s">
        <v>162</v>
      </c>
      <c r="G245" s="1017" t="s">
        <v>2876</v>
      </c>
      <c r="H245" s="77" t="s">
        <v>2877</v>
      </c>
      <c r="I245" s="1018"/>
      <c r="J245" s="80"/>
      <c r="K245" s="78"/>
      <c r="L245" s="78"/>
      <c r="M245" s="78"/>
      <c r="N245" s="78"/>
      <c r="O245" s="78"/>
      <c r="P245" s="78"/>
      <c r="Q245" s="78"/>
      <c r="R245" s="78"/>
      <c r="S245" s="78"/>
      <c r="T245" s="78"/>
      <c r="U245" s="78"/>
      <c r="V245" s="78"/>
      <c r="W245" s="78"/>
      <c r="X245" s="78"/>
      <c r="Y245" s="78"/>
      <c r="Z245" s="78"/>
      <c r="AA245" s="78"/>
      <c r="AB245" s="78"/>
      <c r="AC245" s="79"/>
      <c r="AD245" s="78">
        <v>40746923.790947877</v>
      </c>
      <c r="AE245" s="78">
        <v>1928707.6460463183</v>
      </c>
      <c r="AF245" s="78">
        <v>1565765.614960647</v>
      </c>
      <c r="AG245" s="78">
        <v>142151133.01402843</v>
      </c>
      <c r="AH245" s="78">
        <v>195466003.40413234</v>
      </c>
      <c r="AI245" s="78">
        <v>0</v>
      </c>
      <c r="AJ245" s="78">
        <v>0</v>
      </c>
      <c r="AK245" s="78">
        <v>12566539.164406078</v>
      </c>
      <c r="AL245" s="78">
        <v>0</v>
      </c>
      <c r="AM245" s="78">
        <v>0</v>
      </c>
      <c r="AN245" s="78">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2946</v>
      </c>
      <c r="B246" s="77">
        <v>238</v>
      </c>
      <c r="C246" s="77">
        <v>16</v>
      </c>
      <c r="D246" s="77">
        <v>58</v>
      </c>
      <c r="E246" s="77">
        <v>2022</v>
      </c>
      <c r="F246" s="77" t="s">
        <v>162</v>
      </c>
      <c r="G246" s="1017" t="s">
        <v>2879</v>
      </c>
      <c r="H246" s="77" t="s">
        <v>2880</v>
      </c>
      <c r="I246" s="1018"/>
      <c r="J246" s="80"/>
      <c r="K246" s="78"/>
      <c r="L246" s="78"/>
      <c r="M246" s="78"/>
      <c r="N246" s="78"/>
      <c r="O246" s="78"/>
      <c r="P246" s="78"/>
      <c r="Q246" s="78"/>
      <c r="R246" s="78"/>
      <c r="S246" s="78"/>
      <c r="T246" s="78"/>
      <c r="U246" s="78"/>
      <c r="V246" s="78"/>
      <c r="W246" s="78"/>
      <c r="X246" s="78"/>
      <c r="Y246" s="78"/>
      <c r="Z246" s="78"/>
      <c r="AA246" s="78"/>
      <c r="AB246" s="78"/>
      <c r="AC246" s="79"/>
      <c r="AD246" s="78">
        <v>47675941.556668751</v>
      </c>
      <c r="AE246" s="78">
        <v>3209490.0672489521</v>
      </c>
      <c r="AF246" s="78">
        <v>1920062.9438933479</v>
      </c>
      <c r="AG246" s="78">
        <v>110984757.07095526</v>
      </c>
      <c r="AH246" s="78">
        <v>115267510.07684146</v>
      </c>
      <c r="AI246" s="78">
        <v>0</v>
      </c>
      <c r="AJ246" s="78">
        <v>0</v>
      </c>
      <c r="AK246" s="78">
        <v>8158520.7152303755</v>
      </c>
      <c r="AL246" s="78">
        <v>0</v>
      </c>
      <c r="AM246" s="78">
        <v>0</v>
      </c>
      <c r="AN246" s="78">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2947</v>
      </c>
      <c r="B247" s="77">
        <v>239</v>
      </c>
      <c r="C247" s="77">
        <v>16</v>
      </c>
      <c r="D247" s="77">
        <v>59</v>
      </c>
      <c r="E247" s="77">
        <v>2022</v>
      </c>
      <c r="F247" s="77" t="s">
        <v>162</v>
      </c>
      <c r="G247" s="1017" t="s">
        <v>2882</v>
      </c>
      <c r="H247" s="77" t="s">
        <v>2883</v>
      </c>
      <c r="I247" s="1018"/>
      <c r="J247" s="80"/>
      <c r="K247" s="78"/>
      <c r="L247" s="78"/>
      <c r="M247" s="78"/>
      <c r="N247" s="78"/>
      <c r="O247" s="78"/>
      <c r="P247" s="78"/>
      <c r="Q247" s="78"/>
      <c r="R247" s="78"/>
      <c r="S247" s="78"/>
      <c r="T247" s="78"/>
      <c r="U247" s="78"/>
      <c r="V247" s="78"/>
      <c r="W247" s="78"/>
      <c r="X247" s="78"/>
      <c r="Y247" s="78"/>
      <c r="Z247" s="78"/>
      <c r="AA247" s="78"/>
      <c r="AB247" s="78"/>
      <c r="AC247" s="79"/>
      <c r="AD247" s="78">
        <v>84189046.811423868</v>
      </c>
      <c r="AE247" s="78">
        <v>3114059.2201789515</v>
      </c>
      <c r="AF247" s="78">
        <v>4588721.856983209</v>
      </c>
      <c r="AG247" s="78">
        <v>124226710.05120409</v>
      </c>
      <c r="AH247" s="78">
        <v>112964090.36040032</v>
      </c>
      <c r="AI247" s="78">
        <v>0</v>
      </c>
      <c r="AJ247" s="78">
        <v>0</v>
      </c>
      <c r="AK247" s="78">
        <v>7869404.7030528439</v>
      </c>
      <c r="AL247" s="78">
        <v>0</v>
      </c>
      <c r="AM247" s="78">
        <v>0</v>
      </c>
      <c r="AN247" s="78">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2948</v>
      </c>
      <c r="B248" s="77">
        <v>240</v>
      </c>
      <c r="C248" s="77">
        <v>16</v>
      </c>
      <c r="D248" s="77">
        <v>60</v>
      </c>
      <c r="E248" s="77">
        <v>2022</v>
      </c>
      <c r="F248" s="77" t="s">
        <v>162</v>
      </c>
      <c r="G248" s="1017" t="s">
        <v>2885</v>
      </c>
      <c r="H248" s="77" t="s">
        <v>2886</v>
      </c>
      <c r="I248" s="1018"/>
      <c r="J248" s="80"/>
      <c r="K248" s="78"/>
      <c r="L248" s="78"/>
      <c r="M248" s="78"/>
      <c r="N248" s="78"/>
      <c r="O248" s="78"/>
      <c r="P248" s="78"/>
      <c r="Q248" s="78"/>
      <c r="R248" s="78"/>
      <c r="S248" s="78"/>
      <c r="T248" s="78"/>
      <c r="U248" s="78"/>
      <c r="V248" s="78"/>
      <c r="W248" s="78"/>
      <c r="X248" s="78"/>
      <c r="Y248" s="78"/>
      <c r="Z248" s="78"/>
      <c r="AA248" s="78"/>
      <c r="AB248" s="78"/>
      <c r="AC248" s="79"/>
      <c r="AD248" s="78">
        <v>113745263.27623241</v>
      </c>
      <c r="AE248" s="78">
        <v>2071016.8039577224</v>
      </c>
      <c r="AF248" s="78">
        <v>1434332.7348727093</v>
      </c>
      <c r="AG248" s="78">
        <v>129540321.68740016</v>
      </c>
      <c r="AH248" s="78">
        <v>148660514.76604822</v>
      </c>
      <c r="AI248" s="78">
        <v>0</v>
      </c>
      <c r="AJ248" s="78">
        <v>0</v>
      </c>
      <c r="AK248" s="78">
        <v>9379161.0292608384</v>
      </c>
      <c r="AL248" s="78">
        <v>0</v>
      </c>
      <c r="AM248" s="78">
        <v>0</v>
      </c>
      <c r="AN248" s="78">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2949</v>
      </c>
      <c r="B249" s="77">
        <v>241</v>
      </c>
      <c r="C249" s="77">
        <v>16</v>
      </c>
      <c r="D249" s="77">
        <v>61</v>
      </c>
      <c r="E249" s="77">
        <v>2022</v>
      </c>
      <c r="F249" s="77" t="s">
        <v>162</v>
      </c>
      <c r="G249" s="1017" t="s">
        <v>2888</v>
      </c>
      <c r="H249" s="77" t="s">
        <v>2889</v>
      </c>
      <c r="I249" s="1018"/>
      <c r="J249" s="80"/>
      <c r="K249" s="78"/>
      <c r="L249" s="78"/>
      <c r="M249" s="78"/>
      <c r="N249" s="78"/>
      <c r="O249" s="78"/>
      <c r="P249" s="78"/>
      <c r="Q249" s="78"/>
      <c r="R249" s="78"/>
      <c r="S249" s="78"/>
      <c r="T249" s="78"/>
      <c r="U249" s="78"/>
      <c r="V249" s="78"/>
      <c r="W249" s="78"/>
      <c r="X249" s="78"/>
      <c r="Y249" s="78"/>
      <c r="Z249" s="78"/>
      <c r="AA249" s="78"/>
      <c r="AB249" s="78"/>
      <c r="AC249" s="79"/>
      <c r="AD249" s="78">
        <v>35964515.550629504</v>
      </c>
      <c r="AE249" s="78">
        <v>298012.11892035126</v>
      </c>
      <c r="AF249" s="78">
        <v>108574.98789873099</v>
      </c>
      <c r="AG249" s="78">
        <v>9431059.5669588819</v>
      </c>
      <c r="AH249" s="78">
        <v>13377384.219864862</v>
      </c>
      <c r="AI249" s="78">
        <v>0</v>
      </c>
      <c r="AJ249" s="78">
        <v>0</v>
      </c>
      <c r="AK249" s="78">
        <v>858567.38051291136</v>
      </c>
      <c r="AL249" s="78">
        <v>0</v>
      </c>
      <c r="AM249" s="78">
        <v>0</v>
      </c>
      <c r="AN249" s="78">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1635</v>
      </c>
      <c r="H6" s="84" t="s">
        <v>1636</v>
      </c>
      <c r="I6" s="84" t="s">
        <v>1635</v>
      </c>
      <c r="J6" s="84" t="s">
        <v>1636</v>
      </c>
      <c r="K6" s="1005" t="s">
        <v>2576</v>
      </c>
      <c r="L6" s="1006">
        <v>40</v>
      </c>
      <c r="M6" s="1002"/>
      <c r="N6" s="998">
        <v>1</v>
      </c>
      <c r="O6" s="84" t="s">
        <v>1559</v>
      </c>
      <c r="P6" s="84" t="s">
        <v>1560</v>
      </c>
      <c r="Q6" s="84" t="s">
        <v>1528</v>
      </c>
      <c r="R6" s="17"/>
      <c r="S6" s="84">
        <v>1</v>
      </c>
      <c r="T6" s="84" t="s">
        <v>1635</v>
      </c>
      <c r="U6" s="84" t="s">
        <v>1636</v>
      </c>
      <c r="V6" s="84" t="s">
        <v>1528</v>
      </c>
      <c r="W6" s="17"/>
      <c r="X6" s="84">
        <v>1</v>
      </c>
      <c r="Y6" s="704" t="s">
        <v>1559</v>
      </c>
      <c r="Z6" s="84" t="s">
        <v>1560</v>
      </c>
      <c r="AA6" s="84" t="s">
        <v>1528</v>
      </c>
      <c r="AB6" s="17"/>
      <c r="AC6" s="84">
        <v>1</v>
      </c>
      <c r="AD6" s="84" t="s">
        <v>1635</v>
      </c>
      <c r="AE6" s="84" t="s">
        <v>1636</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2713</v>
      </c>
      <c r="AE7" s="84" t="s">
        <v>2714</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2716</v>
      </c>
      <c r="AE8" s="84" t="s">
        <v>2717</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2719</v>
      </c>
      <c r="AE9" s="84" t="s">
        <v>2720</v>
      </c>
      <c r="AF9" s="84" t="s">
        <v>1522</v>
      </c>
    </row>
    <row r="10" spans="1:32" ht="12">
      <c r="A10" s="17"/>
      <c r="B10" s="17"/>
      <c r="C10" s="17"/>
      <c r="D10" s="17"/>
      <c r="F10" s="82" t="s">
        <v>1522</v>
      </c>
      <c r="G10" s="83" t="s">
        <v>1635</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2722</v>
      </c>
      <c r="AE10" s="84" t="s">
        <v>2723</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2725</v>
      </c>
      <c r="AE11" s="84" t="s">
        <v>2726</v>
      </c>
      <c r="AF11" s="84" t="s">
        <v>1522</v>
      </c>
    </row>
    <row r="12" spans="1:32" ht="12">
      <c r="A12" s="17"/>
      <c r="B12" s="17"/>
      <c r="C12" s="17"/>
      <c r="D12" s="17"/>
      <c r="F12" s="82" t="s">
        <v>1525</v>
      </c>
      <c r="G12" s="83" t="s">
        <v>1635</v>
      </c>
      <c r="H12" s="84" t="s">
        <v>1636</v>
      </c>
      <c r="I12" s="84" t="s">
        <v>1635</v>
      </c>
      <c r="J12" s="84" t="s">
        <v>1636</v>
      </c>
      <c r="K12" s="1003" t="s">
        <v>2576</v>
      </c>
      <c r="L12" s="1004">
        <v>40</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2728</v>
      </c>
      <c r="AE12" s="84" t="s">
        <v>2729</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2731</v>
      </c>
      <c r="AE13" s="84" t="s">
        <v>2732</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2734</v>
      </c>
      <c r="AE14" s="84" t="s">
        <v>2735</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2737</v>
      </c>
      <c r="AE15" s="84" t="s">
        <v>2738</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2740</v>
      </c>
      <c r="AE16" s="84" t="s">
        <v>2741</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2743</v>
      </c>
      <c r="AE17" s="84" t="s">
        <v>2744</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2746</v>
      </c>
      <c r="AE18" s="84" t="s">
        <v>2747</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2749</v>
      </c>
      <c r="AE19" s="84" t="s">
        <v>2750</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2752</v>
      </c>
      <c r="AE20" s="84" t="s">
        <v>2753</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2755</v>
      </c>
      <c r="AE21" s="84" t="s">
        <v>2756</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2758</v>
      </c>
      <c r="AE22" s="84" t="s">
        <v>2759</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2761</v>
      </c>
      <c r="AE23" s="84" t="s">
        <v>2762</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2764</v>
      </c>
      <c r="AE24" s="84" t="s">
        <v>2765</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2767</v>
      </c>
      <c r="AE25" s="84" t="s">
        <v>2768</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2770</v>
      </c>
      <c r="AE26" s="84" t="s">
        <v>2704</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2772</v>
      </c>
      <c r="AE27" s="84" t="s">
        <v>2773</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2775</v>
      </c>
      <c r="AE28" s="84" t="s">
        <v>2776</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2778</v>
      </c>
      <c r="AE29" s="84" t="s">
        <v>2779</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2781</v>
      </c>
      <c r="AE30" s="84" t="s">
        <v>2782</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2784</v>
      </c>
      <c r="AE31" s="84" t="s">
        <v>2785</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2787</v>
      </c>
      <c r="AE32" s="84" t="s">
        <v>2788</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2790</v>
      </c>
      <c r="AE33" s="84" t="s">
        <v>2791</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2793</v>
      </c>
      <c r="AE34" s="84" t="s">
        <v>2794</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2796</v>
      </c>
      <c r="AE35" s="84" t="s">
        <v>2797</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2799</v>
      </c>
      <c r="AE36" s="84" t="s">
        <v>2800</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2802</v>
      </c>
      <c r="AE37" s="84" t="s">
        <v>2803</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2805</v>
      </c>
      <c r="AE38" s="84" t="s">
        <v>2806</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2808</v>
      </c>
      <c r="AE39" s="84" t="s">
        <v>2809</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2811</v>
      </c>
      <c r="AE40" s="84" t="s">
        <v>2812</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2814</v>
      </c>
      <c r="AE41" s="84" t="s">
        <v>2815</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2817</v>
      </c>
      <c r="AE42" s="84" t="s">
        <v>2818</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2820</v>
      </c>
      <c r="AE43" s="84" t="s">
        <v>2821</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2823</v>
      </c>
      <c r="AE44" s="84" t="s">
        <v>2824</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2826</v>
      </c>
      <c r="AE45" s="84" t="s">
        <v>2827</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2829</v>
      </c>
      <c r="AE46" s="84" t="s">
        <v>2830</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2832</v>
      </c>
      <c r="AE47" s="84" t="s">
        <v>2833</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2835</v>
      </c>
      <c r="AE48" s="84" t="s">
        <v>2836</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2838</v>
      </c>
      <c r="AE49" s="84" t="s">
        <v>2839</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2841</v>
      </c>
      <c r="AE50" s="84" t="s">
        <v>2842</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t="s">
        <v>2844</v>
      </c>
      <c r="AE51" s="84" t="s">
        <v>2845</v>
      </c>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t="s">
        <v>2847</v>
      </c>
      <c r="AE52" s="84" t="s">
        <v>2848</v>
      </c>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t="s">
        <v>2850</v>
      </c>
      <c r="AE53" s="84" t="s">
        <v>2705</v>
      </c>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t="s">
        <v>2852</v>
      </c>
      <c r="AE54" s="84" t="s">
        <v>2853</v>
      </c>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t="s">
        <v>2855</v>
      </c>
      <c r="AE55" s="84" t="s">
        <v>2856</v>
      </c>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t="s">
        <v>2858</v>
      </c>
      <c r="AE56" s="84" t="s">
        <v>2859</v>
      </c>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t="s">
        <v>2861</v>
      </c>
      <c r="AE57" s="84" t="s">
        <v>2862</v>
      </c>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t="s">
        <v>2864</v>
      </c>
      <c r="AE58" s="84" t="s">
        <v>2865</v>
      </c>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t="s">
        <v>2867</v>
      </c>
      <c r="AE59" s="84" t="s">
        <v>2868</v>
      </c>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t="s">
        <v>2870</v>
      </c>
      <c r="AE60" s="84" t="s">
        <v>2871</v>
      </c>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t="s">
        <v>2873</v>
      </c>
      <c r="AE61" s="84" t="s">
        <v>2874</v>
      </c>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t="s">
        <v>2876</v>
      </c>
      <c r="AE62" s="84" t="s">
        <v>2877</v>
      </c>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t="s">
        <v>2879</v>
      </c>
      <c r="AE63" s="84" t="s">
        <v>2880</v>
      </c>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t="s">
        <v>2882</v>
      </c>
      <c r="AE64" s="84" t="s">
        <v>2883</v>
      </c>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t="s">
        <v>2885</v>
      </c>
      <c r="AE65" s="84" t="s">
        <v>2886</v>
      </c>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t="s">
        <v>2888</v>
      </c>
      <c r="AE66" s="84" t="s">
        <v>2889</v>
      </c>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40</v>
      </c>
      <c r="I4" s="77" t="str">
        <f>HLOOKUP(I3,比較地域マスタ!$E$5:$L$6,2,0)</f>
        <v>福岡県</v>
      </c>
      <c r="J4" s="77" t="str">
        <f>HLOOKUP(J3,比較地域マスタ!$E$5:$L$6,2,0)</f>
        <v>福岡県</v>
      </c>
      <c r="K4" s="77" t="str">
        <f>HLOOKUP(K3,比較地域マスタ!$E$5:$L$6,2,0)</f>
        <v>40</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福岡県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20845.984022492699</v>
      </c>
      <c r="BB5" s="31"/>
      <c r="BC5" s="18"/>
      <c r="BD5" s="1058">
        <f>SUM(BC6:BC8)</f>
        <v>22284.456191999114</v>
      </c>
      <c r="BE5" s="31"/>
      <c r="BF5" s="18"/>
      <c r="BG5" s="1058">
        <f>AK35</f>
        <v>16194.984739030118</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20095.412780156759</v>
      </c>
      <c r="BA6" s="18"/>
      <c r="BB6" s="31"/>
      <c r="BC6" s="1058">
        <f>O32</f>
        <v>21538.354282445602</v>
      </c>
      <c r="BD6" s="18"/>
      <c r="BE6" s="31"/>
      <c r="BF6" s="1058">
        <f>AK36</f>
        <v>15622.924171385335</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365.43695818045597</v>
      </c>
      <c r="BA7" s="18"/>
      <c r="BB7" s="31"/>
      <c r="BC7" s="1058">
        <f>O33</f>
        <v>375.77900147936163</v>
      </c>
      <c r="BD7" s="18"/>
      <c r="BE7" s="31"/>
      <c r="BF7" s="1058">
        <f t="shared" ref="BF7:BF8" si="0">AK37</f>
        <v>316.06100130052039</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385.13428415548412</v>
      </c>
      <c r="BA8" s="18"/>
      <c r="BB8" s="31"/>
      <c r="BC8" s="1058">
        <f>O34</f>
        <v>370.3229080741504</v>
      </c>
      <c r="BD8" s="18"/>
      <c r="BE8" s="31"/>
      <c r="BF8" s="1058">
        <f t="shared" si="0"/>
        <v>255.99956634426169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43689.787193057098</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7087.9102009585786</v>
      </c>
      <c r="BA9" s="1058">
        <f>AZ9</f>
        <v>7087.9102009585786</v>
      </c>
      <c r="BB9" s="31"/>
      <c r="BC9" s="1058">
        <f>O35</f>
        <v>10301.103211050509</v>
      </c>
      <c r="BD9" s="1058">
        <f>BC9</f>
        <v>10301.103211050509</v>
      </c>
      <c r="BE9" s="31"/>
      <c r="BF9" s="1058">
        <f>AK39</f>
        <v>7207.5009439191099</v>
      </c>
      <c r="BG9" s="1058">
        <f>AK39</f>
        <v>7207.5009439191099</v>
      </c>
      <c r="BH9" s="31"/>
    </row>
    <row r="10" spans="1:62" ht="17.100000000000001" customHeight="1" thickBot="1">
      <c r="B10" s="336"/>
      <c r="C10" s="337"/>
      <c r="D10" s="339"/>
      <c r="E10" s="339"/>
      <c r="F10" s="339"/>
      <c r="G10" s="338"/>
      <c r="H10" s="338"/>
      <c r="I10" s="339"/>
      <c r="J10" s="340"/>
      <c r="K10" s="347"/>
      <c r="L10" s="259" t="s">
        <v>115</v>
      </c>
      <c r="M10" s="259"/>
      <c r="N10" s="575"/>
      <c r="O10" s="916">
        <f>SUM(O11:O13)</f>
        <v>20845.984022492699</v>
      </c>
      <c r="P10" s="465">
        <f t="shared" ref="P10:P22" si="1">O10/$O$9</f>
        <v>0.47713631404012447</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5715.9928343325873</v>
      </c>
      <c r="BA10" s="1058">
        <f>AZ10</f>
        <v>5715.9928343325873</v>
      </c>
      <c r="BB10" s="31"/>
      <c r="BC10" s="1058">
        <f>O36</f>
        <v>7735.5623411117649</v>
      </c>
      <c r="BD10" s="1058">
        <f>BC10</f>
        <v>7735.5623411117649</v>
      </c>
      <c r="BE10" s="31"/>
      <c r="BF10" s="1058">
        <f>AK40</f>
        <v>5777.0340942780686</v>
      </c>
      <c r="BG10" s="1058">
        <f>AK40</f>
        <v>5777.0340942780686</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20095.412780156759</v>
      </c>
      <c r="P11" s="466">
        <f t="shared" si="1"/>
        <v>0.45995675582851531</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9415.4146972547478</v>
      </c>
      <c r="BB11" s="31"/>
      <c r="BC11" s="1058"/>
      <c r="BD11" s="1058">
        <f>SUM(BC12:BC14)</f>
        <v>8780.1513263604447</v>
      </c>
      <c r="BE11" s="31"/>
      <c r="BF11" s="18"/>
      <c r="BG11" s="1058">
        <f>AK41</f>
        <v>7648.8537833646578</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365.43695818045597</v>
      </c>
      <c r="P12" s="466">
        <f t="shared" si="1"/>
        <v>8.3643565615382272E-3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8539.0153665581747</v>
      </c>
      <c r="BA12" s="18"/>
      <c r="BB12" s="31"/>
      <c r="BC12" s="1058">
        <f>O38</f>
        <v>7868.9868044373443</v>
      </c>
      <c r="BD12" s="18"/>
      <c r="BE12" s="31"/>
      <c r="BF12" s="1058">
        <f>AK42</f>
        <v>6826.9338830725956</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385.13428415548412</v>
      </c>
      <c r="P13" s="466">
        <f t="shared" si="1"/>
        <v>8.8152016500709172E-3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296.22271734895799</v>
      </c>
      <c r="BA13" s="18"/>
      <c r="BB13" s="31"/>
      <c r="BC13" s="1058">
        <f>O41</f>
        <v>395.96523598682899</v>
      </c>
      <c r="BD13" s="18"/>
      <c r="BE13" s="31"/>
      <c r="BF13" s="1058">
        <f>AK45</f>
        <v>300.5258952811073</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7087.9102009585786</v>
      </c>
      <c r="P14" s="465">
        <f t="shared" si="1"/>
        <v>0.16223265564646522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580.17661334761635</v>
      </c>
      <c r="BA14" s="18"/>
      <c r="BB14" s="31"/>
      <c r="BC14" s="1058">
        <f>O42</f>
        <v>515.19928593627037</v>
      </c>
      <c r="BD14" s="18"/>
      <c r="BE14" s="31"/>
      <c r="BF14" s="1058">
        <f t="shared" ref="BF14" si="2">AK46</f>
        <v>521.39400501095474</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5715.9928343325873</v>
      </c>
      <c r="P15" s="465">
        <f t="shared" si="1"/>
        <v>0.13083132698895217</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624.48543801848427</v>
      </c>
      <c r="BA15" s="1058">
        <f>AZ15</f>
        <v>624.48543801848427</v>
      </c>
      <c r="BB15" s="31"/>
      <c r="BC15" s="1058">
        <f>O43</f>
        <v>546.98564636614094</v>
      </c>
      <c r="BD15" s="1058">
        <f>BC15</f>
        <v>546.98564636614094</v>
      </c>
      <c r="BE15" s="31"/>
      <c r="BF15" s="1058">
        <f>AK47</f>
        <v>515.57410045818074</v>
      </c>
      <c r="BG15" s="1058">
        <f>AK47</f>
        <v>515.57410045818074</v>
      </c>
      <c r="BH15" s="31"/>
    </row>
    <row r="16" spans="1:62" ht="17.100000000000001" customHeight="1" thickBot="1">
      <c r="B16" s="336"/>
      <c r="C16" s="337"/>
      <c r="D16" s="339"/>
      <c r="E16" s="339"/>
      <c r="F16" s="339"/>
      <c r="G16" s="338"/>
      <c r="H16" s="338"/>
      <c r="I16" s="339"/>
      <c r="J16" s="340"/>
      <c r="K16" s="348"/>
      <c r="L16" s="259" t="s">
        <v>129</v>
      </c>
      <c r="M16" s="357"/>
      <c r="N16" s="358"/>
      <c r="O16" s="916">
        <f>SUM(O18:O21)</f>
        <v>9415.4146972547478</v>
      </c>
      <c r="P16" s="465">
        <f t="shared" si="1"/>
        <v>0.21550607824317775</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8539.0153665581747</v>
      </c>
      <c r="P17" s="466">
        <f t="shared" si="1"/>
        <v>0.19544648567011425</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4989.1057930140378</v>
      </c>
      <c r="P18" s="466">
        <f t="shared" si="1"/>
        <v>0.11419386803071621</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3549.9095735441369</v>
      </c>
      <c r="P19" s="466">
        <f t="shared" si="1"/>
        <v>8.125261763939802E-2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296.22271734895799</v>
      </c>
      <c r="P20" s="466">
        <f t="shared" si="1"/>
        <v>6.7801364204408809E-3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580.17661334761635</v>
      </c>
      <c r="P21" s="466">
        <f t="shared" si="1"/>
        <v>1.3279456152622651E-2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624.48543801848427</v>
      </c>
      <c r="P22" s="624">
        <f t="shared" si="1"/>
        <v>1.4293625081280403E-2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17815.254175437713</v>
      </c>
      <c r="AZ22" s="1058">
        <f t="shared" si="3"/>
        <v>20319.826442919049</v>
      </c>
      <c r="BA22" s="1058">
        <f t="shared" si="3"/>
        <v>21500.80394206</v>
      </c>
      <c r="BB22" s="1058">
        <f t="shared" si="3"/>
        <v>22842.186420912498</v>
      </c>
      <c r="BC22" s="1058">
        <f t="shared" si="3"/>
        <v>22284.456191999114</v>
      </c>
      <c r="BD22" s="1058">
        <f t="shared" si="3"/>
        <v>22484.185163882717</v>
      </c>
      <c r="BE22" s="1058">
        <f t="shared" si="3"/>
        <v>21516.00589127939</v>
      </c>
      <c r="BF22" s="1058">
        <f t="shared" si="3"/>
        <v>20424.436873162602</v>
      </c>
      <c r="BG22" s="1058">
        <f t="shared" si="3"/>
        <v>20013.657899625137</v>
      </c>
      <c r="BH22" s="1058">
        <f t="shared" si="3"/>
        <v>19010.750039562532</v>
      </c>
      <c r="BI22" s="1058">
        <f t="shared" si="3"/>
        <v>18452.814074808633</v>
      </c>
      <c r="BJ22" s="1058">
        <f t="shared" si="3"/>
        <v>16483.457089768308</v>
      </c>
      <c r="BK22" s="1058">
        <f t="shared" si="3"/>
        <v>15965.892282404782</v>
      </c>
      <c r="BL22" s="1058">
        <f t="shared" si="3"/>
        <v>16194.984739030118</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7363.1840835772309</v>
      </c>
      <c r="AZ23" s="1058">
        <f t="shared" ref="AZ23:BL23" si="4">Y39</f>
        <v>7744.8223518647974</v>
      </c>
      <c r="BA23" s="1058">
        <f t="shared" si="4"/>
        <v>9372.0988782387394</v>
      </c>
      <c r="BB23" s="1058">
        <f t="shared" si="4"/>
        <v>10397.31542142227</v>
      </c>
      <c r="BC23" s="1058">
        <f t="shared" si="4"/>
        <v>10301.103211050509</v>
      </c>
      <c r="BD23" s="1058">
        <f t="shared" si="4"/>
        <v>10148.64905929429</v>
      </c>
      <c r="BE23" s="1058">
        <f t="shared" si="4"/>
        <v>9712.4245196758129</v>
      </c>
      <c r="BF23" s="1058">
        <f t="shared" si="4"/>
        <v>7898.3904380696258</v>
      </c>
      <c r="BG23" s="1058">
        <f t="shared" si="4"/>
        <v>7353.9141054579932</v>
      </c>
      <c r="BH23" s="1058">
        <f t="shared" si="4"/>
        <v>6709.6341825848131</v>
      </c>
      <c r="BI23" s="1058">
        <f t="shared" si="4"/>
        <v>7046.1493881939232</v>
      </c>
      <c r="BJ23" s="1058">
        <f t="shared" si="4"/>
        <v>6920.6311209096493</v>
      </c>
      <c r="BK23" s="1058">
        <f t="shared" si="4"/>
        <v>6368.262718917279</v>
      </c>
      <c r="BL23" s="1058">
        <f t="shared" si="4"/>
        <v>7207.5009439191099</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5377.9539492356434</v>
      </c>
      <c r="AZ24" s="1058">
        <f t="shared" ref="AZ24:BL24" si="5">Y40</f>
        <v>5511.4223357750734</v>
      </c>
      <c r="BA24" s="1058">
        <f t="shared" si="5"/>
        <v>6796.450724847753</v>
      </c>
      <c r="BB24" s="1058">
        <f t="shared" si="5"/>
        <v>8054.1712720112491</v>
      </c>
      <c r="BC24" s="1058">
        <f t="shared" si="5"/>
        <v>7735.5623411117649</v>
      </c>
      <c r="BD24" s="1058">
        <f t="shared" si="5"/>
        <v>6839.0471915881317</v>
      </c>
      <c r="BE24" s="1058">
        <f t="shared" si="5"/>
        <v>6126.1968375451806</v>
      </c>
      <c r="BF24" s="1058">
        <f t="shared" si="5"/>
        <v>6156.9802130904682</v>
      </c>
      <c r="BG24" s="1058">
        <f t="shared" si="5"/>
        <v>5763.2882469639771</v>
      </c>
      <c r="BH24" s="1058">
        <f t="shared" si="5"/>
        <v>4026.5988133645264</v>
      </c>
      <c r="BI24" s="1058">
        <f t="shared" si="5"/>
        <v>3994.6281314113971</v>
      </c>
      <c r="BJ24" s="1058">
        <f t="shared" si="5"/>
        <v>4677.1398731940999</v>
      </c>
      <c r="BK24" s="1058">
        <f t="shared" si="5"/>
        <v>4506.3602337994607</v>
      </c>
      <c r="BL24" s="1058">
        <f t="shared" si="5"/>
        <v>5777.0340942780686</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8909.5147375105535</v>
      </c>
      <c r="AZ25" s="1058">
        <f t="shared" ref="AZ25:BL25" si="6">Y41</f>
        <v>8964.7993755412172</v>
      </c>
      <c r="BA25" s="1058">
        <f t="shared" si="6"/>
        <v>8840.6213858365572</v>
      </c>
      <c r="BB25" s="1058">
        <f t="shared" si="6"/>
        <v>8897.6968342332584</v>
      </c>
      <c r="BC25" s="1058">
        <f t="shared" si="6"/>
        <v>8780.1513263604447</v>
      </c>
      <c r="BD25" s="1058">
        <f t="shared" si="6"/>
        <v>8567.244108693103</v>
      </c>
      <c r="BE25" s="1058">
        <f t="shared" si="6"/>
        <v>8530.2165021578494</v>
      </c>
      <c r="BF25" s="1058">
        <f t="shared" si="6"/>
        <v>8415.9796283856467</v>
      </c>
      <c r="BG25" s="1058">
        <f t="shared" si="6"/>
        <v>8339.1076499304727</v>
      </c>
      <c r="BH25" s="1058">
        <f t="shared" si="6"/>
        <v>8240.6769195401721</v>
      </c>
      <c r="BI25" s="1058">
        <f t="shared" si="6"/>
        <v>8130.3823468898454</v>
      </c>
      <c r="BJ25" s="1058">
        <f t="shared" si="6"/>
        <v>7416.8975840996591</v>
      </c>
      <c r="BK25" s="1058">
        <f t="shared" si="6"/>
        <v>7445.8292763481322</v>
      </c>
      <c r="BL25" s="1058">
        <f t="shared" si="6"/>
        <v>7648.8537833646578</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502.51909883913709</v>
      </c>
      <c r="AZ26" s="1058">
        <f t="shared" si="7"/>
        <v>514.82705691929175</v>
      </c>
      <c r="BA26" s="1058">
        <f t="shared" si="7"/>
        <v>513.29432876772228</v>
      </c>
      <c r="BB26" s="1058">
        <f t="shared" si="7"/>
        <v>547.26521451007591</v>
      </c>
      <c r="BC26" s="1058">
        <f t="shared" si="7"/>
        <v>546.98564636614094</v>
      </c>
      <c r="BD26" s="1058">
        <f t="shared" si="7"/>
        <v>555.49721986019233</v>
      </c>
      <c r="BE26" s="1058">
        <f t="shared" si="7"/>
        <v>520.04701738338974</v>
      </c>
      <c r="BF26" s="1058">
        <f t="shared" si="7"/>
        <v>526.6385536028364</v>
      </c>
      <c r="BG26" s="1058">
        <f t="shared" si="7"/>
        <v>524.52392742530435</v>
      </c>
      <c r="BH26" s="1058">
        <f t="shared" si="7"/>
        <v>554.46994124472769</v>
      </c>
      <c r="BI26" s="1058">
        <f t="shared" si="7"/>
        <v>531.41113731308053</v>
      </c>
      <c r="BJ26" s="1058">
        <f t="shared" si="7"/>
        <v>531.74362896659125</v>
      </c>
      <c r="BK26" s="1058">
        <f t="shared" si="7"/>
        <v>535.84908144500457</v>
      </c>
      <c r="BL26" s="1058">
        <f t="shared" si="7"/>
        <v>515.57410045818074</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39968.426044600281</v>
      </c>
      <c r="AZ27" s="1058">
        <f t="shared" si="8"/>
        <v>43055.697563019428</v>
      </c>
      <c r="BA27" s="1058">
        <f t="shared" si="8"/>
        <v>47023.26925975077</v>
      </c>
      <c r="BB27" s="1058">
        <f t="shared" si="8"/>
        <v>50738.635163089348</v>
      </c>
      <c r="BC27" s="1058">
        <f t="shared" si="8"/>
        <v>49648.258716887969</v>
      </c>
      <c r="BD27" s="1058">
        <f t="shared" si="8"/>
        <v>48594.622743318439</v>
      </c>
      <c r="BE27" s="1058">
        <f t="shared" si="8"/>
        <v>46404.890768041623</v>
      </c>
      <c r="BF27" s="1058">
        <f t="shared" si="8"/>
        <v>43422.42570631118</v>
      </c>
      <c r="BG27" s="1058">
        <f t="shared" si="8"/>
        <v>41994.491829402883</v>
      </c>
      <c r="BH27" s="1058">
        <f t="shared" si="8"/>
        <v>38542.129896296778</v>
      </c>
      <c r="BI27" s="1058">
        <f t="shared" si="8"/>
        <v>38155.385078616884</v>
      </c>
      <c r="BJ27" s="1058">
        <f t="shared" si="8"/>
        <v>36029.869296938312</v>
      </c>
      <c r="BK27" s="1058">
        <f t="shared" si="8"/>
        <v>34822.193592914657</v>
      </c>
      <c r="BL27" s="1058">
        <f t="shared" si="8"/>
        <v>37343.94766105013</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49648.258716887969</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22284.456191999114</v>
      </c>
      <c r="P31" s="465">
        <f t="shared" ref="P31:P43" si="9">O31/$O$30</f>
        <v>0.44884668199690564</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21538.354282445602</v>
      </c>
      <c r="P32" s="466">
        <f t="shared" si="9"/>
        <v>0.43381892616345236</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375.77900147936163</v>
      </c>
      <c r="P33" s="466">
        <f t="shared" si="9"/>
        <v>7.5688253967211043E-3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370.3229080741504</v>
      </c>
      <c r="P34" s="466">
        <f t="shared" si="9"/>
        <v>7.4589304367321998E-3</v>
      </c>
      <c r="Q34" s="341"/>
      <c r="R34" s="14"/>
      <c r="S34" s="336"/>
      <c r="T34" s="575" t="s">
        <v>113</v>
      </c>
      <c r="U34" s="345"/>
      <c r="V34" s="345"/>
      <c r="W34" s="345"/>
      <c r="X34" s="903">
        <f>X35+X39+X40+X41+X47</f>
        <v>39968.426044600281</v>
      </c>
      <c r="Y34" s="904">
        <f t="shared" ref="Y34:AK34" si="10">Y35+Y39+Y40+Y41+Y47</f>
        <v>43055.697563019428</v>
      </c>
      <c r="Z34" s="904">
        <f t="shared" si="10"/>
        <v>47023.26925975077</v>
      </c>
      <c r="AA34" s="904">
        <f t="shared" si="10"/>
        <v>50738.635163089348</v>
      </c>
      <c r="AB34" s="904">
        <f t="shared" si="10"/>
        <v>49648.258716887969</v>
      </c>
      <c r="AC34" s="904">
        <f t="shared" si="10"/>
        <v>48594.622743318439</v>
      </c>
      <c r="AD34" s="904">
        <f t="shared" si="10"/>
        <v>46404.890768041623</v>
      </c>
      <c r="AE34" s="904">
        <f t="shared" si="10"/>
        <v>43422.42570631118</v>
      </c>
      <c r="AF34" s="904">
        <f t="shared" si="10"/>
        <v>41994.491829402883</v>
      </c>
      <c r="AG34" s="904">
        <f t="shared" si="10"/>
        <v>38542.129896296778</v>
      </c>
      <c r="AH34" s="904">
        <f t="shared" si="10"/>
        <v>38155.385078616884</v>
      </c>
      <c r="AI34" s="904">
        <f t="shared" si="10"/>
        <v>36029.869296938312</v>
      </c>
      <c r="AJ34" s="904">
        <f t="shared" si="10"/>
        <v>34822.193592914657</v>
      </c>
      <c r="AK34" s="905">
        <f t="shared" si="10"/>
        <v>37343.94766105013</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10301.103211050509</v>
      </c>
      <c r="P35" s="465">
        <f t="shared" si="9"/>
        <v>0.20748166153804232</v>
      </c>
      <c r="Q35" s="341"/>
      <c r="R35" s="14"/>
      <c r="S35" s="336"/>
      <c r="T35" s="347"/>
      <c r="U35" s="259" t="s">
        <v>115</v>
      </c>
      <c r="V35" s="357"/>
      <c r="W35" s="357"/>
      <c r="X35" s="906">
        <f>SUM(X36:X38)</f>
        <v>17815.254175437713</v>
      </c>
      <c r="Y35" s="907">
        <f t="shared" ref="Y35:AK35" si="11">SUM(Y36:Y38)</f>
        <v>20319.826442919049</v>
      </c>
      <c r="Z35" s="907">
        <f t="shared" si="11"/>
        <v>21500.80394206</v>
      </c>
      <c r="AA35" s="907">
        <f t="shared" si="11"/>
        <v>22842.186420912498</v>
      </c>
      <c r="AB35" s="907">
        <f t="shared" si="11"/>
        <v>22284.456191999114</v>
      </c>
      <c r="AC35" s="907">
        <f t="shared" si="11"/>
        <v>22484.185163882717</v>
      </c>
      <c r="AD35" s="907">
        <f t="shared" si="11"/>
        <v>21516.00589127939</v>
      </c>
      <c r="AE35" s="907">
        <f t="shared" si="11"/>
        <v>20424.436873162602</v>
      </c>
      <c r="AF35" s="907">
        <f t="shared" si="11"/>
        <v>20013.657899625137</v>
      </c>
      <c r="AG35" s="907">
        <f t="shared" si="11"/>
        <v>19010.750039562532</v>
      </c>
      <c r="AH35" s="907">
        <f t="shared" si="11"/>
        <v>18452.814074808633</v>
      </c>
      <c r="AI35" s="907">
        <f t="shared" si="11"/>
        <v>16483.457089768308</v>
      </c>
      <c r="AJ35" s="907">
        <f t="shared" si="11"/>
        <v>15965.892282404782</v>
      </c>
      <c r="AK35" s="908">
        <f t="shared" si="11"/>
        <v>16194.984739030118</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7735.5623411117649</v>
      </c>
      <c r="P36" s="465">
        <f t="shared" si="9"/>
        <v>0.15580732418477539</v>
      </c>
      <c r="Q36" s="341"/>
      <c r="R36" s="14"/>
      <c r="S36" s="369" t="s">
        <v>185</v>
      </c>
      <c r="T36" s="348"/>
      <c r="U36" s="359"/>
      <c r="V36" s="349" t="s">
        <v>185</v>
      </c>
      <c r="W36" s="370"/>
      <c r="X36" s="909">
        <f>VLOOKUP(年度マスタ!$K$4&amp;"_"&amp;X$33,データシート1!$A:$BT,MATCH("aa_"&amp;$S36,データシート1!$A$1:$BT$1,0),0)</f>
        <v>17195.023172469279</v>
      </c>
      <c r="Y36" s="910">
        <f>VLOOKUP(年度マスタ!$K$4&amp;"_"&amp;Y$33,データシート1!$A:$BT,MATCH("aa_"&amp;$S36,データシート1!$A$1:$BT$1,0),0)</f>
        <v>19687.07128398195</v>
      </c>
      <c r="Z36" s="910">
        <f>VLOOKUP(年度マスタ!$K$4&amp;"_"&amp;Z$33,データシート1!$A:$BT,MATCH("aa_"&amp;$S36,データシート1!$A$1:$BT$1,0),0)</f>
        <v>20641.300884125201</v>
      </c>
      <c r="AA36" s="910">
        <f>VLOOKUP(年度マスタ!$K$4&amp;"_"&amp;AA$33,データシート1!$A:$BT,MATCH("aa_"&amp;$S36,データシート1!$A$1:$BT$1,0),0)</f>
        <v>22005.621844756679</v>
      </c>
      <c r="AB36" s="910">
        <f>VLOOKUP(年度マスタ!$K$4&amp;"_"&amp;AB$33,データシート1!$A:$BT,MATCH("aa_"&amp;$S36,データシート1!$A$1:$BT$1,0),0)</f>
        <v>21538.354282445602</v>
      </c>
      <c r="AC36" s="910">
        <f>VLOOKUP(年度マスタ!$K$4&amp;"_"&amp;AC$33,データシート1!$A:$BT,MATCH("aa_"&amp;$S36,データシート1!$A$1:$BT$1,0),0)</f>
        <v>21733.08241419361</v>
      </c>
      <c r="AD36" s="910">
        <f>VLOOKUP(年度マスタ!$K$4&amp;"_"&amp;AD$33,データシート1!$A:$BT,MATCH("aa_"&amp;$S36,データシート1!$A$1:$BT$1,0),0)</f>
        <v>20804.93919904916</v>
      </c>
      <c r="AE36" s="910">
        <f>VLOOKUP(年度マスタ!$K$4&amp;"_"&amp;AE$33,データシート1!$A:$BT,MATCH("aa_"&amp;$S36,データシート1!$A$1:$BT$1,0),0)</f>
        <v>19743.043609607925</v>
      </c>
      <c r="AF36" s="910">
        <f>VLOOKUP(年度マスタ!$K$4&amp;"_"&amp;AF$33,データシート1!$A:$BT,MATCH("aa_"&amp;$S36,データシート1!$A$1:$BT$1,0),0)</f>
        <v>19325.586578415368</v>
      </c>
      <c r="AG36" s="910">
        <f>VLOOKUP(年度マスタ!$K$4&amp;"_"&amp;AG$33,データシート1!$A:$BT,MATCH("aa_"&amp;$S36,データシート1!$A$1:$BT$1,0),0)</f>
        <v>18410.218479812098</v>
      </c>
      <c r="AH36" s="910">
        <f>VLOOKUP(年度マスタ!$K$4&amp;"_"&amp;AH$33,データシート1!$A:$BT,MATCH("aa_"&amp;$S36,データシート1!$A$1:$BT$1,0),0)</f>
        <v>17861.975703924734</v>
      </c>
      <c r="AI36" s="910">
        <f>VLOOKUP(年度マスタ!$K$4&amp;"_"&amp;AI$33,データシート1!$A:$BT,MATCH("aa_"&amp;$S36,データシート1!$A$1:$BT$1,0),0)</f>
        <v>15857.590593617368</v>
      </c>
      <c r="AJ36" s="910">
        <f>VLOOKUP(年度マスタ!$K$4&amp;"_"&amp;AJ$33,データシート1!$A:$BT,MATCH("aa_"&amp;$S36,データシート1!$A$1:$BT$1,0),0)</f>
        <v>15346.58453155552</v>
      </c>
      <c r="AK36" s="911">
        <f>VLOOKUP(年度マスタ!$K$4&amp;"_"&amp;AK$33,データシート1!$A:$BT,MATCH("aa_"&amp;$S36,データシート1!$A$1:$BT$1,0),0)</f>
        <v>15622.924171385335</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8780.1513263604447</v>
      </c>
      <c r="P37" s="465">
        <f t="shared" si="9"/>
        <v>0.17684711515116755</v>
      </c>
      <c r="Q37" s="341"/>
      <c r="R37" s="14"/>
      <c r="S37" s="369" t="s">
        <v>188</v>
      </c>
      <c r="T37" s="348"/>
      <c r="U37" s="359"/>
      <c r="V37" s="349" t="s">
        <v>195</v>
      </c>
      <c r="W37" s="370"/>
      <c r="X37" s="909">
        <f>VLOOKUP(年度マスタ!$K$4&amp;"_"&amp;X$33,データシート1!$A:$BT,MATCH("aa_"&amp;$S37,データシート1!$A$1:$BT$1,0),0)</f>
        <v>265.92474820598318</v>
      </c>
      <c r="Y37" s="910">
        <f>VLOOKUP(年度マスタ!$K$4&amp;"_"&amp;Y$33,データシート1!$A:$BT,MATCH("aa_"&amp;$S37,データシート1!$A$1:$BT$1,0),0)</f>
        <v>297.96995478953357</v>
      </c>
      <c r="Z37" s="910">
        <f>VLOOKUP(年度マスタ!$K$4&amp;"_"&amp;Z$33,データシート1!$A:$BT,MATCH("aa_"&amp;$S37,データシート1!$A$1:$BT$1,0),0)</f>
        <v>483.01607035119167</v>
      </c>
      <c r="AA37" s="910">
        <f>VLOOKUP(年度マスタ!$K$4&amp;"_"&amp;AA$33,データシート1!$A:$BT,MATCH("aa_"&amp;$S37,データシート1!$A$1:$BT$1,0),0)</f>
        <v>451.20974209816183</v>
      </c>
      <c r="AB37" s="910">
        <f>VLOOKUP(年度マスタ!$K$4&amp;"_"&amp;AB$33,データシート1!$A:$BT,MATCH("aa_"&amp;$S37,データシート1!$A$1:$BT$1,0),0)</f>
        <v>375.77900147936163</v>
      </c>
      <c r="AC37" s="910">
        <f>VLOOKUP(年度マスタ!$K$4&amp;"_"&amp;AC$33,データシート1!$A:$BT,MATCH("aa_"&amp;$S37,データシート1!$A$1:$BT$1,0),0)</f>
        <v>392.86018170843641</v>
      </c>
      <c r="AD37" s="910">
        <f>VLOOKUP(年度マスタ!$K$4&amp;"_"&amp;AD$33,データシート1!$A:$BT,MATCH("aa_"&amp;$S37,データシート1!$A$1:$BT$1,0),0)</f>
        <v>352.74257660898797</v>
      </c>
      <c r="AE37" s="910">
        <f>VLOOKUP(年度マスタ!$K$4&amp;"_"&amp;AE$33,データシート1!$A:$BT,MATCH("aa_"&amp;$S37,データシート1!$A$1:$BT$1,0),0)</f>
        <v>343.11925665676267</v>
      </c>
      <c r="AF37" s="910">
        <f>VLOOKUP(年度マスタ!$K$4&amp;"_"&amp;AF$33,データシート1!$A:$BT,MATCH("aa_"&amp;$S37,データシート1!$A$1:$BT$1,0),0)</f>
        <v>352.52909936928717</v>
      </c>
      <c r="AG37" s="910">
        <f>VLOOKUP(年度マスタ!$K$4&amp;"_"&amp;AG$33,データシート1!$A:$BT,MATCH("aa_"&amp;$S37,データシート1!$A$1:$BT$1,0),0)</f>
        <v>297.49911865267148</v>
      </c>
      <c r="AH37" s="910">
        <f>VLOOKUP(年度マスタ!$K$4&amp;"_"&amp;AH$33,データシート1!$A:$BT,MATCH("aa_"&amp;$S37,データシート1!$A$1:$BT$1,0),0)</f>
        <v>282.67785175096759</v>
      </c>
      <c r="AI37" s="910">
        <f>VLOOKUP(年度マスタ!$K$4&amp;"_"&amp;AI$33,データシート1!$A:$BT,MATCH("aa_"&amp;$S37,データシート1!$A$1:$BT$1,0),0)</f>
        <v>293.90817831865672</v>
      </c>
      <c r="AJ37" s="910">
        <f>VLOOKUP(年度マスタ!$K$4&amp;"_"&amp;AJ$33,データシート1!$A:$BT,MATCH("aa_"&amp;$S37,データシート1!$A$1:$BT$1,0),0)</f>
        <v>317.67017059014256</v>
      </c>
      <c r="AK37" s="911">
        <f>VLOOKUP(年度マスタ!$K$4&amp;"_"&amp;AK$33,データシート1!$A:$BT,MATCH("aa_"&amp;$S37,データシート1!$A$1:$BT$1,0),0)</f>
        <v>316.06100130052039</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7868.9868044373443</v>
      </c>
      <c r="P38" s="466">
        <f t="shared" si="9"/>
        <v>0.1584947188039183</v>
      </c>
      <c r="Q38" s="341"/>
      <c r="R38" s="14"/>
      <c r="S38" s="369" t="s">
        <v>189</v>
      </c>
      <c r="T38" s="348"/>
      <c r="U38" s="361"/>
      <c r="V38" s="371" t="s">
        <v>198</v>
      </c>
      <c r="W38" s="371"/>
      <c r="X38" s="909">
        <f>VLOOKUP(年度マスタ!$K$4&amp;"_"&amp;X$33,データシート1!$A:$BT,MATCH("aa_"&amp;$S38,データシート1!$A$1:$BT$1,0),0)</f>
        <v>354.30625476245211</v>
      </c>
      <c r="Y38" s="910">
        <f>VLOOKUP(年度マスタ!$K$4&amp;"_"&amp;Y$33,データシート1!$A:$BT,MATCH("aa_"&amp;$S38,データシート1!$A$1:$BT$1,0),0)</f>
        <v>334.78520414756559</v>
      </c>
      <c r="Z38" s="910">
        <f>VLOOKUP(年度マスタ!$K$4&amp;"_"&amp;Z$33,データシート1!$A:$BT,MATCH("aa_"&amp;$S38,データシート1!$A$1:$BT$1,0),0)</f>
        <v>376.48698758360769</v>
      </c>
      <c r="AA38" s="910">
        <f>VLOOKUP(年度マスタ!$K$4&amp;"_"&amp;AA$33,データシート1!$A:$BT,MATCH("aa_"&amp;$S38,データシート1!$A$1:$BT$1,0),0)</f>
        <v>385.35483405765501</v>
      </c>
      <c r="AB38" s="910">
        <f>VLOOKUP(年度マスタ!$K$4&amp;"_"&amp;AB$33,データシート1!$A:$BT,MATCH("aa_"&amp;$S38,データシート1!$A$1:$BT$1,0),0)</f>
        <v>370.3229080741504</v>
      </c>
      <c r="AC38" s="910">
        <f>VLOOKUP(年度マスタ!$K$4&amp;"_"&amp;AC$33,データシート1!$A:$BT,MATCH("aa_"&amp;$S38,データシート1!$A$1:$BT$1,0),0)</f>
        <v>358.24256798067017</v>
      </c>
      <c r="AD38" s="910">
        <f>VLOOKUP(年度マスタ!$K$4&amp;"_"&amp;AD$33,データシート1!$A:$BT,MATCH("aa_"&amp;$S38,データシート1!$A$1:$BT$1,0),0)</f>
        <v>358.32411562124332</v>
      </c>
      <c r="AE38" s="910">
        <f>VLOOKUP(年度マスタ!$K$4&amp;"_"&amp;AE$33,データシート1!$A:$BT,MATCH("aa_"&amp;$S38,データシート1!$A$1:$BT$1,0),0)</f>
        <v>338.27400689791415</v>
      </c>
      <c r="AF38" s="910">
        <f>VLOOKUP(年度マスタ!$K$4&amp;"_"&amp;AF$33,データシート1!$A:$BT,MATCH("aa_"&amp;$S38,データシート1!$A$1:$BT$1,0),0)</f>
        <v>335.54222184048098</v>
      </c>
      <c r="AG38" s="910">
        <f>VLOOKUP(年度マスタ!$K$4&amp;"_"&amp;AG$33,データシート1!$A:$BT,MATCH("aa_"&amp;$S38,データシート1!$A$1:$BT$1,0),0)</f>
        <v>303.03244109776404</v>
      </c>
      <c r="AH38" s="910">
        <f>VLOOKUP(年度マスタ!$K$4&amp;"_"&amp;AH$33,データシート1!$A:$BT,MATCH("aa_"&amp;$S38,データシート1!$A$1:$BT$1,0),0)</f>
        <v>308.16051913293313</v>
      </c>
      <c r="AI38" s="910">
        <f>VLOOKUP(年度マスタ!$K$4&amp;"_"&amp;AI$33,データシート1!$A:$BT,MATCH("aa_"&amp;$S38,データシート1!$A$1:$BT$1,0),0)</f>
        <v>331.95831783228186</v>
      </c>
      <c r="AJ38" s="910">
        <f>VLOOKUP(年度マスタ!$K$4&amp;"_"&amp;AJ$33,データシート1!$A:$BT,MATCH("aa_"&amp;$S38,データシート1!$A$1:$BT$1,0),0)</f>
        <v>301.6375802591196</v>
      </c>
      <c r="AK38" s="911">
        <f>VLOOKUP(年度マスタ!$K$4&amp;"_"&amp;AK$33,データシート1!$A:$BT,MATCH("aa_"&amp;$S38,データシート1!$A$1:$BT$1,0),0)</f>
        <v>255.99956634426169</v>
      </c>
      <c r="AL38" s="343"/>
      <c r="AW38" s="18" t="str">
        <f>年度マスタ!H4</f>
        <v>40</v>
      </c>
      <c r="AX38" s="18" t="s">
        <v>199</v>
      </c>
      <c r="AY38" s="18">
        <f>VLOOKUP($AW38&amp;"_"&amp;$AY$34,データシート1!$A:$BT,MATCH($AY$31&amp;"_"&amp;AY$36,データシート1!$A$1:$BT$1,0),0)</f>
        <v>15622.924171385335</v>
      </c>
      <c r="AZ38" s="18">
        <f>VLOOKUP($AW38&amp;"_"&amp;$AY$34,データシート1!$A:$BT,MATCH($AY$31&amp;"_"&amp;AZ$36,データシート1!$A$1:$BT$1,0),0)</f>
        <v>316.06100130052039</v>
      </c>
      <c r="BA38" s="18">
        <f>VLOOKUP($AW38&amp;"_"&amp;$AY$34,データシート1!$A:$BT,MATCH($AY$31&amp;"_"&amp;BA$36,データシート1!$A$1:$BT$1,0),0)</f>
        <v>255.99956634426169</v>
      </c>
      <c r="BB38" s="18">
        <f>VLOOKUP($AW38&amp;"_"&amp;$AY$34,データシート1!$A:$BT,MATCH($AY$31&amp;"_"&amp;BB$36,データシート1!$A$1:$BT$1,0),0)</f>
        <v>7207.5009439191099</v>
      </c>
      <c r="BC38" s="18">
        <f>VLOOKUP($AW38&amp;"_"&amp;$AY$34,データシート1!$A:$BT,MATCH($AY$31&amp;"_"&amp;BC$36,データシート1!$A$1:$BT$1,0),0)</f>
        <v>5777.0340942780686</v>
      </c>
      <c r="BD38" s="18">
        <f>VLOOKUP($AW38&amp;"_"&amp;$AY$34,データシート1!$A:$BT,MATCH($AY$31&amp;"_"&amp;BD$36,データシート1!$A$1:$BT$1,0),0)</f>
        <v>3917.9776231602582</v>
      </c>
      <c r="BE38" s="18">
        <f>VLOOKUP($AW38&amp;"_"&amp;$AY$34,データシート1!$A:$BT,MATCH($AY$31&amp;"_"&amp;BE$36,データシート1!$A$1:$BT$1,0),0)</f>
        <v>2908.9562599123378</v>
      </c>
      <c r="BF38" s="18">
        <f>VLOOKUP($AW38&amp;"_"&amp;$AY$34,データシート1!$A:$BT,MATCH($AY$31&amp;"_"&amp;BF$36,データシート1!$A$1:$BT$1,0),0)</f>
        <v>300.5258952811073</v>
      </c>
      <c r="BG38" s="18">
        <f>VLOOKUP($AW38&amp;"_"&amp;$AY$34,データシート1!$A:$BT,MATCH($AY$31&amp;"_"&amp;BG$36,データシート1!$A$1:$BT$1,0),0)</f>
        <v>521.39400501095474</v>
      </c>
      <c r="BH38" s="18">
        <f>VLOOKUP($AW38&amp;"_"&amp;$AY$34,データシート1!$A:$BT,MATCH($AY$31&amp;"_"&amp;BH$36,データシート1!$A$1:$BT$1,0),0)</f>
        <v>515.57410045818074</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4714.8990393287231</v>
      </c>
      <c r="P39" s="466">
        <f t="shared" si="9"/>
        <v>9.4966050394934387E-2</v>
      </c>
      <c r="Q39" s="341"/>
      <c r="R39" s="14"/>
      <c r="S39" s="369" t="s">
        <v>190</v>
      </c>
      <c r="T39" s="348"/>
      <c r="U39" s="356" t="s">
        <v>200</v>
      </c>
      <c r="V39" s="357"/>
      <c r="W39" s="357"/>
      <c r="X39" s="906">
        <f>VLOOKUP(年度マスタ!$K$4&amp;"_"&amp;X$33,データシート1!$A:$BT,MATCH("aa_"&amp;$S39,データシート1!$A$1:$BT$1,0),0)</f>
        <v>7363.1840835772309</v>
      </c>
      <c r="Y39" s="907">
        <f>VLOOKUP(年度マスタ!$K$4&amp;"_"&amp;Y$33,データシート1!$A:$BT,MATCH("aa_"&amp;$S39,データシート1!$A$1:$BT$1,0),0)</f>
        <v>7744.8223518647974</v>
      </c>
      <c r="Z39" s="907">
        <f>VLOOKUP(年度マスタ!$K$4&amp;"_"&amp;Z$33,データシート1!$A:$BT,MATCH("aa_"&amp;$S39,データシート1!$A$1:$BT$1,0),0)</f>
        <v>9372.0988782387394</v>
      </c>
      <c r="AA39" s="907">
        <f>VLOOKUP(年度マスタ!$K$4&amp;"_"&amp;AA$33,データシート1!$A:$BT,MATCH("aa_"&amp;$S39,データシート1!$A$1:$BT$1,0),0)</f>
        <v>10397.31542142227</v>
      </c>
      <c r="AB39" s="907">
        <f>VLOOKUP(年度マスタ!$K$4&amp;"_"&amp;AB$33,データシート1!$A:$BT,MATCH("aa_"&amp;$S39,データシート1!$A$1:$BT$1,0),0)</f>
        <v>10301.103211050509</v>
      </c>
      <c r="AC39" s="907">
        <f>VLOOKUP(年度マスタ!$K$4&amp;"_"&amp;AC$33,データシート1!$A:$BT,MATCH("aa_"&amp;$S39,データシート1!$A$1:$BT$1,0),0)</f>
        <v>10148.64905929429</v>
      </c>
      <c r="AD39" s="907">
        <f>VLOOKUP(年度マスタ!$K$4&amp;"_"&amp;AD$33,データシート1!$A:$BT,MATCH("aa_"&amp;$S39,データシート1!$A$1:$BT$1,0),0)</f>
        <v>9712.4245196758129</v>
      </c>
      <c r="AE39" s="907">
        <f>VLOOKUP(年度マスタ!$K$4&amp;"_"&amp;AE$33,データシート1!$A:$BT,MATCH("aa_"&amp;$S39,データシート1!$A$1:$BT$1,0),0)</f>
        <v>7898.3904380696258</v>
      </c>
      <c r="AF39" s="907">
        <f>VLOOKUP(年度マスタ!$K$4&amp;"_"&amp;AF$33,データシート1!$A:$BT,MATCH("aa_"&amp;$S39,データシート1!$A$1:$BT$1,0),0)</f>
        <v>7353.9141054579932</v>
      </c>
      <c r="AG39" s="907">
        <f>VLOOKUP(年度マスタ!$K$4&amp;"_"&amp;AG$33,データシート1!$A:$BT,MATCH("aa_"&amp;$S39,データシート1!$A$1:$BT$1,0),0)</f>
        <v>6709.6341825848131</v>
      </c>
      <c r="AH39" s="907">
        <f>VLOOKUP(年度マスタ!$K$4&amp;"_"&amp;AH$33,データシート1!$A:$BT,MATCH("aa_"&amp;$S39,データシート1!$A$1:$BT$1,0),0)</f>
        <v>7046.1493881939232</v>
      </c>
      <c r="AI39" s="907">
        <f>VLOOKUP(年度マスタ!$K$4&amp;"_"&amp;AI$33,データシート1!$A:$BT,MATCH("aa_"&amp;$S39,データシート1!$A$1:$BT$1,0),0)</f>
        <v>6920.6311209096493</v>
      </c>
      <c r="AJ39" s="907">
        <f>VLOOKUP(年度マスタ!$K$4&amp;"_"&amp;AJ$33,データシート1!$A:$BT,MATCH("aa_"&amp;$S39,データシート1!$A$1:$BT$1,0),0)</f>
        <v>6368.262718917279</v>
      </c>
      <c r="AK39" s="908">
        <f>VLOOKUP(年度マスタ!$K$4&amp;"_"&amp;AK$33,データシート1!$A:$BT,MATCH("aa_"&amp;$S39,データシート1!$A$1:$BT$1,0),0)</f>
        <v>7207.5009439191099</v>
      </c>
      <c r="AL39" s="343"/>
      <c r="AW39" s="18" t="str">
        <f>年度マスタ!K4</f>
        <v>40</v>
      </c>
      <c r="AX39" s="18" t="s">
        <v>201</v>
      </c>
      <c r="AY39" s="18">
        <f>VLOOKUP($AW39&amp;"_"&amp;$AY$34,データシート1!$A:$BT,MATCH($AY$31&amp;"_"&amp;AY$36,データシート1!$A$1:$BT$1,0),0)</f>
        <v>15622.924171385335</v>
      </c>
      <c r="AZ39" s="18">
        <f>VLOOKUP($AW39&amp;"_"&amp;$AY$34,データシート1!$A:$BT,MATCH($AY$31&amp;"_"&amp;AZ$36,データシート1!$A$1:$BT$1,0),0)</f>
        <v>316.06100130052039</v>
      </c>
      <c r="BA39" s="18">
        <f>VLOOKUP($AW39&amp;"_"&amp;$AY$34,データシート1!$A:$BT,MATCH($AY$31&amp;"_"&amp;BA$36,データシート1!$A$1:$BT$1,0),0)</f>
        <v>255.99956634426169</v>
      </c>
      <c r="BB39" s="18">
        <f>VLOOKUP($AW39&amp;"_"&amp;$AY$34,データシート1!$A:$BT,MATCH($AY$31&amp;"_"&amp;BB$36,データシート1!$A$1:$BT$1,0),0)</f>
        <v>7207.5009439191099</v>
      </c>
      <c r="BC39" s="18">
        <f>VLOOKUP($AW39&amp;"_"&amp;$AY$34,データシート1!$A:$BT,MATCH($AY$31&amp;"_"&amp;BC$36,データシート1!$A$1:$BT$1,0),0)</f>
        <v>5777.0340942780686</v>
      </c>
      <c r="BD39" s="18">
        <f>VLOOKUP($AW39&amp;"_"&amp;$AY$34,データシート1!$A:$BT,MATCH($AY$31&amp;"_"&amp;BD$36,データシート1!$A$1:$BT$1,0),0)</f>
        <v>3917.9776231602582</v>
      </c>
      <c r="BE39" s="18">
        <f>VLOOKUP($AW39&amp;"_"&amp;$AY$34,データシート1!$A:$BT,MATCH($AY$31&amp;"_"&amp;BE$36,データシート1!$A$1:$BT$1,0),0)</f>
        <v>2908.9562599123378</v>
      </c>
      <c r="BF39" s="18">
        <f>VLOOKUP($AW39&amp;"_"&amp;$AY$34,データシート1!$A:$BT,MATCH($AY$31&amp;"_"&amp;BF$36,データシート1!$A$1:$BT$1,0),0)</f>
        <v>300.5258952811073</v>
      </c>
      <c r="BG39" s="18">
        <f>VLOOKUP($AW39&amp;"_"&amp;$AY$34,データシート1!$A:$BT,MATCH($AY$31&amp;"_"&amp;BG$36,データシート1!$A$1:$BT$1,0),0)</f>
        <v>521.39400501095474</v>
      </c>
      <c r="BH39" s="18">
        <f>VLOOKUP($AW39&amp;"_"&amp;$AY$34,データシート1!$A:$BT,MATCH($AY$31&amp;"_"&amp;BH$36,データシート1!$A$1:$BT$1,0),0)</f>
        <v>515.57410045818074</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3154.0877651086212</v>
      </c>
      <c r="P40" s="466">
        <f t="shared" si="9"/>
        <v>6.3528668408983913E-2</v>
      </c>
      <c r="Q40" s="341"/>
      <c r="R40" s="14"/>
      <c r="S40" s="369" t="s">
        <v>166</v>
      </c>
      <c r="T40" s="348"/>
      <c r="U40" s="356" t="s">
        <v>166</v>
      </c>
      <c r="V40" s="357"/>
      <c r="W40" s="357"/>
      <c r="X40" s="906">
        <f>VLOOKUP(年度マスタ!$K$4&amp;"_"&amp;X$33,データシート1!$A:$BT,MATCH("aa_"&amp;$S40,データシート1!$A$1:$BT$1,0),0)</f>
        <v>5377.9539492356434</v>
      </c>
      <c r="Y40" s="907">
        <f>VLOOKUP(年度マスタ!$K$4&amp;"_"&amp;Y$33,データシート1!$A:$BT,MATCH("aa_"&amp;$S40,データシート1!$A$1:$BT$1,0),0)</f>
        <v>5511.4223357750734</v>
      </c>
      <c r="Z40" s="907">
        <f>VLOOKUP(年度マスタ!$K$4&amp;"_"&amp;Z$33,データシート1!$A:$BT,MATCH("aa_"&amp;$S40,データシート1!$A$1:$BT$1,0),0)</f>
        <v>6796.450724847753</v>
      </c>
      <c r="AA40" s="907">
        <f>VLOOKUP(年度マスタ!$K$4&amp;"_"&amp;AA$33,データシート1!$A:$BT,MATCH("aa_"&amp;$S40,データシート1!$A$1:$BT$1,0),0)</f>
        <v>8054.1712720112491</v>
      </c>
      <c r="AB40" s="907">
        <f>VLOOKUP(年度マスタ!$K$4&amp;"_"&amp;AB$33,データシート1!$A:$BT,MATCH("aa_"&amp;$S40,データシート1!$A$1:$BT$1,0),0)</f>
        <v>7735.5623411117649</v>
      </c>
      <c r="AC40" s="907">
        <f>VLOOKUP(年度マスタ!$K$4&amp;"_"&amp;AC$33,データシート1!$A:$BT,MATCH("aa_"&amp;$S40,データシート1!$A$1:$BT$1,0),0)</f>
        <v>6839.0471915881317</v>
      </c>
      <c r="AD40" s="907">
        <f>VLOOKUP(年度マスタ!$K$4&amp;"_"&amp;AD$33,データシート1!$A:$BT,MATCH("aa_"&amp;$S40,データシート1!$A$1:$BT$1,0),0)</f>
        <v>6126.1968375451806</v>
      </c>
      <c r="AE40" s="907">
        <f>VLOOKUP(年度マスタ!$K$4&amp;"_"&amp;AE$33,データシート1!$A:$BT,MATCH("aa_"&amp;$S40,データシート1!$A$1:$BT$1,0),0)</f>
        <v>6156.9802130904682</v>
      </c>
      <c r="AF40" s="907">
        <f>VLOOKUP(年度マスタ!$K$4&amp;"_"&amp;AF$33,データシート1!$A:$BT,MATCH("aa_"&amp;$S40,データシート1!$A$1:$BT$1,0),0)</f>
        <v>5763.2882469639771</v>
      </c>
      <c r="AG40" s="907">
        <f>VLOOKUP(年度マスタ!$K$4&amp;"_"&amp;AG$33,データシート1!$A:$BT,MATCH("aa_"&amp;$S40,データシート1!$A$1:$BT$1,0),0)</f>
        <v>4026.5988133645264</v>
      </c>
      <c r="AH40" s="907">
        <f>VLOOKUP(年度マスタ!$K$4&amp;"_"&amp;AH$33,データシート1!$A:$BT,MATCH("aa_"&amp;$S40,データシート1!$A$1:$BT$1,0),0)</f>
        <v>3994.6281314113971</v>
      </c>
      <c r="AI40" s="907">
        <f>VLOOKUP(年度マスタ!$K$4&amp;"_"&amp;AI$33,データシート1!$A:$BT,MATCH("aa_"&amp;$S40,データシート1!$A$1:$BT$1,0),0)</f>
        <v>4677.1398731940999</v>
      </c>
      <c r="AJ40" s="907">
        <f>VLOOKUP(年度マスタ!$K$4&amp;"_"&amp;AJ$33,データシート1!$A:$BT,MATCH("aa_"&amp;$S40,データシート1!$A$1:$BT$1,0),0)</f>
        <v>4506.3602337994607</v>
      </c>
      <c r="AK40" s="908">
        <f>VLOOKUP(年度マスタ!$K$4&amp;"_"&amp;AK$33,データシート1!$A:$BT,MATCH("aa_"&amp;$S40,データシート1!$A$1:$BT$1,0),0)</f>
        <v>5777.0340942780686</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395.96523598682899</v>
      </c>
      <c r="P41" s="466">
        <f t="shared" si="9"/>
        <v>7.9754103410708439E-3</v>
      </c>
      <c r="Q41" s="341"/>
      <c r="R41" s="14"/>
      <c r="S41" s="369" t="s">
        <v>202</v>
      </c>
      <c r="T41" s="348"/>
      <c r="U41" s="259" t="s">
        <v>129</v>
      </c>
      <c r="V41" s="357"/>
      <c r="W41" s="357"/>
      <c r="X41" s="906">
        <f>X42+X45+X46</f>
        <v>8909.5147375105535</v>
      </c>
      <c r="Y41" s="907">
        <f t="shared" ref="Y41:AH41" si="12">Y42+Y45+Y46</f>
        <v>8964.7993755412172</v>
      </c>
      <c r="Z41" s="907">
        <f t="shared" si="12"/>
        <v>8840.6213858365572</v>
      </c>
      <c r="AA41" s="907">
        <f t="shared" si="12"/>
        <v>8897.6968342332584</v>
      </c>
      <c r="AB41" s="907">
        <f t="shared" si="12"/>
        <v>8780.1513263604447</v>
      </c>
      <c r="AC41" s="907">
        <f t="shared" si="12"/>
        <v>8567.244108693103</v>
      </c>
      <c r="AD41" s="907">
        <f t="shared" si="12"/>
        <v>8530.2165021578494</v>
      </c>
      <c r="AE41" s="907">
        <f t="shared" si="12"/>
        <v>8415.9796283856467</v>
      </c>
      <c r="AF41" s="907">
        <f t="shared" si="12"/>
        <v>8339.1076499304727</v>
      </c>
      <c r="AG41" s="907">
        <f t="shared" si="12"/>
        <v>8240.6769195401721</v>
      </c>
      <c r="AH41" s="907">
        <f t="shared" si="12"/>
        <v>8130.3823468898454</v>
      </c>
      <c r="AI41" s="907">
        <f>AI42+AI45+AI46</f>
        <v>7416.8975840996591</v>
      </c>
      <c r="AJ41" s="907">
        <f>AJ42+AJ45+AJ46</f>
        <v>7445.8292763481322</v>
      </c>
      <c r="AK41" s="908">
        <f>AK42+AK45+AK46</f>
        <v>7648.8537833646578</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515.19928593627037</v>
      </c>
      <c r="P42" s="466">
        <f t="shared" si="9"/>
        <v>1.0376986006178384E-2</v>
      </c>
      <c r="Q42" s="341"/>
      <c r="R42" s="14"/>
      <c r="S42" s="369"/>
      <c r="T42" s="348"/>
      <c r="U42" s="359"/>
      <c r="V42" s="576" t="s">
        <v>130</v>
      </c>
      <c r="W42" s="349"/>
      <c r="X42" s="909">
        <f>SUM(X43:X44)</f>
        <v>8123.497720299385</v>
      </c>
      <c r="Y42" s="910">
        <f t="shared" ref="Y42:AK42" si="13">SUM(Y43:Y44)</f>
        <v>8166.679742224208</v>
      </c>
      <c r="Z42" s="910">
        <f t="shared" si="13"/>
        <v>7999.534733709419</v>
      </c>
      <c r="AA42" s="910">
        <f t="shared" si="13"/>
        <v>8010.5247153031314</v>
      </c>
      <c r="AB42" s="910">
        <f t="shared" si="13"/>
        <v>7868.9868044373443</v>
      </c>
      <c r="AC42" s="910">
        <f t="shared" si="13"/>
        <v>7676.1579643657442</v>
      </c>
      <c r="AD42" s="910">
        <f t="shared" si="13"/>
        <v>7659.161106952517</v>
      </c>
      <c r="AE42" s="910">
        <f t="shared" si="13"/>
        <v>7574.3252367884616</v>
      </c>
      <c r="AF42" s="910">
        <f t="shared" si="13"/>
        <v>7515.6123633592106</v>
      </c>
      <c r="AG42" s="910">
        <f t="shared" si="13"/>
        <v>7437.6675498323766</v>
      </c>
      <c r="AH42" s="910">
        <f t="shared" si="13"/>
        <v>7325.7384606525884</v>
      </c>
      <c r="AI42" s="910">
        <f t="shared" si="13"/>
        <v>6646.8741147643559</v>
      </c>
      <c r="AJ42" s="910">
        <f t="shared" si="13"/>
        <v>6635.8778458414163</v>
      </c>
      <c r="AK42" s="911">
        <f t="shared" si="13"/>
        <v>6826.9338830725956</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546.98564636614094</v>
      </c>
      <c r="P43" s="624">
        <f t="shared" si="9"/>
        <v>1.1017217129109153E-2</v>
      </c>
      <c r="Q43" s="341"/>
      <c r="R43" s="14"/>
      <c r="S43" s="369" t="s">
        <v>191</v>
      </c>
      <c r="T43" s="372"/>
      <c r="U43" s="359"/>
      <c r="V43" s="373"/>
      <c r="W43" s="360" t="s">
        <v>191</v>
      </c>
      <c r="X43" s="909">
        <f>VLOOKUP(年度マスタ!$K$4&amp;"_"&amp;X$33,データシート1!$A:$BT,MATCH("aa_"&amp;$S43,データシート1!$A$1:$BT$1,0),0)</f>
        <v>4848.2959145288451</v>
      </c>
      <c r="Y43" s="910">
        <f>VLOOKUP(年度マスタ!$K$4&amp;"_"&amp;Y$33,データシート1!$A:$BT,MATCH("aa_"&amp;$S43,データシート1!$A$1:$BT$1,0),0)</f>
        <v>4863.5654854108261</v>
      </c>
      <c r="Z43" s="910">
        <f>VLOOKUP(年度マスタ!$K$4&amp;"_"&amp;Z$33,データシート1!$A:$BT,MATCH("aa_"&amp;$S43,データシート1!$A$1:$BT$1,0),0)</f>
        <v>4819.7399149280254</v>
      </c>
      <c r="AA43" s="910">
        <f>VLOOKUP(年度マスタ!$K$4&amp;"_"&amp;AA$33,データシート1!$A:$BT,MATCH("aa_"&amp;$S43,データシート1!$A$1:$BT$1,0),0)</f>
        <v>4849.9530770946876</v>
      </c>
      <c r="AB43" s="910">
        <f>VLOOKUP(年度マスタ!$K$4&amp;"_"&amp;AB$33,データシート1!$A:$BT,MATCH("aa_"&amp;$S43,データシート1!$A$1:$BT$1,0),0)</f>
        <v>4714.8990393287231</v>
      </c>
      <c r="AC43" s="910">
        <f>VLOOKUP(年度マスタ!$K$4&amp;"_"&amp;AC$33,データシート1!$A:$BT,MATCH("aa_"&amp;$S43,データシート1!$A$1:$BT$1,0),0)</f>
        <v>4527.4180875986849</v>
      </c>
      <c r="AD43" s="910">
        <f>VLOOKUP(年度マスタ!$K$4&amp;"_"&amp;AD$33,データシート1!$A:$BT,MATCH("aa_"&amp;$S43,データシート1!$A$1:$BT$1,0),0)</f>
        <v>4524.2607290427477</v>
      </c>
      <c r="AE43" s="910">
        <f>VLOOKUP(年度マスタ!$K$4&amp;"_"&amp;AE$33,データシート1!$A:$BT,MATCH("aa_"&amp;$S43,データシート1!$A$1:$BT$1,0),0)</f>
        <v>4515.8472362920538</v>
      </c>
      <c r="AF43" s="910">
        <f>VLOOKUP(年度マスタ!$K$4&amp;"_"&amp;AF$33,データシート1!$A:$BT,MATCH("aa_"&amp;$S43,データシート1!$A$1:$BT$1,0),0)</f>
        <v>4477.0687703181311</v>
      </c>
      <c r="AG43" s="910">
        <f>VLOOKUP(年度マスタ!$K$4&amp;"_"&amp;AG$33,データシート1!$A:$BT,MATCH("aa_"&amp;$S43,データシート1!$A$1:$BT$1,0),0)</f>
        <v>4421.2588758049296</v>
      </c>
      <c r="AH43" s="910">
        <f>VLOOKUP(年度マスタ!$K$4&amp;"_"&amp;AH$33,データシート1!$A:$BT,MATCH("aa_"&amp;$S43,データシート1!$A$1:$BT$1,0),0)</f>
        <v>4318.3955354878135</v>
      </c>
      <c r="AI43" s="910">
        <f>VLOOKUP(年度マスタ!$K$4&amp;"_"&amp;AI$33,データシート1!$A:$BT,MATCH("aa_"&amp;$S43,データシート1!$A$1:$BT$1,0),0)</f>
        <v>3801.5175990440594</v>
      </c>
      <c r="AJ43" s="910">
        <f>VLOOKUP(年度マスタ!$K$4&amp;"_"&amp;AJ$33,データシート1!$A:$BT,MATCH("aa_"&amp;$S43,データシート1!$A$1:$BT$1,0),0)</f>
        <v>3703.1839462586431</v>
      </c>
      <c r="AK43" s="911">
        <f>VLOOKUP(年度マスタ!$K$4&amp;"_"&amp;AK$33,データシート1!$A:$BT,MATCH("aa_"&amp;$S43,データシート1!$A$1:$BT$1,0),0)</f>
        <v>3917.9776231602582</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3275.20180577054</v>
      </c>
      <c r="Y44" s="910">
        <f>VLOOKUP(年度マスタ!$K$4&amp;"_"&amp;Y$33,データシート1!$A:$BT,MATCH("aa_"&amp;$S44,データシート1!$A$1:$BT$1,0),0)</f>
        <v>3303.1142568133819</v>
      </c>
      <c r="Z44" s="910">
        <f>VLOOKUP(年度マスタ!$K$4&amp;"_"&amp;Z$33,データシート1!$A:$BT,MATCH("aa_"&amp;$S44,データシート1!$A$1:$BT$1,0),0)</f>
        <v>3179.7948187813936</v>
      </c>
      <c r="AA44" s="910">
        <f>VLOOKUP(年度マスタ!$K$4&amp;"_"&amp;AA$33,データシート1!$A:$BT,MATCH("aa_"&amp;$S44,データシート1!$A$1:$BT$1,0),0)</f>
        <v>3160.5716382084438</v>
      </c>
      <c r="AB44" s="910">
        <f>VLOOKUP(年度マスタ!$K$4&amp;"_"&amp;AB$33,データシート1!$A:$BT,MATCH("aa_"&amp;$S44,データシート1!$A$1:$BT$1,0),0)</f>
        <v>3154.0877651086212</v>
      </c>
      <c r="AC44" s="910">
        <f>VLOOKUP(年度マスタ!$K$4&amp;"_"&amp;AC$33,データシート1!$A:$BT,MATCH("aa_"&amp;$S44,データシート1!$A$1:$BT$1,0),0)</f>
        <v>3148.7398767670597</v>
      </c>
      <c r="AD44" s="910">
        <f>VLOOKUP(年度マスタ!$K$4&amp;"_"&amp;AD$33,データシート1!$A:$BT,MATCH("aa_"&amp;$S44,データシート1!$A$1:$BT$1,0),0)</f>
        <v>3134.9003779097693</v>
      </c>
      <c r="AE44" s="910">
        <f>VLOOKUP(年度マスタ!$K$4&amp;"_"&amp;AE$33,データシート1!$A:$BT,MATCH("aa_"&amp;$S44,データシート1!$A$1:$BT$1,0),0)</f>
        <v>3058.4780004964082</v>
      </c>
      <c r="AF44" s="910">
        <f>VLOOKUP(年度マスタ!$K$4&amp;"_"&amp;AF$33,データシート1!$A:$BT,MATCH("aa_"&amp;$S44,データシート1!$A$1:$BT$1,0),0)</f>
        <v>3038.5435930410795</v>
      </c>
      <c r="AG44" s="910">
        <f>VLOOKUP(年度マスタ!$K$4&amp;"_"&amp;AG$33,データシート1!$A:$BT,MATCH("aa_"&amp;$S44,データシート1!$A$1:$BT$1,0),0)</f>
        <v>3016.4086740274474</v>
      </c>
      <c r="AH44" s="910">
        <f>VLOOKUP(年度マスタ!$K$4&amp;"_"&amp;AH$33,データシート1!$A:$BT,MATCH("aa_"&amp;$S44,データシート1!$A$1:$BT$1,0),0)</f>
        <v>3007.3429251647744</v>
      </c>
      <c r="AI44" s="910">
        <f>VLOOKUP(年度マスタ!$K$4&amp;"_"&amp;AI$33,データシート1!$A:$BT,MATCH("aa_"&amp;$S44,データシート1!$A$1:$BT$1,0),0)</f>
        <v>2845.356515720297</v>
      </c>
      <c r="AJ44" s="910">
        <f>VLOOKUP(年度マスタ!$K$4&amp;"_"&amp;AJ$33,データシート1!$A:$BT,MATCH("aa_"&amp;$S44,データシート1!$A$1:$BT$1,0),0)</f>
        <v>2932.6938995827732</v>
      </c>
      <c r="AK44" s="911">
        <f>VLOOKUP(年度マスタ!$K$4&amp;"_"&amp;AK$33,データシート1!$A:$BT,MATCH("aa_"&amp;$S44,データシート1!$A$1:$BT$1,0),0)</f>
        <v>2908.9562599123378</v>
      </c>
      <c r="AL44" s="343"/>
      <c r="AW44" s="18" t="str">
        <f>AW47</f>
        <v>福岡県</v>
      </c>
      <c r="AX44" s="1065">
        <f t="shared" si="14"/>
        <v>0.43367093607839285</v>
      </c>
      <c r="AY44" s="1065">
        <f t="shared" si="14"/>
        <v>0.1930031878080356</v>
      </c>
      <c r="AZ44" s="1065">
        <f t="shared" si="14"/>
        <v>0.15469800211570925</v>
      </c>
      <c r="BA44" s="1065">
        <f t="shared" si="14"/>
        <v>0.20482177869326973</v>
      </c>
      <c r="BB44" s="1065">
        <f t="shared" si="14"/>
        <v>1.3806095304592727E-2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293.73555408421902</v>
      </c>
      <c r="Y45" s="910">
        <f>VLOOKUP(年度マスタ!$K$4&amp;"_"&amp;Y$33,データシート1!$A:$BT,MATCH("aa_"&amp;$S45,データシート1!$A$1:$BT$1,0),0)</f>
        <v>306.84096100114198</v>
      </c>
      <c r="Z45" s="910">
        <f>VLOOKUP(年度マスタ!$K$4&amp;"_"&amp;Z$33,データシート1!$A:$BT,MATCH("aa_"&amp;$S45,データシート1!$A$1:$BT$1,0),0)</f>
        <v>354.35595497470899</v>
      </c>
      <c r="AA45" s="910">
        <f>VLOOKUP(年度マスタ!$K$4&amp;"_"&amp;AA$33,データシート1!$A:$BT,MATCH("aa_"&amp;$S45,データシート1!$A$1:$BT$1,0),0)</f>
        <v>389.26809017678403</v>
      </c>
      <c r="AB45" s="910">
        <f>VLOOKUP(年度マスタ!$K$4&amp;"_"&amp;AB$33,データシート1!$A:$BT,MATCH("aa_"&amp;$S45,データシート1!$A$1:$BT$1,0),0)</f>
        <v>395.96523598682899</v>
      </c>
      <c r="AC45" s="910">
        <f>VLOOKUP(年度マスタ!$K$4&amp;"_"&amp;AC$33,データシート1!$A:$BT,MATCH("aa_"&amp;$S45,データシート1!$A$1:$BT$1,0),0)</f>
        <v>380.00777583115098</v>
      </c>
      <c r="AD45" s="910">
        <f>VLOOKUP(年度マスタ!$K$4&amp;"_"&amp;AD$33,データシート1!$A:$BT,MATCH("aa_"&amp;$S45,データシート1!$A$1:$BT$1,0),0)</f>
        <v>372.16666578239898</v>
      </c>
      <c r="AE45" s="910">
        <f>VLOOKUP(年度マスタ!$K$4&amp;"_"&amp;AE$33,データシート1!$A:$BT,MATCH("aa_"&amp;$S45,データシート1!$A$1:$BT$1,0),0)</f>
        <v>362.08725062462912</v>
      </c>
      <c r="AF45" s="910">
        <f>VLOOKUP(年度マスタ!$K$4&amp;"_"&amp;AF$33,データシート1!$A:$BT,MATCH("aa_"&amp;$S45,データシート1!$A$1:$BT$1,0),0)</f>
        <v>350.44587027848797</v>
      </c>
      <c r="AG45" s="910">
        <f>VLOOKUP(年度マスタ!$K$4&amp;"_"&amp;AG$33,データシート1!$A:$BT,MATCH("aa_"&amp;$S45,データシート1!$A$1:$BT$1,0),0)</f>
        <v>325.22638722798303</v>
      </c>
      <c r="AH45" s="910">
        <f>VLOOKUP(年度マスタ!$K$4&amp;"_"&amp;AH$33,データシート1!$A:$BT,MATCH("aa_"&amp;$S45,データシート1!$A$1:$BT$1,0),0)</f>
        <v>316.563614335681</v>
      </c>
      <c r="AI45" s="910">
        <f>VLOOKUP(年度マスタ!$K$4&amp;"_"&amp;AI$33,データシート1!$A:$BT,MATCH("aa_"&amp;$S45,データシート1!$A$1:$BT$1,0),0)</f>
        <v>302.13001752342501</v>
      </c>
      <c r="AJ45" s="910">
        <f>VLOOKUP(年度マスタ!$K$4&amp;"_"&amp;AJ$33,データシート1!$A:$BT,MATCH("aa_"&amp;$S45,データシート1!$A$1:$BT$1,0),0)</f>
        <v>298.27094684955301</v>
      </c>
      <c r="AK45" s="911">
        <f>VLOOKUP(年度マスタ!$K$4&amp;"_"&amp;AK$33,データシート1!$A:$BT,MATCH("aa_"&amp;$S45,データシート1!$A$1:$BT$1,0),0)</f>
        <v>300.5258952811073</v>
      </c>
      <c r="AL45" s="343"/>
      <c r="AW45" s="18" t="str">
        <f>AW48</f>
        <v>福岡県</v>
      </c>
      <c r="AX45" s="1065">
        <f t="shared" ref="AX45:BB45" si="15">AX48/$BC48</f>
        <v>0.43367093607839285</v>
      </c>
      <c r="AY45" s="1065">
        <f t="shared" si="15"/>
        <v>0.1930031878080356</v>
      </c>
      <c r="AZ45" s="1065">
        <f t="shared" si="15"/>
        <v>0.15469800211570925</v>
      </c>
      <c r="BA45" s="1065">
        <f t="shared" si="15"/>
        <v>0.20482177869326973</v>
      </c>
      <c r="BB45" s="1065">
        <f t="shared" si="15"/>
        <v>1.3806095304592727E-2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492.28146312695071</v>
      </c>
      <c r="Y46" s="910">
        <f>VLOOKUP(年度マスタ!$K$4&amp;"_"&amp;Y$33,データシート1!$A:$BT,MATCH("aa_"&amp;$S46,データシート1!$A$1:$BT$1,0),0)</f>
        <v>491.27867231586822</v>
      </c>
      <c r="Z46" s="910">
        <f>VLOOKUP(年度マスタ!$K$4&amp;"_"&amp;Z$33,データシート1!$A:$BT,MATCH("aa_"&amp;$S46,データシート1!$A$1:$BT$1,0),0)</f>
        <v>486.73069715242849</v>
      </c>
      <c r="AA46" s="910">
        <f>VLOOKUP(年度マスタ!$K$4&amp;"_"&amp;AA$33,データシート1!$A:$BT,MATCH("aa_"&amp;$S46,データシート1!$A$1:$BT$1,0),0)</f>
        <v>497.904028753342</v>
      </c>
      <c r="AB46" s="910">
        <f>VLOOKUP(年度マスタ!$K$4&amp;"_"&amp;AB$33,データシート1!$A:$BT,MATCH("aa_"&amp;$S46,データシート1!$A$1:$BT$1,0),0)</f>
        <v>515.19928593627037</v>
      </c>
      <c r="AC46" s="910">
        <f>VLOOKUP(年度マスタ!$K$4&amp;"_"&amp;AC$33,データシート1!$A:$BT,MATCH("aa_"&amp;$S46,データシート1!$A$1:$BT$1,0),0)</f>
        <v>511.07836849620821</v>
      </c>
      <c r="AD46" s="910">
        <f>VLOOKUP(年度マスタ!$K$4&amp;"_"&amp;AD$33,データシート1!$A:$BT,MATCH("aa_"&amp;$S46,データシート1!$A$1:$BT$1,0),0)</f>
        <v>498.88872942293398</v>
      </c>
      <c r="AE46" s="910">
        <f>VLOOKUP(年度マスタ!$K$4&amp;"_"&amp;AE$33,データシート1!$A:$BT,MATCH("aa_"&amp;$S46,データシート1!$A$1:$BT$1,0),0)</f>
        <v>479.56714097255605</v>
      </c>
      <c r="AF46" s="910">
        <f>VLOOKUP(年度マスタ!$K$4&amp;"_"&amp;AF$33,データシート1!$A:$BT,MATCH("aa_"&amp;$S46,データシート1!$A$1:$BT$1,0),0)</f>
        <v>473.04941629277471</v>
      </c>
      <c r="AG46" s="910">
        <f>VLOOKUP(年度マスタ!$K$4&amp;"_"&amp;AG$33,データシート1!$A:$BT,MATCH("aa_"&amp;$S46,データシート1!$A$1:$BT$1,0),0)</f>
        <v>477.78298247981201</v>
      </c>
      <c r="AH46" s="910">
        <f>VLOOKUP(年度マスタ!$K$4&amp;"_"&amp;AH$33,データシート1!$A:$BT,MATCH("aa_"&amp;$S46,データシート1!$A$1:$BT$1,0),0)</f>
        <v>488.08027190157668</v>
      </c>
      <c r="AI46" s="910">
        <f>VLOOKUP(年度マスタ!$K$4&amp;"_"&amp;AI$33,データシート1!$A:$BT,MATCH("aa_"&amp;$S46,データシート1!$A$1:$BT$1,0),0)</f>
        <v>467.89345181187855</v>
      </c>
      <c r="AJ46" s="910">
        <f>VLOOKUP(年度マスタ!$K$4&amp;"_"&amp;AJ$33,データシート1!$A:$BT,MATCH("aa_"&amp;$S46,データシート1!$A$1:$BT$1,0),0)</f>
        <v>511.68048365716243</v>
      </c>
      <c r="AK46" s="911">
        <f>VLOOKUP(年度マスタ!$K$4&amp;"_"&amp;AK$33,データシート1!$A:$BT,MATCH("aa_"&amp;$S46,データシート1!$A$1:$BT$1,0),0)</f>
        <v>521.39400501095474</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502.51909883913709</v>
      </c>
      <c r="Y47" s="913">
        <f>VLOOKUP(年度マスタ!$K$4&amp;"_"&amp;Y$33,データシート1!$A:$BT,MATCH("aa_"&amp;$S47,データシート1!$A$1:$BT$1,0),0)</f>
        <v>514.82705691929175</v>
      </c>
      <c r="Z47" s="913">
        <f>VLOOKUP(年度マスタ!$K$4&amp;"_"&amp;Z$33,データシート1!$A:$BT,MATCH("aa_"&amp;$S47,データシート1!$A$1:$BT$1,0),0)</f>
        <v>513.29432876772228</v>
      </c>
      <c r="AA47" s="913">
        <f>VLOOKUP(年度マスタ!$K$4&amp;"_"&amp;AA$33,データシート1!$A:$BT,MATCH("aa_"&amp;$S47,データシート1!$A$1:$BT$1,0),0)</f>
        <v>547.26521451007591</v>
      </c>
      <c r="AB47" s="913">
        <f>VLOOKUP(年度マスタ!$K$4&amp;"_"&amp;AB$33,データシート1!$A:$BT,MATCH("aa_"&amp;$S47,データシート1!$A$1:$BT$1,0),0)</f>
        <v>546.98564636614094</v>
      </c>
      <c r="AC47" s="913">
        <f>VLOOKUP(年度マスタ!$K$4&amp;"_"&amp;AC$33,データシート1!$A:$BT,MATCH("aa_"&amp;$S47,データシート1!$A$1:$BT$1,0),0)</f>
        <v>555.49721986019233</v>
      </c>
      <c r="AD47" s="913">
        <f>VLOOKUP(年度マスタ!$K$4&amp;"_"&amp;AD$33,データシート1!$A:$BT,MATCH("aa_"&amp;$S47,データシート1!$A$1:$BT$1,0),0)</f>
        <v>520.04701738338974</v>
      </c>
      <c r="AE47" s="913">
        <f>VLOOKUP(年度マスタ!$K$4&amp;"_"&amp;AE$33,データシート1!$A:$BT,MATCH("aa_"&amp;$S47,データシート1!$A$1:$BT$1,0),0)</f>
        <v>526.6385536028364</v>
      </c>
      <c r="AF47" s="913">
        <f>VLOOKUP(年度マスタ!$K$4&amp;"_"&amp;AF$33,データシート1!$A:$BT,MATCH("aa_"&amp;$S47,データシート1!$A$1:$BT$1,0),0)</f>
        <v>524.52392742530435</v>
      </c>
      <c r="AG47" s="913">
        <f>VLOOKUP(年度マスタ!$K$4&amp;"_"&amp;AG$33,データシート1!$A:$BT,MATCH("aa_"&amp;$S47,データシート1!$A$1:$BT$1,0),0)</f>
        <v>554.46994124472769</v>
      </c>
      <c r="AH47" s="913">
        <f>VLOOKUP(年度マスタ!$K$4&amp;"_"&amp;AH$33,データシート1!$A:$BT,MATCH("aa_"&amp;$S47,データシート1!$A$1:$BT$1,0),0)</f>
        <v>531.41113731308053</v>
      </c>
      <c r="AI47" s="913">
        <f>VLOOKUP(年度マスタ!$K$4&amp;"_"&amp;AI$33,データシート1!$A:$BT,MATCH("aa_"&amp;$S47,データシート1!$A$1:$BT$1,0),0)</f>
        <v>531.74362896659125</v>
      </c>
      <c r="AJ47" s="913">
        <f>VLOOKUP(年度マスタ!$K$4&amp;"_"&amp;AJ$33,データシート1!$A:$BT,MATCH("aa_"&amp;$S47,データシート1!$A$1:$BT$1,0),0)</f>
        <v>535.84908144500457</v>
      </c>
      <c r="AK47" s="914">
        <f>VLOOKUP(年度マスタ!$K$4&amp;"_"&amp;AK$33,データシート1!$A:$BT,MATCH("aa_"&amp;$S47,データシート1!$A$1:$BT$1,0),0)</f>
        <v>515.57410045818074</v>
      </c>
      <c r="AL47" s="343"/>
      <c r="AW47" s="18" t="str">
        <f>年度マスタ!I4</f>
        <v>福岡県</v>
      </c>
      <c r="AX47" s="1066">
        <f>SUM(AY38:BA38)</f>
        <v>16194.984739030118</v>
      </c>
      <c r="AY47" s="1066">
        <f t="shared" si="17"/>
        <v>7207.5009439191099</v>
      </c>
      <c r="AZ47" s="1066">
        <f t="shared" si="17"/>
        <v>5777.0340942780686</v>
      </c>
      <c r="BA47" s="1066">
        <f>SUM(BD38:BG38)</f>
        <v>7648.8537833646578</v>
      </c>
      <c r="BB47" s="1066">
        <f>BH38</f>
        <v>515.57410045818074</v>
      </c>
      <c r="BC47" s="1066">
        <f>SUM(AX47:BB47)</f>
        <v>37343.94766105013</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福岡県</v>
      </c>
      <c r="AX48" s="1066">
        <f>SUM(AY39:BA39)</f>
        <v>16194.984739030118</v>
      </c>
      <c r="AY48" s="1066">
        <f>BB39</f>
        <v>7207.5009439191099</v>
      </c>
      <c r="AZ48" s="1066">
        <f>BC39</f>
        <v>5777.0340942780686</v>
      </c>
      <c r="BA48" s="1066">
        <f>SUM(BD39:BG39)</f>
        <v>7648.8537833646578</v>
      </c>
      <c r="BB48" s="1066">
        <f>BH39</f>
        <v>515.57410045818074</v>
      </c>
      <c r="BC48" s="1066">
        <f>SUM(AX48:BB48)</f>
        <v>37343.94766105013</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37343.94766105013</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16194.984739030118</v>
      </c>
      <c r="P52" s="465">
        <f t="shared" ref="P52:P64" si="18">O52/$O$51</f>
        <v>0.43367093607839285</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15622.924171385335</v>
      </c>
      <c r="P53" s="466">
        <f t="shared" si="18"/>
        <v>0.41835224045368136</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316.06100130052039</v>
      </c>
      <c r="P54" s="466">
        <f t="shared" si="18"/>
        <v>8.463513396313297E-3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255.99956634426169</v>
      </c>
      <c r="P55" s="466">
        <f t="shared" si="18"/>
        <v>6.855182228398155E-3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7207.5009439191099</v>
      </c>
      <c r="P56" s="465">
        <f t="shared" si="18"/>
        <v>0.1930031878080356</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5777.0340942780686</v>
      </c>
      <c r="P57" s="465">
        <f t="shared" si="18"/>
        <v>0.15469800211570925</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7648.8537833646578</v>
      </c>
      <c r="P58" s="465">
        <f t="shared" si="18"/>
        <v>0.20482177869326973</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6826.9338830725956</v>
      </c>
      <c r="P59" s="466">
        <f t="shared" si="18"/>
        <v>0.18281232463789873</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3917.9776231602582</v>
      </c>
      <c r="P60" s="466">
        <f t="shared" si="18"/>
        <v>0.10491600027724768</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2908.9562599123378</v>
      </c>
      <c r="P61" s="466">
        <f t="shared" si="18"/>
        <v>7.7896324360651067E-2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300.5258952811073</v>
      </c>
      <c r="P62" s="466">
        <f t="shared" si="18"/>
        <v>8.0475127591975726E-3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521.39400501095474</v>
      </c>
      <c r="P63" s="466">
        <f t="shared" si="18"/>
        <v>1.3961941296173423E-2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515.57410045818074</v>
      </c>
      <c r="P64" s="624">
        <f t="shared" si="18"/>
        <v>1.3806095304592727E-2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福岡県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77655.102299999999</v>
      </c>
      <c r="AI7" s="85">
        <f>VLOOKUP(年度マスタ!$K$4&amp;"_"&amp;$AG7,データシート1!$A:$BT,MATCH("ab_"&amp;AI$2,データシート1!$A$1:$BT$1,0),0)</f>
        <v>191673</v>
      </c>
      <c r="AJ7" s="85">
        <f>VLOOKUP(年度マスタ!$K$4&amp;"_"&amp;$AG7,データシート1!$A:$BT,MATCH("ab_"&amp;AJ$2,データシート1!$A$1:$BT$1,0),0)</f>
        <v>8352</v>
      </c>
      <c r="AK7" s="85">
        <f>VLOOKUP(年度マスタ!$K$4&amp;"_"&amp;$AG7,データシート1!$A:$BT,MATCH("ab_"&amp;AK$2,データシート1!$A$1:$BT$1,0),0)</f>
        <v>1960615</v>
      </c>
      <c r="AL7" s="85">
        <f>VLOOKUP(年度マスタ!$K$4&amp;"_"&amp;$AG7,データシート1!$A:$BT,MATCH("ab_"&amp;AL$2,データシート1!$A$1:$BT$1,0),0)</f>
        <v>2175227</v>
      </c>
      <c r="AM7" s="85">
        <f>VLOOKUP(年度マスタ!$K$4&amp;"_"&amp;$AG7,データシート1!$A:$BT,MATCH("ab_"&amp;AM$2,データシート1!$A$1:$BT$1,0),0)</f>
        <v>2450932</v>
      </c>
      <c r="AN7" s="85">
        <f>VLOOKUP(年度マスタ!$K$4&amp;"_"&amp;$AG7,データシート1!$A:$BT,MATCH("ab_"&amp;AN$2,データシート1!$A$1:$BT$1,0),0)</f>
        <v>659199</v>
      </c>
      <c r="AO7" s="85">
        <f>VLOOKUP(年度マスタ!$K$4&amp;"_"&amp;$AG7,データシート1!$A:$BT,MATCH("ab_"&amp;AO$2,データシート1!$A$1:$BT$1,0),0)</f>
        <v>5038574</v>
      </c>
      <c r="AP7" s="85">
        <f>VLOOKUP(年度マスタ!$K$4&amp;"_"&amp;$AG7,データシート1!$A:$BT,MATCH("ab_"&amp;AP$2,データシート1!$A$1:$BT$1,0),0)</f>
        <v>90714511</v>
      </c>
      <c r="AQ7" s="964">
        <f>VLOOKUP(年度マスタ!$K$4&amp;"_"&amp;$AG7,データシート1!$A:$BT,MATCH("ab_"&amp;AQ$2,データシート1!$A$1:$BT$1,0),0)</f>
        <v>502.51909883913709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82075.809899999993</v>
      </c>
      <c r="AI8" s="85">
        <f>VLOOKUP(年度マスタ!$K$4&amp;"_"&amp;$AG8,データシート1!$A:$BT,MATCH("ab_"&amp;AI$2,データシート1!$A$1:$BT$1,0),0)</f>
        <v>191673</v>
      </c>
      <c r="AJ8" s="85">
        <f>VLOOKUP(年度マスタ!$K$4&amp;"_"&amp;$AG8,データシート1!$A:$BT,MATCH("ab_"&amp;AJ$2,データシート1!$A$1:$BT$1,0),0)</f>
        <v>8352</v>
      </c>
      <c r="AK8" s="85">
        <f>VLOOKUP(年度マスタ!$K$4&amp;"_"&amp;$AG8,データシート1!$A:$BT,MATCH("ab_"&amp;AK$2,データシート1!$A$1:$BT$1,0),0)</f>
        <v>1960615</v>
      </c>
      <c r="AL8" s="85">
        <f>VLOOKUP(年度マスタ!$K$4&amp;"_"&amp;$AG8,データシート1!$A:$BT,MATCH("ab_"&amp;AL$2,データシート1!$A$1:$BT$1,0),0)</f>
        <v>2198679</v>
      </c>
      <c r="AM8" s="85">
        <f>VLOOKUP(年度マスタ!$K$4&amp;"_"&amp;$AG8,データシート1!$A:$BT,MATCH("ab_"&amp;AM$2,データシート1!$A$1:$BT$1,0),0)</f>
        <v>2470076</v>
      </c>
      <c r="AN8" s="85">
        <f>VLOOKUP(年度マスタ!$K$4&amp;"_"&amp;$AG8,データシート1!$A:$BT,MATCH("ab_"&amp;AN$2,データシート1!$A$1:$BT$1,0),0)</f>
        <v>648214</v>
      </c>
      <c r="AO8" s="85">
        <f>VLOOKUP(年度マスタ!$K$4&amp;"_"&amp;$AG8,データシート1!$A:$BT,MATCH("ab_"&amp;AO$2,データシート1!$A$1:$BT$1,0),0)</f>
        <v>5043494</v>
      </c>
      <c r="AP8" s="85">
        <f>VLOOKUP(年度マスタ!$K$4&amp;"_"&amp;$AG8,データシート1!$A:$BT,MATCH("ab_"&amp;AP$2,データシート1!$A$1:$BT$1,0),0)</f>
        <v>85791290</v>
      </c>
      <c r="AQ8" s="964">
        <f>VLOOKUP(年度マスタ!$K$4&amp;"_"&amp;$AG8,データシート1!$A:$BT,MATCH("ab_"&amp;AQ$2,データシート1!$A$1:$BT$1,0),0)</f>
        <v>514.82705691929186</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81258.324800000002</v>
      </c>
      <c r="AI9" s="85">
        <f>VLOOKUP(年度マスタ!$K$4&amp;"_"&amp;$AG9,データシート1!$A:$BT,MATCH("ab_"&amp;AI$2,データシート1!$A$1:$BT$1,0),0)</f>
        <v>191673</v>
      </c>
      <c r="AJ9" s="85">
        <f>VLOOKUP(年度マスタ!$K$4&amp;"_"&amp;$AG9,データシート1!$A:$BT,MATCH("ab_"&amp;AJ$2,データシート1!$A$1:$BT$1,0),0)</f>
        <v>8352</v>
      </c>
      <c r="AK9" s="85">
        <f>VLOOKUP(年度マスタ!$K$4&amp;"_"&amp;$AG9,データシート1!$A:$BT,MATCH("ab_"&amp;AK$2,データシート1!$A$1:$BT$1,0),0)</f>
        <v>1960615</v>
      </c>
      <c r="AL9" s="85">
        <f>VLOOKUP(年度マスタ!$K$4&amp;"_"&amp;$AG9,データシート1!$A:$BT,MATCH("ab_"&amp;AL$2,データシート1!$A$1:$BT$1,0),0)</f>
        <v>2222103</v>
      </c>
      <c r="AM9" s="85">
        <f>VLOOKUP(年度マスタ!$K$4&amp;"_"&amp;$AG9,データシート1!$A:$BT,MATCH("ab_"&amp;AM$2,データシート1!$A$1:$BT$1,0),0)</f>
        <v>2500997</v>
      </c>
      <c r="AN9" s="85">
        <f>VLOOKUP(年度マスタ!$K$4&amp;"_"&amp;$AG9,データシート1!$A:$BT,MATCH("ab_"&amp;AN$2,データシート1!$A$1:$BT$1,0),0)</f>
        <v>642583</v>
      </c>
      <c r="AO9" s="85">
        <f>VLOOKUP(年度マスタ!$K$4&amp;"_"&amp;$AG9,データシート1!$A:$BT,MATCH("ab_"&amp;AO$2,データシート1!$A$1:$BT$1,0),0)</f>
        <v>5049457</v>
      </c>
      <c r="AP9" s="85">
        <f>VLOOKUP(年度マスタ!$K$4&amp;"_"&amp;$AG9,データシート1!$A:$BT,MATCH("ab_"&amp;AP$2,データシート1!$A$1:$BT$1,0),0)</f>
        <v>84856509</v>
      </c>
      <c r="AQ9" s="964">
        <f>VLOOKUP(年度マスタ!$K$4&amp;"_"&amp;$AG9,データシート1!$A:$BT,MATCH("ab_"&amp;AQ$2,データシート1!$A$1:$BT$1,0),0)</f>
        <v>513.29432876772228</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83337.327399999995</v>
      </c>
      <c r="AI10" s="85">
        <f>VLOOKUP(年度マスタ!$K$4&amp;"_"&amp;$AG10,データシート1!$A:$BT,MATCH("ab_"&amp;AI$2,データシート1!$A$1:$BT$1,0),0)</f>
        <v>191673</v>
      </c>
      <c r="AJ10" s="85">
        <f>VLOOKUP(年度マスタ!$K$4&amp;"_"&amp;$AG10,データシート1!$A:$BT,MATCH("ab_"&amp;AJ$2,データシート1!$A$1:$BT$1,0),0)</f>
        <v>8352</v>
      </c>
      <c r="AK10" s="85">
        <f>VLOOKUP(年度マスタ!$K$4&amp;"_"&amp;$AG10,データシート1!$A:$BT,MATCH("ab_"&amp;AK$2,データシート1!$A$1:$BT$1,0),0)</f>
        <v>1960615</v>
      </c>
      <c r="AL10" s="85">
        <f>VLOOKUP(年度マスタ!$K$4&amp;"_"&amp;$AG10,データシート1!$A:$BT,MATCH("ab_"&amp;AL$2,データシート1!$A$1:$BT$1,0),0)</f>
        <v>2278258</v>
      </c>
      <c r="AM10" s="85">
        <f>VLOOKUP(年度マスタ!$K$4&amp;"_"&amp;$AG10,データシート1!$A:$BT,MATCH("ab_"&amp;AM$2,データシート1!$A$1:$BT$1,0),0)</f>
        <v>2536636</v>
      </c>
      <c r="AN10" s="85">
        <f>VLOOKUP(年度マスタ!$K$4&amp;"_"&amp;$AG10,データシート1!$A:$BT,MATCH("ab_"&amp;AN$2,データシート1!$A$1:$BT$1,0),0)</f>
        <v>635085</v>
      </c>
      <c r="AO10" s="85">
        <f>VLOOKUP(年度マスタ!$K$4&amp;"_"&amp;$AG10,データシート1!$A:$BT,MATCH("ab_"&amp;AO$2,データシート1!$A$1:$BT$1,0),0)</f>
        <v>5105427</v>
      </c>
      <c r="AP10" s="85">
        <f>VLOOKUP(年度マスタ!$K$4&amp;"_"&amp;$AG10,データシート1!$A:$BT,MATCH("ab_"&amp;AP$2,データシート1!$A$1:$BT$1,0),0)</f>
        <v>84556159</v>
      </c>
      <c r="AQ10" s="964">
        <f>VLOOKUP(年度マスタ!$K$4&amp;"_"&amp;$AG10,データシート1!$A:$BT,MATCH("ab_"&amp;AQ$2,データシート1!$A$1:$BT$1,0),0)</f>
        <v>547.26521451007602</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81930.146999999997</v>
      </c>
      <c r="AI11" s="85">
        <f>VLOOKUP(年度マスタ!$K$4&amp;"_"&amp;$AG11,データシート1!$A:$BT,MATCH("ab_"&amp;AI$2,データシート1!$A$1:$BT$1,0),0)</f>
        <v>191673</v>
      </c>
      <c r="AJ11" s="85">
        <f>VLOOKUP(年度マスタ!$K$4&amp;"_"&amp;$AG11,データシート1!$A:$BT,MATCH("ab_"&amp;AJ$2,データシート1!$A$1:$BT$1,0),0)</f>
        <v>8352</v>
      </c>
      <c r="AK11" s="85">
        <f>VLOOKUP(年度マスタ!$K$4&amp;"_"&amp;$AG11,データシート1!$A:$BT,MATCH("ab_"&amp;AK$2,データシート1!$A$1:$BT$1,0),0)</f>
        <v>1960615</v>
      </c>
      <c r="AL11" s="85">
        <f>VLOOKUP(年度マスタ!$K$4&amp;"_"&amp;$AG11,データシート1!$A:$BT,MATCH("ab_"&amp;AL$2,データシート1!$A$1:$BT$1,0),0)</f>
        <v>2296175</v>
      </c>
      <c r="AM11" s="85">
        <f>VLOOKUP(年度マスタ!$K$4&amp;"_"&amp;$AG11,データシート1!$A:$BT,MATCH("ab_"&amp;AM$2,データシート1!$A$1:$BT$1,0),0)</f>
        <v>2576102</v>
      </c>
      <c r="AN11" s="85">
        <f>VLOOKUP(年度マスタ!$K$4&amp;"_"&amp;$AG11,データシート1!$A:$BT,MATCH("ab_"&amp;AN$2,データシート1!$A$1:$BT$1,0),0)</f>
        <v>631403</v>
      </c>
      <c r="AO11" s="85">
        <f>VLOOKUP(年度マスタ!$K$4&amp;"_"&amp;$AG11,データシート1!$A:$BT,MATCH("ab_"&amp;AO$2,データシート1!$A$1:$BT$1,0),0)</f>
        <v>5118813</v>
      </c>
      <c r="AP11" s="85">
        <f>VLOOKUP(年度マスタ!$K$4&amp;"_"&amp;$AG11,データシート1!$A:$BT,MATCH("ab_"&amp;AP$2,データシート1!$A$1:$BT$1,0),0)</f>
        <v>85405518</v>
      </c>
      <c r="AQ11" s="964">
        <f>VLOOKUP(年度マスタ!$K$4&amp;"_"&amp;$AG11,データシート1!$A:$BT,MATCH("ab_"&amp;AQ$2,データシート1!$A$1:$BT$1,0),0)</f>
        <v>546.98564636614094</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84336.416800000006</v>
      </c>
      <c r="AI12" s="85">
        <f>VLOOKUP(年度マスタ!$K$4&amp;"_"&amp;$AG12,データシート1!$A:$BT,MATCH("ab_"&amp;AI$2,データシート1!$A$1:$BT$1,0),0)</f>
        <v>153680</v>
      </c>
      <c r="AJ12" s="85">
        <f>VLOOKUP(年度マスタ!$K$4&amp;"_"&amp;$AG12,データシート1!$A:$BT,MATCH("ab_"&amp;AJ$2,データシート1!$A$1:$BT$1,0),0)</f>
        <v>8220</v>
      </c>
      <c r="AK12" s="85">
        <f>VLOOKUP(年度マスタ!$K$4&amp;"_"&amp;$AG12,データシート1!$A:$BT,MATCH("ab_"&amp;AK$2,データシート1!$A$1:$BT$1,0),0)</f>
        <v>1974664</v>
      </c>
      <c r="AL12" s="85">
        <f>VLOOKUP(年度マスタ!$K$4&amp;"_"&amp;$AG12,データシート1!$A:$BT,MATCH("ab_"&amp;AL$2,データシート1!$A$1:$BT$1,0),0)</f>
        <v>2321718</v>
      </c>
      <c r="AM12" s="85">
        <f>VLOOKUP(年度マスタ!$K$4&amp;"_"&amp;$AG12,データシート1!$A:$BT,MATCH("ab_"&amp;AM$2,データシート1!$A$1:$BT$1,0),0)</f>
        <v>2605322</v>
      </c>
      <c r="AN12" s="85">
        <f>VLOOKUP(年度マスタ!$K$4&amp;"_"&amp;$AG12,データシート1!$A:$BT,MATCH("ab_"&amp;AN$2,データシート1!$A$1:$BT$1,0),0)</f>
        <v>627073</v>
      </c>
      <c r="AO12" s="85">
        <f>VLOOKUP(年度マスタ!$K$4&amp;"_"&amp;$AG12,データシート1!$A:$BT,MATCH("ab_"&amp;AO$2,データシート1!$A$1:$BT$1,0),0)</f>
        <v>5120197</v>
      </c>
      <c r="AP12" s="85">
        <f>VLOOKUP(年度マスタ!$K$4&amp;"_"&amp;$AG12,データシート1!$A:$BT,MATCH("ab_"&amp;AP$2,データシート1!$A$1:$BT$1,0),0)</f>
        <v>84988785</v>
      </c>
      <c r="AQ12" s="964">
        <f>VLOOKUP(年度マスタ!$K$4&amp;"_"&amp;$AG12,データシート1!$A:$BT,MATCH("ab_"&amp;AQ$2,データシート1!$A$1:$BT$1,0),0)</f>
        <v>555.49721986019256</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92159.285199999998</v>
      </c>
      <c r="AI13" s="85">
        <f>VLOOKUP(年度マスタ!$K$4&amp;"_"&amp;$AG13,データシート1!$A:$BT,MATCH("ab_"&amp;AI$2,データシート1!$A$1:$BT$1,0),0)</f>
        <v>153680</v>
      </c>
      <c r="AJ13" s="85">
        <f>VLOOKUP(年度マスタ!$K$4&amp;"_"&amp;$AG13,データシート1!$A:$BT,MATCH("ab_"&amp;AJ$2,データシート1!$A$1:$BT$1,0),0)</f>
        <v>8220</v>
      </c>
      <c r="AK13" s="85">
        <f>VLOOKUP(年度マスタ!$K$4&amp;"_"&amp;$AG13,データシート1!$A:$BT,MATCH("ab_"&amp;AK$2,データシート1!$A$1:$BT$1,0),0)</f>
        <v>1974664</v>
      </c>
      <c r="AL13" s="85">
        <f>VLOOKUP(年度マスタ!$K$4&amp;"_"&amp;$AG13,データシート1!$A:$BT,MATCH("ab_"&amp;AL$2,データシート1!$A$1:$BT$1,0),0)</f>
        <v>2346328</v>
      </c>
      <c r="AM13" s="85">
        <f>VLOOKUP(年度マスタ!$K$4&amp;"_"&amp;$AG13,データシート1!$A:$BT,MATCH("ab_"&amp;AM$2,データシート1!$A$1:$BT$1,0),0)</f>
        <v>2628561</v>
      </c>
      <c r="AN13" s="85">
        <f>VLOOKUP(年度マスタ!$K$4&amp;"_"&amp;$AG13,データシート1!$A:$BT,MATCH("ab_"&amp;AN$2,データシート1!$A$1:$BT$1,0),0)</f>
        <v>623824</v>
      </c>
      <c r="AO13" s="85">
        <f>VLOOKUP(年度マスタ!$K$4&amp;"_"&amp;$AG13,データシート1!$A:$BT,MATCH("ab_"&amp;AO$2,データシート1!$A$1:$BT$1,0),0)</f>
        <v>5122448</v>
      </c>
      <c r="AP13" s="85">
        <f>VLOOKUP(年度マスタ!$K$4&amp;"_"&amp;$AG13,データシート1!$A:$BT,MATCH("ab_"&amp;AP$2,データシート1!$A$1:$BT$1,0),0)</f>
        <v>85276888</v>
      </c>
      <c r="AQ13" s="964">
        <f>VLOOKUP(年度マスタ!$K$4&amp;"_"&amp;$AG13,データシート1!$A:$BT,MATCH("ab_"&amp;AQ$2,データシート1!$A$1:$BT$1,0),0)</f>
        <v>520.04701738338986</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92503.056899999996</v>
      </c>
      <c r="AI14" s="85">
        <f>VLOOKUP(年度マスタ!$K$4&amp;"_"&amp;$AG14,データシート1!$A:$BT,MATCH("ab_"&amp;AI$2,データシート1!$A$1:$BT$1,0),0)</f>
        <v>153680</v>
      </c>
      <c r="AJ14" s="85">
        <f>VLOOKUP(年度マスタ!$K$4&amp;"_"&amp;$AG14,データシート1!$A:$BT,MATCH("ab_"&amp;AJ$2,データシート1!$A$1:$BT$1,0),0)</f>
        <v>8220</v>
      </c>
      <c r="AK14" s="85">
        <f>VLOOKUP(年度マスタ!$K$4&amp;"_"&amp;$AG14,データシート1!$A:$BT,MATCH("ab_"&amp;AK$2,データシート1!$A$1:$BT$1,0),0)</f>
        <v>1974664</v>
      </c>
      <c r="AL14" s="85">
        <f>VLOOKUP(年度マスタ!$K$4&amp;"_"&amp;$AG14,データシート1!$A:$BT,MATCH("ab_"&amp;AL$2,データシート1!$A$1:$BT$1,0),0)</f>
        <v>2371459</v>
      </c>
      <c r="AM14" s="85">
        <f>VLOOKUP(年度マスタ!$K$4&amp;"_"&amp;$AG14,データシート1!$A:$BT,MATCH("ab_"&amp;AM$2,データシート1!$A$1:$BT$1,0),0)</f>
        <v>2655925</v>
      </c>
      <c r="AN14" s="85">
        <f>VLOOKUP(年度マスタ!$K$4&amp;"_"&amp;$AG14,データシート1!$A:$BT,MATCH("ab_"&amp;AN$2,データシート1!$A$1:$BT$1,0),0)</f>
        <v>629482</v>
      </c>
      <c r="AO14" s="85">
        <f>VLOOKUP(年度マスタ!$K$4&amp;"_"&amp;$AG14,データシート1!$A:$BT,MATCH("ab_"&amp;AO$2,データシート1!$A$1:$BT$1,0),0)</f>
        <v>5126389</v>
      </c>
      <c r="AP14" s="85">
        <f>VLOOKUP(年度マスタ!$K$4&amp;"_"&amp;$AG14,データシート1!$A:$BT,MATCH("ab_"&amp;AP$2,データシート1!$A$1:$BT$1,0),0)</f>
        <v>81905347.068528995</v>
      </c>
      <c r="AQ14" s="964">
        <f>VLOOKUP(年度マスタ!$K$4&amp;"_"&amp;$AG14,データシート1!$A:$BT,MATCH("ab_"&amp;AQ$2,データシート1!$A$1:$BT$1,0),0)</f>
        <v>526.6385536028364</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97384.1535</v>
      </c>
      <c r="AI15" s="85">
        <f>VLOOKUP(年度マスタ!$K$4&amp;"_"&amp;$AG15,データシート1!$A:$BT,MATCH("ab_"&amp;AI$2,データシート1!$A$1:$BT$1,0),0)</f>
        <v>153680</v>
      </c>
      <c r="AJ15" s="85">
        <f>VLOOKUP(年度マスタ!$K$4&amp;"_"&amp;$AG15,データシート1!$A:$BT,MATCH("ab_"&amp;AJ$2,データシート1!$A$1:$BT$1,0),0)</f>
        <v>8220</v>
      </c>
      <c r="AK15" s="85">
        <f>VLOOKUP(年度マスタ!$K$4&amp;"_"&amp;$AG15,データシート1!$A:$BT,MATCH("ab_"&amp;AK$2,データシート1!$A$1:$BT$1,0),0)</f>
        <v>1974664</v>
      </c>
      <c r="AL15" s="85">
        <f>VLOOKUP(年度マスタ!$K$4&amp;"_"&amp;$AG15,データシート1!$A:$BT,MATCH("ab_"&amp;AL$2,データシート1!$A$1:$BT$1,0),0)</f>
        <v>2398419</v>
      </c>
      <c r="AM15" s="85">
        <f>VLOOKUP(年度マスタ!$K$4&amp;"_"&amp;$AG15,データシート1!$A:$BT,MATCH("ab_"&amp;AM$2,データシート1!$A$1:$BT$1,0),0)</f>
        <v>2676797</v>
      </c>
      <c r="AN15" s="85">
        <f>VLOOKUP(年度マスタ!$K$4&amp;"_"&amp;$AG15,データシート1!$A:$BT,MATCH("ab_"&amp;AN$2,データシート1!$A$1:$BT$1,0),0)</f>
        <v>629366</v>
      </c>
      <c r="AO15" s="85">
        <f>VLOOKUP(年度マスタ!$K$4&amp;"_"&amp;$AG15,データシート1!$A:$BT,MATCH("ab_"&amp;AO$2,データシート1!$A$1:$BT$1,0),0)</f>
        <v>5130773</v>
      </c>
      <c r="AP15" s="85">
        <f>VLOOKUP(年度マスタ!$K$4&amp;"_"&amp;$AG15,データシート1!$A:$BT,MATCH("ab_"&amp;AP$2,データシート1!$A$1:$BT$1,0),0)</f>
        <v>82395268.999999985</v>
      </c>
      <c r="AQ15" s="964">
        <f>VLOOKUP(年度マスタ!$K$4&amp;"_"&amp;$AG15,データシート1!$A:$BT,MATCH("ab_"&amp;AQ$2,データシート1!$A$1:$BT$1,0),0)</f>
        <v>524.52392742530435</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102378.6499</v>
      </c>
      <c r="AI16" s="85">
        <f>VLOOKUP(年度マスタ!$K$4&amp;"_"&amp;$AG16,データシート1!$A:$BT,MATCH("ab_"&amp;AI$2,データシート1!$A$1:$BT$1,0),0)</f>
        <v>152519</v>
      </c>
      <c r="AJ16" s="85">
        <f>VLOOKUP(年度マスタ!$K$4&amp;"_"&amp;$AG16,データシート1!$A:$BT,MATCH("ab_"&amp;AJ$2,データシート1!$A$1:$BT$1,0),0)</f>
        <v>8220</v>
      </c>
      <c r="AK16" s="85">
        <f>VLOOKUP(年度マスタ!$K$4&amp;"_"&amp;$AG16,データシート1!$A:$BT,MATCH("ab_"&amp;AK$2,データシート1!$A$1:$BT$1,0),0)</f>
        <v>1965073</v>
      </c>
      <c r="AL16" s="85">
        <f>VLOOKUP(年度マスタ!$K$4&amp;"_"&amp;$AG16,データシート1!$A:$BT,MATCH("ab_"&amp;AL$2,データシート1!$A$1:$BT$1,0),0)</f>
        <v>2424091</v>
      </c>
      <c r="AM16" s="85">
        <f>VLOOKUP(年度マスタ!$K$4&amp;"_"&amp;$AG16,データシート1!$A:$BT,MATCH("ab_"&amp;AM$2,データシート1!$A$1:$BT$1,0),0)</f>
        <v>2694044</v>
      </c>
      <c r="AN16" s="85">
        <f>VLOOKUP(年度マスタ!$K$4&amp;"_"&amp;$AG16,データシート1!$A:$BT,MATCH("ab_"&amp;AN$2,データシート1!$A$1:$BT$1,0),0)</f>
        <v>631063</v>
      </c>
      <c r="AO16" s="85">
        <f>VLOOKUP(年度マスタ!$K$4&amp;"_"&amp;$AG16,データシート1!$A:$BT,MATCH("ab_"&amp;AO$2,データシート1!$A$1:$BT$1,0),0)</f>
        <v>5131305</v>
      </c>
      <c r="AP16" s="85">
        <f>VLOOKUP(年度マスタ!$K$4&amp;"_"&amp;$AG16,データシート1!$A:$BT,MATCH("ab_"&amp;AP$2,データシート1!$A$1:$BT$1,0),0)</f>
        <v>82893607</v>
      </c>
      <c r="AQ16" s="964">
        <f>VLOOKUP(年度マスタ!$K$4&amp;"_"&amp;$AG16,データシート1!$A:$BT,MATCH("ab_"&amp;AQ$2,データシート1!$A$1:$BT$1,0),0)</f>
        <v>554.46994124472769</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99121.913499999995</v>
      </c>
      <c r="AI17" s="161">
        <f>VLOOKUP(年度マスタ!$K$4&amp;"_"&amp;$AG17,データシート1!$A:$BT,MATCH("ab_"&amp;AI$2,データシート1!$A$1:$BT$1,0),0)</f>
        <v>153680</v>
      </c>
      <c r="AJ17" s="161">
        <f>VLOOKUP(年度マスタ!$K$4&amp;"_"&amp;$AG17,データシート1!$A:$BT,MATCH("ab_"&amp;AJ$2,データシート1!$A$1:$BT$1,0),0)</f>
        <v>8220</v>
      </c>
      <c r="AK17" s="161">
        <f>VLOOKUP(年度マスタ!$K$4&amp;"_"&amp;$AG17,データシート1!$A:$BT,MATCH("ab_"&amp;AK$2,データシート1!$A$1:$BT$1,0),0)</f>
        <v>1974664</v>
      </c>
      <c r="AL17" s="161">
        <f>VLOOKUP(年度マスタ!$K$4&amp;"_"&amp;$AG17,データシート1!$A:$BT,MATCH("ab_"&amp;AL$2,データシート1!$A$1:$BT$1,0),0)</f>
        <v>2450270</v>
      </c>
      <c r="AM17" s="161">
        <f>VLOOKUP(年度マスタ!$K$4&amp;"_"&amp;$AG17,データシート1!$A:$BT,MATCH("ab_"&amp;AM$2,データシート1!$A$1:$BT$1,0),0)</f>
        <v>2703605</v>
      </c>
      <c r="AN17" s="161">
        <f>VLOOKUP(年度マスタ!$K$4&amp;"_"&amp;$AG17,データシート1!$A:$BT,MATCH("ab_"&amp;AN$2,データシート1!$A$1:$BT$1,0),0)</f>
        <v>624457</v>
      </c>
      <c r="AO17" s="161">
        <f>VLOOKUP(年度マスタ!$K$4&amp;"_"&amp;$AG17,データシート1!$A:$BT,MATCH("ab_"&amp;AO$2,データシート1!$A$1:$BT$1,0),0)</f>
        <v>5129841</v>
      </c>
      <c r="AP17" s="161">
        <f>VLOOKUP(年度マスタ!$K$4&amp;"_"&amp;$AG17,データシート1!$A:$BT,MATCH("ab_"&amp;AP$2,データシート1!$A$1:$BT$1,0),0)</f>
        <v>86067109</v>
      </c>
      <c r="AQ17" s="965">
        <f>VLOOKUP(年度マスタ!$K$4&amp;"_"&amp;$AG17,データシート1!$A:$BT,MATCH("ab_"&amp;AQ$2,データシート1!$A$1:$BT$1,0),0)</f>
        <v>531.41113731308053</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89518.540599999993</v>
      </c>
      <c r="AI18" s="85">
        <f>VLOOKUP(年度マスタ!$K$4&amp;"_"&amp;$AG18,データシート1!$A:$BT,MATCH("ab_"&amp;AI$2,データシート1!$A$1:$BT$1,0),0)</f>
        <v>157920</v>
      </c>
      <c r="AJ18" s="85">
        <f>VLOOKUP(年度マスタ!$K$4&amp;"_"&amp;$AG18,データシート1!$A:$BT,MATCH("ab_"&amp;AJ$2,データシート1!$A$1:$BT$1,0),0)</f>
        <v>11709</v>
      </c>
      <c r="AK18" s="85">
        <f>VLOOKUP(年度マスタ!$K$4&amp;"_"&amp;$AG18,データシート1!$A:$BT,MATCH("ab_"&amp;AK$2,データシート1!$A$1:$BT$1,0),0)</f>
        <v>2042319</v>
      </c>
      <c r="AL18" s="85">
        <f>VLOOKUP(年度マスタ!$K$4&amp;"_"&amp;$AG18,データシート1!$A:$BT,MATCH("ab_"&amp;AL$2,データシート1!$A$1:$BT$1,0),0)</f>
        <v>2473308</v>
      </c>
      <c r="AM18" s="85">
        <f>VLOOKUP(年度マスタ!$K$4&amp;"_"&amp;$AG18,データシート1!$A:$BT,MATCH("ab_"&amp;AM$2,データシート1!$A$1:$BT$1,0),0)</f>
        <v>2716462</v>
      </c>
      <c r="AN18" s="85">
        <f>VLOOKUP(年度マスタ!$K$4&amp;"_"&amp;$AG18,データシート1!$A:$BT,MATCH("ab_"&amp;AN$2,データシート1!$A$1:$BT$1,0),0)</f>
        <v>627981</v>
      </c>
      <c r="AO18" s="85">
        <f>VLOOKUP(年度マスタ!$K$4&amp;"_"&amp;$AG18,データシート1!$A:$BT,MATCH("ab_"&amp;AO$2,データシート1!$A$1:$BT$1,0),0)</f>
        <v>5124259</v>
      </c>
      <c r="AP18" s="85">
        <f>VLOOKUP(年度マスタ!$K$4&amp;"_"&amp;$AG18,データシート1!$A:$BT,MATCH("ab_"&amp;AP$2,データシート1!$A$1:$BT$1,0),0)</f>
        <v>82943362.999999985</v>
      </c>
      <c r="AQ18" s="964">
        <f>VLOOKUP(年度マスタ!$K$4&amp;"_"&amp;$AG18,データシート1!$A:$BT,MATCH("ab_"&amp;AQ$2,データシート1!$A$1:$BT$1,0),0)</f>
        <v>531.74362896659125</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94449.725699999995</v>
      </c>
      <c r="AI19" s="85">
        <f>VLOOKUP(年度マスタ!$K$4&amp;"_"&amp;$AG19,データシート1!$A:$BT,MATCH("ab_"&amp;AI$2,データシート1!$A$1:$BT$1,0),0)</f>
        <v>157920</v>
      </c>
      <c r="AJ19" s="85">
        <f>VLOOKUP(年度マスタ!$K$4&amp;"_"&amp;$AG19,データシート1!$A:$BT,MATCH("ab_"&amp;AJ$2,データシート1!$A$1:$BT$1,0),0)</f>
        <v>11709</v>
      </c>
      <c r="AK19" s="85">
        <f>VLOOKUP(年度マスタ!$K$4&amp;"_"&amp;$AG19,データシート1!$A:$BT,MATCH("ab_"&amp;AK$2,データシート1!$A$1:$BT$1,0),0)</f>
        <v>2042319</v>
      </c>
      <c r="AL19" s="85">
        <f>VLOOKUP(年度マスタ!$K$4&amp;"_"&amp;$AG19,データシート1!$A:$BT,MATCH("ab_"&amp;AL$2,データシート1!$A$1:$BT$1,0),0)</f>
        <v>2488624</v>
      </c>
      <c r="AM19" s="85">
        <f>VLOOKUP(年度マスタ!$K$4&amp;"_"&amp;$AG19,データシート1!$A:$BT,MATCH("ab_"&amp;AM$2,データシート1!$A$1:$BT$1,0),0)</f>
        <v>2724661</v>
      </c>
      <c r="AN19" s="85">
        <f>VLOOKUP(年度マスタ!$K$4&amp;"_"&amp;$AG19,データシート1!$A:$BT,MATCH("ab_"&amp;AN$2,データシート1!$A$1:$BT$1,0),0)</f>
        <v>631147</v>
      </c>
      <c r="AO19" s="85">
        <f>VLOOKUP(年度マスタ!$K$4&amp;"_"&amp;$AG19,データシート1!$A:$BT,MATCH("ab_"&amp;AO$2,データシート1!$A$1:$BT$1,0),0)</f>
        <v>5108507</v>
      </c>
      <c r="AP19" s="85">
        <f>VLOOKUP(年度マスタ!$K$4&amp;"_"&amp;$AG19,データシート1!$A:$BT,MATCH("ab_"&amp;AP$2,データシート1!$A$1:$BT$1,0),0)</f>
        <v>87994953.999999985</v>
      </c>
      <c r="AQ19" s="964">
        <f>VLOOKUP(年度マスタ!$K$4&amp;"_"&amp;$AG19,データシート1!$A:$BT,MATCH("ab_"&amp;AQ$2,データシート1!$A$1:$BT$1,0),0)</f>
        <v>535.84908144500457</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103315.26880000001</v>
      </c>
      <c r="AI20" s="85">
        <f>VLOOKUP(年度マスタ!$K$4&amp;"_"&amp;$AG20,データシート1!$A:$BT,MATCH("ab_"&amp;AI$2,データシート1!$A$1:$BT$1,0),0)</f>
        <v>157920</v>
      </c>
      <c r="AJ20" s="85">
        <f>VLOOKUP(年度マスタ!$K$4&amp;"_"&amp;$AG20,データシート1!$A:$BT,MATCH("ab_"&amp;AJ$2,データシート1!$A$1:$BT$1,0),0)</f>
        <v>11709</v>
      </c>
      <c r="AK20" s="85">
        <f>VLOOKUP(年度マスタ!$K$4&amp;"_"&amp;$AG20,データシート1!$A:$BT,MATCH("ab_"&amp;AK$2,データシート1!$A$1:$BT$1,0),0)</f>
        <v>2042319</v>
      </c>
      <c r="AL20" s="85">
        <f>VLOOKUP(年度マスタ!$K$4&amp;"_"&amp;$AG20,データシート1!$A:$BT,MATCH("ab_"&amp;AL$2,データシート1!$A$1:$BT$1,0),0)</f>
        <v>2519442</v>
      </c>
      <c r="AM20" s="85">
        <f>VLOOKUP(年度マスタ!$K$4&amp;"_"&amp;$AG20,データシート1!$A:$BT,MATCH("ab_"&amp;AM$2,データシート1!$A$1:$BT$1,0),0)</f>
        <v>2738874</v>
      </c>
      <c r="AN20" s="85">
        <f>VLOOKUP(年度マスタ!$K$4&amp;"_"&amp;$AG20,データシート1!$A:$BT,MATCH("ab_"&amp;AN$2,データシート1!$A$1:$BT$1,0),0)</f>
        <v>635582</v>
      </c>
      <c r="AO20" s="85">
        <f>VLOOKUP(年度マスタ!$K$4&amp;"_"&amp;$AG20,データシート1!$A:$BT,MATCH("ab_"&amp;AO$2,データシート1!$A$1:$BT$1,0),0)</f>
        <v>5104921</v>
      </c>
      <c r="AP20" s="85">
        <f>VLOOKUP(年度マスタ!$K$4&amp;"_"&amp;$AG20,データシート1!$A:$BT,MATCH("ab_"&amp;AP$2,データシート1!$A$1:$BT$1,0),0)</f>
        <v>90791560</v>
      </c>
      <c r="AQ20" s="964">
        <f>VLOOKUP(年度マスタ!$K$4&amp;"_"&amp;$AG20,データシート1!$A:$BT,MATCH("ab_"&amp;AQ$2,データシート1!$A$1:$BT$1,0),0)</f>
        <v>515.57410045818074</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福岡県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23369.230999999996</v>
      </c>
      <c r="BE13" s="77" t="str">
        <f>年度マスタ!K4</f>
        <v>40</v>
      </c>
      <c r="BF13" s="77" t="str">
        <f>年度マスタ!K4</f>
        <v>40</v>
      </c>
      <c r="BG13" s="77" t="str">
        <f>年度マスタ!K4</f>
        <v>40</v>
      </c>
      <c r="BH13" s="291" t="s">
        <v>196</v>
      </c>
      <c r="BI13" s="291" t="s">
        <v>196</v>
      </c>
      <c r="BJ13" s="291" t="s">
        <v>196</v>
      </c>
      <c r="BK13" s="291" t="str">
        <f>年度マスタ!K4</f>
        <v>40</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23309.705999999998</v>
      </c>
      <c r="AY14" s="77"/>
      <c r="BE14" s="77" t="str">
        <f>AP2</f>
        <v>福岡県</v>
      </c>
      <c r="BF14" s="77" t="str">
        <f>AP2</f>
        <v>福岡県</v>
      </c>
      <c r="BG14" s="77" t="str">
        <f>AP2</f>
        <v>福岡県</v>
      </c>
      <c r="BH14" s="77" t="s">
        <v>206</v>
      </c>
      <c r="BI14" s="77" t="s">
        <v>206</v>
      </c>
      <c r="BJ14" s="77" t="s">
        <v>206</v>
      </c>
      <c r="BK14" s="77" t="str">
        <f>AP2</f>
        <v>福岡県</v>
      </c>
    </row>
    <row r="15" spans="1:63" ht="15.95" customHeight="1">
      <c r="B15" s="285"/>
      <c r="C15" s="14"/>
      <c r="D15" s="14"/>
      <c r="E15" s="176"/>
      <c r="F15" s="176"/>
      <c r="G15" s="14"/>
      <c r="W15" s="14"/>
      <c r="X15" s="14"/>
      <c r="Y15" s="14"/>
      <c r="Z15" s="286"/>
      <c r="AB15" s="285"/>
      <c r="AQ15" s="286"/>
      <c r="AV15" s="77" t="s">
        <v>110</v>
      </c>
      <c r="AW15" s="77" t="s">
        <v>110</v>
      </c>
      <c r="AX15" s="175">
        <f t="shared" si="0"/>
        <v>32.551000000000002</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26.974</v>
      </c>
      <c r="AY16" s="77"/>
      <c r="BA16" s="77">
        <v>14</v>
      </c>
      <c r="BB16" s="77" t="s">
        <v>275</v>
      </c>
      <c r="BC16" s="77" t="s">
        <v>276</v>
      </c>
      <c r="BD16" s="77" t="str">
        <f>BC16&amp;"(N="&amp;BE16&amp;")"</f>
        <v>14：パルプ・紙・紙加工品製造業(N=7)</v>
      </c>
      <c r="BE16" s="856">
        <f>VLOOKUP(BE$13&amp;"_"&amp;$AV$8,データシート2!$A:$SI,MATCH($AV$5&amp;"_"&amp;$BA16&amp;$AV$6,データシート2!$A$1:$SI$1,0),0)</f>
        <v>7</v>
      </c>
      <c r="BF16" s="962">
        <f>VLOOKUP(BF$13&amp;"_"&amp;$AW$8,データシート2!$A:$SI,MATCH($AW$5&amp;"_"&amp;$BA16&amp;$AW$6,データシート2!$A$1:$SI$1,0),0)</f>
        <v>80.171999999999997</v>
      </c>
      <c r="BG16" s="962">
        <f>BF16/BE16</f>
        <v>11.453142857142856</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0.19312922384937892</v>
      </c>
    </row>
    <row r="17" spans="2:63" ht="15.95" customHeight="1">
      <c r="B17" s="285"/>
      <c r="D17" s="14"/>
      <c r="E17" s="176"/>
      <c r="F17" s="176"/>
      <c r="G17" s="14"/>
      <c r="O17" s="293"/>
      <c r="P17" s="293"/>
      <c r="Z17" s="286"/>
      <c r="AB17" s="285"/>
      <c r="AQ17" s="286"/>
      <c r="AV17" s="289"/>
      <c r="AW17" s="290" t="s">
        <v>114</v>
      </c>
      <c r="AX17" s="175">
        <f>P26</f>
        <v>1487.3799999999999</v>
      </c>
      <c r="AY17" s="175">
        <f>AX17</f>
        <v>1487.3799999999999</v>
      </c>
      <c r="BA17" s="77">
        <v>16</v>
      </c>
      <c r="BB17" s="77"/>
      <c r="BC17" s="77" t="s">
        <v>277</v>
      </c>
      <c r="BD17" s="77" t="str">
        <f t="shared" ref="BD17:BD51" si="1">BC17&amp;"(N="&amp;BE17&amp;")"</f>
        <v>16：化学工業(N=29)</v>
      </c>
      <c r="BE17" s="856">
        <f>VLOOKUP(BE$13&amp;"_"&amp;$AV$8,データシート2!$A:$SI,MATCH($AV$5&amp;"_"&amp;$BA17&amp;$AV$6,データシート2!$A$1:$SI$1,0),0)</f>
        <v>29</v>
      </c>
      <c r="BF17" s="962">
        <f>VLOOKUP(BF$13&amp;"_"&amp;$AW$8,データシート2!$A:$SI,MATCH($AW$5&amp;"_"&amp;$BA17&amp;$AW$6,データシート2!$A$1:$SI$1,0),0)</f>
        <v>1637.002</v>
      </c>
      <c r="BG17" s="962">
        <f t="shared" ref="BG17:BG39" si="2">BF17/BE17</f>
        <v>56.448344827586205</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0.97573716493991036</v>
      </c>
    </row>
    <row r="18" spans="2:63" ht="15.95" customHeight="1">
      <c r="B18" s="285"/>
      <c r="C18" s="270"/>
      <c r="D18" s="14"/>
      <c r="E18" s="176"/>
      <c r="F18" s="176"/>
      <c r="G18" s="14"/>
      <c r="H18" s="14"/>
      <c r="I18" s="14"/>
      <c r="N18" s="22"/>
      <c r="Z18" s="286"/>
      <c r="AB18" s="285"/>
      <c r="AD18" s="14"/>
      <c r="AQ18" s="286"/>
      <c r="AV18" s="289"/>
      <c r="AW18" s="290" t="s">
        <v>278</v>
      </c>
      <c r="AX18" s="175">
        <f t="shared" si="0"/>
        <v>910.67899999999997</v>
      </c>
      <c r="AY18" s="175">
        <f>AX18</f>
        <v>910.67899999999997</v>
      </c>
      <c r="BA18" s="77">
        <v>17</v>
      </c>
      <c r="BB18" s="77"/>
      <c r="BC18" s="77" t="s">
        <v>279</v>
      </c>
      <c r="BD18" s="77" t="str">
        <f t="shared" si="1"/>
        <v>17：石油製品・石炭製品製造業(N=10)</v>
      </c>
      <c r="BE18" s="856">
        <f>VLOOKUP(BE$13&amp;"_"&amp;$AV$8,データシート2!$A:$SI,MATCH($AV$5&amp;"_"&amp;$BA18&amp;$AV$6,データシート2!$A$1:$SI$1,0),0)</f>
        <v>10</v>
      </c>
      <c r="BF18" s="962">
        <f>VLOOKUP(BF$13&amp;"_"&amp;$AW$8,データシート2!$A:$SI,MATCH($AW$5&amp;"_"&amp;$BA18&amp;$AW$6,データシート2!$A$1:$SI$1,0),0)</f>
        <v>228.107</v>
      </c>
      <c r="BG18" s="962">
        <f t="shared" si="2"/>
        <v>22.810700000000001</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3.2656406675470686</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21：窯業・土石製品製造業(N=21)</v>
      </c>
      <c r="BE19" s="856">
        <f>VLOOKUP(BE$13&amp;"_"&amp;$AV$8,データシート2!$A:$SI,MATCH($AV$5&amp;"_"&amp;$BA19&amp;$AV$6,データシート2!$A$1:$SI$1,0),0)</f>
        <v>21</v>
      </c>
      <c r="BF19" s="962">
        <f>VLOOKUP(BF$13&amp;"_"&amp;$AW$8,データシート2!$A:$SI,MATCH($AW$5&amp;"_"&amp;$BA19&amp;$AW$6,データシート2!$A$1:$SI$1,0),0)</f>
        <v>9419.893</v>
      </c>
      <c r="BG19" s="962">
        <f t="shared" si="2"/>
        <v>448.56633333333332</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3.8994402678632083</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22：鉄鋼業(N=17)</v>
      </c>
      <c r="BE20" s="856">
        <f>VLOOKUP(BE$13&amp;"_"&amp;$AV$8,データシート2!$A:$SI,MATCH($AV$5&amp;"_"&amp;$BA20&amp;$AV$6,データシート2!$A$1:$SI$1,0),0)</f>
        <v>17</v>
      </c>
      <c r="BF20" s="962">
        <f>VLOOKUP(BF$13&amp;"_"&amp;$AW$8,データシート2!$A:$SI,MATCH($AW$5&amp;"_"&amp;$BA20&amp;$AW$6,データシート2!$A$1:$SI$1,0),0)</f>
        <v>10072.939</v>
      </c>
      <c r="BG20" s="962">
        <f t="shared" si="2"/>
        <v>592.52582352941181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1.6366768781343377</v>
      </c>
    </row>
    <row r="21" spans="2:63" ht="15.95" customHeight="1" thickTop="1" thickBot="1">
      <c r="B21" s="296"/>
      <c r="C21" s="420" t="s">
        <v>205</v>
      </c>
      <c r="D21" s="534"/>
      <c r="E21" s="534"/>
      <c r="F21" s="887">
        <f>SUM(F22,F26,F27,F28)</f>
        <v>25820.312000000002</v>
      </c>
      <c r="G21" s="887">
        <f t="shared" ref="G21:O21" si="5">SUM(G22,G26,G27,G28)</f>
        <v>27967.05</v>
      </c>
      <c r="H21" s="887">
        <f t="shared" si="5"/>
        <v>30271.884000000002</v>
      </c>
      <c r="I21" s="887">
        <f t="shared" si="5"/>
        <v>31204.332999999999</v>
      </c>
      <c r="J21" s="887">
        <f t="shared" si="5"/>
        <v>31185.445000000003</v>
      </c>
      <c r="K21" s="887">
        <f t="shared" si="5"/>
        <v>29088.134999999998</v>
      </c>
      <c r="L21" s="887">
        <f t="shared" si="5"/>
        <v>29332.498</v>
      </c>
      <c r="M21" s="887">
        <f t="shared" si="5"/>
        <v>29123.419000000002</v>
      </c>
      <c r="N21" s="887">
        <f t="shared" si="5"/>
        <v>27353.312519999999</v>
      </c>
      <c r="O21" s="887">
        <f t="shared" si="5"/>
        <v>24946.632999999998</v>
      </c>
      <c r="P21" s="888">
        <f>SUM(P22,P26,P27,P28)</f>
        <v>25767.289999999997</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9：食料品製造業(N=49)</v>
      </c>
      <c r="BE21" s="856">
        <f>VLOOKUP(BE$13&amp;"_"&amp;$AV$8,データシート2!$A:$SI,MATCH($AV$5&amp;"_"&amp;$BA21&amp;$AV$6,データシート2!$A$1:$SI$1,0),0)</f>
        <v>49</v>
      </c>
      <c r="BF21" s="962">
        <f>VLOOKUP(BF$13&amp;"_"&amp;$AW$8,データシート2!$A:$SI,MATCH($AW$5&amp;"_"&amp;$BA21&amp;$AW$6,データシート2!$A$1:$SI$1,0),0)</f>
        <v>266.14100000000002</v>
      </c>
      <c r="BG21" s="962">
        <f t="shared" si="2"/>
        <v>5.4314489795918375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0.62826157007054917</v>
      </c>
    </row>
    <row r="22" spans="2:63" ht="15.95" customHeight="1" thickBot="1">
      <c r="B22" s="298"/>
      <c r="C22" s="534"/>
      <c r="D22" s="421" t="s">
        <v>115</v>
      </c>
      <c r="E22" s="422"/>
      <c r="F22" s="889">
        <f>SUM(F23:F25)</f>
        <v>22800.242000000002</v>
      </c>
      <c r="G22" s="889">
        <f t="shared" ref="G22:P22" si="6">SUM(G23:G25)</f>
        <v>24871.185000000001</v>
      </c>
      <c r="H22" s="889">
        <f t="shared" si="6"/>
        <v>27073.413</v>
      </c>
      <c r="I22" s="889">
        <f t="shared" si="6"/>
        <v>28087.386999999999</v>
      </c>
      <c r="J22" s="889">
        <f t="shared" si="6"/>
        <v>28199.983</v>
      </c>
      <c r="K22" s="889">
        <f t="shared" si="6"/>
        <v>26277.864999999998</v>
      </c>
      <c r="L22" s="889">
        <f t="shared" si="6"/>
        <v>26468.343000000001</v>
      </c>
      <c r="M22" s="889">
        <f t="shared" si="6"/>
        <v>26391.74</v>
      </c>
      <c r="N22" s="889">
        <f t="shared" si="6"/>
        <v>24908.267519999998</v>
      </c>
      <c r="O22" s="889">
        <f t="shared" si="6"/>
        <v>22524.774999999998</v>
      </c>
      <c r="P22" s="890">
        <f t="shared" si="6"/>
        <v>23369.230999999996</v>
      </c>
      <c r="Z22" s="286"/>
      <c r="AB22" s="285"/>
      <c r="AC22" s="533" t="s">
        <v>287</v>
      </c>
      <c r="AP22" s="17" t="s">
        <v>288</v>
      </c>
      <c r="AQ22" s="286"/>
      <c r="AV22" s="77" t="str">
        <f>AW22</f>
        <v>エネルギー起源CO2</v>
      </c>
      <c r="AW22" s="77" t="str">
        <f>D56</f>
        <v>エネルギー起源CO2</v>
      </c>
      <c r="AX22" s="175">
        <f>P56</f>
        <v>18733.621999999999</v>
      </c>
      <c r="AY22" s="175">
        <f>AX22</f>
        <v>18733.621999999999</v>
      </c>
      <c r="BA22" s="77">
        <v>10</v>
      </c>
      <c r="BB22" s="77"/>
      <c r="BC22" s="77" t="s">
        <v>289</v>
      </c>
      <c r="BD22" s="77" t="str">
        <f t="shared" si="1"/>
        <v>10：飲料・たばこ・飼料製造業(N=10)</v>
      </c>
      <c r="BE22" s="856">
        <f>VLOOKUP(BE$13&amp;"_"&amp;$AV$8,データシート2!$A:$SI,MATCH($AV$5&amp;"_"&amp;$BA22&amp;$AV$6,データシート2!$A$1:$SI$1,0),0)</f>
        <v>10</v>
      </c>
      <c r="BF22" s="962">
        <f>VLOOKUP(BF$13&amp;"_"&amp;$AW$8,データシート2!$A:$SI,MATCH($AW$5&amp;"_"&amp;$BA22&amp;$AW$6,データシート2!$A$1:$SI$1,0),0)</f>
        <v>101.047</v>
      </c>
      <c r="BG22" s="962">
        <f t="shared" si="2"/>
        <v>10.104699999999999</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0.95551231453748864</v>
      </c>
    </row>
    <row r="23" spans="2:63" ht="15.95" customHeight="1" thickBot="1">
      <c r="B23" s="298"/>
      <c r="C23" s="534"/>
      <c r="D23" s="423"/>
      <c r="E23" s="422" t="s">
        <v>185</v>
      </c>
      <c r="F23" s="891">
        <f>IFERROR(VLOOKUP(年度マスタ!$K$4&amp;"_"&amp;F$20,データシート1!$A:$BU,MATCH("ba_"&amp;$E23,データシート1!$A$1:$BU$1,0),0),0)</f>
        <v>22745.448</v>
      </c>
      <c r="G23" s="891">
        <f>IFERROR(VLOOKUP(年度マスタ!$K$4&amp;"_"&amp;G$20,データシート1!$A:$BU,MATCH("ba_"&amp;$E23,データシート1!$A$1:$BU$1,0),0),0)</f>
        <v>24815.101999999999</v>
      </c>
      <c r="H23" s="891">
        <f>IFERROR(VLOOKUP(年度マスタ!$K$4&amp;"_"&amp;H$20,データシート1!$A:$BU,MATCH("ba_"&amp;$E23,データシート1!$A$1:$BU$1,0),0),0)</f>
        <v>26990.111000000001</v>
      </c>
      <c r="I23" s="891">
        <f>IFERROR(VLOOKUP(年度マスタ!$K$4&amp;"_"&amp;I$20,データシート1!$A:$BU,MATCH("ba_"&amp;$E23,データシート1!$A$1:$BU$1,0),0),0)</f>
        <v>28014.633999999998</v>
      </c>
      <c r="J23" s="891">
        <f>IFERROR(VLOOKUP(年度マスタ!$K$4&amp;"_"&amp;J$20,データシート1!$A:$BU,MATCH("ba_"&amp;$E23,データシート1!$A$1:$BU$1,0),0),0)</f>
        <v>28117.58</v>
      </c>
      <c r="K23" s="891">
        <f>IFERROR(VLOOKUP(年度マスタ!$K$4&amp;"_"&amp;K$20,データシート1!$A:$BU,MATCH("ba_"&amp;$E23,データシート1!$A$1:$BU$1,0),0),0)</f>
        <v>26205.010999999999</v>
      </c>
      <c r="L23" s="891">
        <f>IFERROR(VLOOKUP(年度マスタ!$K$4&amp;"_"&amp;L$20,データシート1!$A:$BU,MATCH("ba_"&amp;$E23,データシート1!$A$1:$BU$1,0),0),0)</f>
        <v>26398.556</v>
      </c>
      <c r="M23" s="891">
        <f>IFERROR(VLOOKUP(年度マスタ!$K$4&amp;"_"&amp;M$20,データシート1!$A:$BU,MATCH("ba_"&amp;$E23,データシート1!$A$1:$BU$1,0),0),0)</f>
        <v>26328.698</v>
      </c>
      <c r="N23" s="891">
        <f>IFERROR(VLOOKUP(年度マスタ!$K$4&amp;"_"&amp;N$20,データシート1!$A:$BU,MATCH("ba_"&amp;$E23,データシート1!$A$1:$BU$1,0),0),0)</f>
        <v>24854.06552</v>
      </c>
      <c r="O23" s="891">
        <f>IFERROR(VLOOKUP(年度マスタ!$K$4&amp;"_"&amp;O$20,データシート1!$A:$BU,MATCH("ba_"&amp;$E23,データシート1!$A$1:$BU$1,0),0),0)</f>
        <v>22468.348999999998</v>
      </c>
      <c r="P23" s="892">
        <f>IFERROR(VLOOKUP(年度マスタ!$K$4&amp;"_"&amp;P$20,データシート1!$A:$BU,MATCH("ba_"&amp;$E23,データシート1!$A$1:$BU$1,0),0),0)</f>
        <v>23309.705999999998</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6864.3159999999998</v>
      </c>
      <c r="AZ23" s="174"/>
      <c r="BA23" s="77">
        <v>11</v>
      </c>
      <c r="BB23" s="77"/>
      <c r="BC23" s="77" t="s">
        <v>2703</v>
      </c>
      <c r="BD23" s="77" t="str">
        <f t="shared" ref="BD23" si="7">BC23&amp;"(N="&amp;BE23&amp;")"</f>
        <v>11：繊維工業(N=2)</v>
      </c>
      <c r="BE23" s="856">
        <f>VLOOKUP(BE$13&amp;"_"&amp;$AV$8,データシート2!$A:$SI,MATCH($AV$5&amp;"_"&amp;$BA23&amp;$AV$6,データシート2!$A$1:$SI$1,0),0)</f>
        <v>2</v>
      </c>
      <c r="BF23" s="962">
        <f>VLOOKUP(BF$13&amp;"_"&amp;$AW$8,データシート2!$A:$SI,MATCH($AW$5&amp;"_"&amp;$BA23&amp;$AW$6,データシート2!$A$1:$SI$1,0),0)</f>
        <v>10.544</v>
      </c>
      <c r="BG23" s="962">
        <f>BF23/BE23</f>
        <v>5.2720000000000002</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0.26572726226804799</v>
      </c>
    </row>
    <row r="24" spans="2:63" ht="15.95" customHeight="1" thickTop="1" thickBot="1">
      <c r="B24" s="299"/>
      <c r="C24" s="534"/>
      <c r="D24" s="423"/>
      <c r="E24" s="422" t="s">
        <v>195</v>
      </c>
      <c r="F24" s="891">
        <f>IFERROR(VLOOKUP(年度マスタ!$K$4&amp;"_"&amp;F$20,データシート1!$A:$BU,MATCH("ba_"&amp;$E24,データシート1!$A$1:$BU$1,0),0),0)</f>
        <v>26.504000000000001</v>
      </c>
      <c r="G24" s="891">
        <f>IFERROR(VLOOKUP(年度マスタ!$K$4&amp;"_"&amp;G$20,データシート1!$A:$BU,MATCH("ba_"&amp;$E24,データシート1!$A$1:$BU$1,0),0),0)</f>
        <v>26.544</v>
      </c>
      <c r="H24" s="891">
        <f>IFERROR(VLOOKUP(年度マスタ!$K$4&amp;"_"&amp;H$20,データシート1!$A:$BU,MATCH("ba_"&amp;$E24,データシート1!$A$1:$BU$1,0),0),0)</f>
        <v>43.45</v>
      </c>
      <c r="I24" s="891">
        <f>IFERROR(VLOOKUP(年度マスタ!$K$4&amp;"_"&amp;I$20,データシート1!$A:$BU,MATCH("ba_"&amp;$E24,データシート1!$A$1:$BU$1,0),0),0)</f>
        <v>43.637</v>
      </c>
      <c r="J24" s="891">
        <f>IFERROR(VLOOKUP(年度マスタ!$K$4&amp;"_"&amp;J$20,データシート1!$A:$BU,MATCH("ba_"&amp;$E24,データシート1!$A$1:$BU$1,0),0),0)</f>
        <v>41.357999999999997</v>
      </c>
      <c r="K24" s="891">
        <f>IFERROR(VLOOKUP(年度マスタ!$K$4&amp;"_"&amp;K$20,データシート1!$A:$BU,MATCH("ba_"&amp;$E24,データシート1!$A$1:$BU$1,0),0),0)</f>
        <v>37.261000000000003</v>
      </c>
      <c r="L24" s="891">
        <f>IFERROR(VLOOKUP(年度マスタ!$K$4&amp;"_"&amp;L$20,データシート1!$A:$BU,MATCH("ba_"&amp;$E24,データシート1!$A$1:$BU$1,0),0),0)</f>
        <v>35.963000000000001</v>
      </c>
      <c r="M24" s="891">
        <f>IFERROR(VLOOKUP(年度マスタ!$K$4&amp;"_"&amp;M$20,データシート1!$A:$BU,MATCH("ba_"&amp;$E24,データシート1!$A$1:$BU$1,0),0),0)</f>
        <v>31.876000000000001</v>
      </c>
      <c r="N24" s="891">
        <f>IFERROR(VLOOKUP(年度マスタ!$K$4&amp;"_"&amp;N$20,データシート1!$A:$BU,MATCH("ba_"&amp;$E24,データシート1!$A$1:$BU$1,0),0),0)</f>
        <v>28.94</v>
      </c>
      <c r="O24" s="891">
        <f>IFERROR(VLOOKUP(年度マスタ!$K$4&amp;"_"&amp;O$20,データシート1!$A:$BU,MATCH("ba_"&amp;$E24,データシート1!$A$1:$BU$1,0),0),0)</f>
        <v>29.734999999999999</v>
      </c>
      <c r="P24" s="892">
        <f>IFERROR(VLOOKUP(年度マスタ!$K$4&amp;"_"&amp;P$20,データシート1!$A:$BU,MATCH("ba_"&amp;$E24,データシート1!$A$1:$BU$1,0),0),0)</f>
        <v>32.551000000000002</v>
      </c>
      <c r="Z24" s="286"/>
      <c r="AB24" s="285"/>
      <c r="AC24" s="1111" t="s">
        <v>291</v>
      </c>
      <c r="AD24" s="1111"/>
      <c r="AE24" s="1112"/>
      <c r="AF24" s="887">
        <f>AF25+AF29</f>
        <v>30872.902820298739</v>
      </c>
      <c r="AG24" s="887">
        <f t="shared" ref="AG24:AP24" si="10">AG25+AG29</f>
        <v>33239.501842334765</v>
      </c>
      <c r="AH24" s="887">
        <f t="shared" si="10"/>
        <v>32585.559403049621</v>
      </c>
      <c r="AI24" s="887">
        <f t="shared" si="10"/>
        <v>32632.834223177008</v>
      </c>
      <c r="AJ24" s="887">
        <f t="shared" si="10"/>
        <v>31228.430410955203</v>
      </c>
      <c r="AK24" s="887">
        <f t="shared" si="10"/>
        <v>28322.827311232228</v>
      </c>
      <c r="AL24" s="887">
        <f t="shared" si="10"/>
        <v>27367.57200508313</v>
      </c>
      <c r="AM24" s="887">
        <f t="shared" si="10"/>
        <v>25720.384222147346</v>
      </c>
      <c r="AN24" s="887">
        <f t="shared" si="10"/>
        <v>25498.963463002558</v>
      </c>
      <c r="AO24" s="887">
        <f>AO25+AO29</f>
        <v>23404.088210677957</v>
      </c>
      <c r="AP24" s="888">
        <f t="shared" si="10"/>
        <v>22334.155001322062</v>
      </c>
      <c r="AQ24" s="286"/>
      <c r="AV24" s="77" t="str">
        <f>AW24</f>
        <v>廃棄物原燃料</v>
      </c>
      <c r="AW24" s="77" t="str">
        <f>E58</f>
        <v>廃棄物原燃料</v>
      </c>
      <c r="AX24" s="300">
        <f t="shared" ref="AX24:AX31" si="11">P58</f>
        <v>852.43299999999999</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9.9909999999999997</v>
      </c>
      <c r="BG24" s="962">
        <f t="shared" si="2"/>
        <v>9.9909999999999997</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1.1437682336866204</v>
      </c>
    </row>
    <row r="25" spans="2:63" ht="15.95" customHeight="1" thickBot="1">
      <c r="B25" s="298"/>
      <c r="C25" s="534"/>
      <c r="D25" s="424"/>
      <c r="E25" s="422" t="s">
        <v>198</v>
      </c>
      <c r="F25" s="891">
        <f>IFERROR(VLOOKUP(年度マスタ!$K$4&amp;"_"&amp;F$20,データシート1!$A:$BU,MATCH("ba_"&amp;$E25,データシート1!$A$1:$BU$1,0),0),0)</f>
        <v>28.29</v>
      </c>
      <c r="G25" s="891">
        <f>IFERROR(VLOOKUP(年度マスタ!$K$4&amp;"_"&amp;G$20,データシート1!$A:$BU,MATCH("ba_"&amp;$E25,データシート1!$A$1:$BU$1,0),0),0)</f>
        <v>29.539000000000001</v>
      </c>
      <c r="H25" s="891">
        <f>IFERROR(VLOOKUP(年度マスタ!$K$4&amp;"_"&amp;H$20,データシート1!$A:$BU,MATCH("ba_"&amp;$E25,データシート1!$A$1:$BU$1,0),0),0)</f>
        <v>39.851999999999997</v>
      </c>
      <c r="I25" s="891">
        <f>IFERROR(VLOOKUP(年度マスタ!$K$4&amp;"_"&amp;I$20,データシート1!$A:$BU,MATCH("ba_"&amp;$E25,データシート1!$A$1:$BU$1,0),0),0)</f>
        <v>29.116</v>
      </c>
      <c r="J25" s="891">
        <f>IFERROR(VLOOKUP(年度マスタ!$K$4&amp;"_"&amp;J$20,データシート1!$A:$BU,MATCH("ba_"&amp;$E25,データシート1!$A$1:$BU$1,0),0),0)</f>
        <v>41.045000000000002</v>
      </c>
      <c r="K25" s="891">
        <f>IFERROR(VLOOKUP(年度マスタ!$K$4&amp;"_"&amp;K$20,データシート1!$A:$BU,MATCH("ba_"&amp;$E25,データシート1!$A$1:$BU$1,0),0),0)</f>
        <v>35.593000000000004</v>
      </c>
      <c r="L25" s="891">
        <f>IFERROR(VLOOKUP(年度マスタ!$K$4&amp;"_"&amp;L$20,データシート1!$A:$BU,MATCH("ba_"&amp;$E25,データシート1!$A$1:$BU$1,0),0),0)</f>
        <v>33.823999999999998</v>
      </c>
      <c r="M25" s="891">
        <f>IFERROR(VLOOKUP(年度マスタ!$K$4&amp;"_"&amp;M$20,データシート1!$A:$BU,MATCH("ba_"&amp;$E25,データシート1!$A$1:$BU$1,0),0),0)</f>
        <v>31.166</v>
      </c>
      <c r="N25" s="891">
        <f>IFERROR(VLOOKUP(年度マスタ!$K$4&amp;"_"&amp;N$20,データシート1!$A:$BU,MATCH("ba_"&amp;$E25,データシート1!$A$1:$BU$1,0),0),0)</f>
        <v>25.262</v>
      </c>
      <c r="O25" s="891">
        <f>IFERROR(VLOOKUP(年度マスタ!$K$4&amp;"_"&amp;O$20,データシート1!$A:$BU,MATCH("ba_"&amp;$E25,データシート1!$A$1:$BU$1,0),0),0)</f>
        <v>26.690999999999999</v>
      </c>
      <c r="P25" s="892">
        <f>IFERROR(VLOOKUP(年度マスタ!$K$4&amp;"_"&amp;P$20,データシート1!$A:$BU,MATCH("ba_"&amp;$E25,データシート1!$A$1:$BU$1,0),0),0)</f>
        <v>26.974</v>
      </c>
      <c r="Z25" s="286"/>
      <c r="AB25" s="285"/>
      <c r="AC25" s="534"/>
      <c r="AD25" s="421" t="s">
        <v>115</v>
      </c>
      <c r="AE25" s="422"/>
      <c r="AF25" s="889">
        <f>①CO2排出量の現状把握!Z35</f>
        <v>21500.80394206</v>
      </c>
      <c r="AG25" s="889">
        <f>①CO2排出量の現状把握!AA35</f>
        <v>22842.186420912498</v>
      </c>
      <c r="AH25" s="889">
        <f>①CO2排出量の現状把握!AB35</f>
        <v>22284.456191999114</v>
      </c>
      <c r="AI25" s="889">
        <f>①CO2排出量の現状把握!AC35</f>
        <v>22484.185163882717</v>
      </c>
      <c r="AJ25" s="889">
        <f>①CO2排出量の現状把握!AD35</f>
        <v>21516.00589127939</v>
      </c>
      <c r="AK25" s="889">
        <f>①CO2排出量の現状把握!AE35</f>
        <v>20424.436873162602</v>
      </c>
      <c r="AL25" s="889">
        <f>①CO2排出量の現状把握!AF35</f>
        <v>20013.657899625137</v>
      </c>
      <c r="AM25" s="889">
        <f>①CO2排出量の現状把握!AG35</f>
        <v>19010.750039562532</v>
      </c>
      <c r="AN25" s="889">
        <f>①CO2排出量の現状把握!AH35</f>
        <v>18452.814074808633</v>
      </c>
      <c r="AO25" s="889">
        <f>①CO2排出量の現状把握!AI35</f>
        <v>16483.457089768308</v>
      </c>
      <c r="AP25" s="890">
        <f>①CO2排出量の現状把握!AJ35</f>
        <v>15965.892282404782</v>
      </c>
      <c r="AQ25" s="286"/>
      <c r="AV25" s="77" t="str">
        <f>AW25</f>
        <v>廃棄物原燃料以外</v>
      </c>
      <c r="AW25" s="77" t="str">
        <f>E59</f>
        <v>廃棄物原燃料以外</v>
      </c>
      <c r="AX25" s="300">
        <f t="shared" si="11"/>
        <v>6011.8829999999998</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2042.4870000000001</v>
      </c>
      <c r="G26" s="889">
        <f>IFERROR(VLOOKUP(年度マスタ!$K$4&amp;"_"&amp;G$20,データシート1!$A:$BU,MATCH("ba_"&amp;$D26,データシート1!$A$1:$BU$1,0),0),0)</f>
        <v>1984.7579999999998</v>
      </c>
      <c r="H26" s="889">
        <f>IFERROR(VLOOKUP(年度マスタ!$K$4&amp;"_"&amp;H$20,データシート1!$A:$BU,MATCH("ba_"&amp;$D26,データシート1!$A$1:$BU$1,0),0),0)</f>
        <v>2087.4470000000001</v>
      </c>
      <c r="I26" s="889">
        <f>IFERROR(VLOOKUP(年度マスタ!$K$4&amp;"_"&amp;I$20,データシート1!$A:$BU,MATCH("ba_"&amp;$D26,データシート1!$A$1:$BU$1,0),0),0)</f>
        <v>1930.3319999999999</v>
      </c>
      <c r="J26" s="889">
        <f>IFERROR(VLOOKUP(年度マスタ!$K$4&amp;"_"&amp;J$20,データシート1!$A:$BU,MATCH("ba_"&amp;$D26,データシート1!$A$1:$BU$1,0),0),0)</f>
        <v>1916.2549999999997</v>
      </c>
      <c r="K26" s="889">
        <f>IFERROR(VLOOKUP(年度マスタ!$K$4&amp;"_"&amp;K$20,データシート1!$A:$BU,MATCH("ba_"&amp;$D26,データシート1!$A$1:$BU$1,0),0),0)</f>
        <v>1750.9690000000001</v>
      </c>
      <c r="L26" s="889">
        <f>IFERROR(VLOOKUP(年度マスタ!$K$4&amp;"_"&amp;L$20,データシート1!$A:$BU,MATCH("ba_"&amp;$D26,データシート1!$A$1:$BU$1,0),0),0)</f>
        <v>1955.6059999999998</v>
      </c>
      <c r="M26" s="889">
        <f>IFERROR(VLOOKUP(年度マスタ!$K$4&amp;"_"&amp;M$20,データシート1!$A:$BU,MATCH("ba_"&amp;$D26,データシート1!$A$1:$BU$1,0),0),0)</f>
        <v>1891.348</v>
      </c>
      <c r="N26" s="889">
        <f>IFERROR(VLOOKUP(年度マスタ!$K$4&amp;"_"&amp;N$20,データシート1!$A:$BU,MATCH("ba_"&amp;$D26,データシート1!$A$1:$BU$1,0),0),0)</f>
        <v>1587.38</v>
      </c>
      <c r="O26" s="889">
        <f>IFERROR(VLOOKUP(年度マスタ!$K$4&amp;"_"&amp;O$20,データシート1!$A:$BU,MATCH("ba_"&amp;$D26,データシート1!$A$1:$BU$1,0),0),0)</f>
        <v>1575.6139999999998</v>
      </c>
      <c r="P26" s="890">
        <f>IFERROR(VLOOKUP(年度マスタ!$K$4&amp;"_"&amp;P$20,データシート1!$A:$BU,MATCH("ba_"&amp;$D26,データシート1!$A$1:$BU$1,0),0),0)</f>
        <v>1487.3799999999999</v>
      </c>
      <c r="Z26" s="286"/>
      <c r="AB26" s="285"/>
      <c r="AC26" s="534"/>
      <c r="AD26" s="423"/>
      <c r="AE26" s="422" t="s">
        <v>185</v>
      </c>
      <c r="AF26" s="891">
        <f>①CO2排出量の現状把握!Z36</f>
        <v>20641.300884125201</v>
      </c>
      <c r="AG26" s="891">
        <f>①CO2排出量の現状把握!AA36</f>
        <v>22005.621844756679</v>
      </c>
      <c r="AH26" s="891">
        <f>①CO2排出量の現状把握!AB36</f>
        <v>21538.354282445602</v>
      </c>
      <c r="AI26" s="891">
        <f>①CO2排出量の現状把握!AC36</f>
        <v>21733.08241419361</v>
      </c>
      <c r="AJ26" s="891">
        <f>①CO2排出量の現状把握!AD36</f>
        <v>20804.93919904916</v>
      </c>
      <c r="AK26" s="891">
        <f>①CO2排出量の現状把握!AE36</f>
        <v>19743.043609607925</v>
      </c>
      <c r="AL26" s="891">
        <f>①CO2排出量の現状把握!AF36</f>
        <v>19325.586578415368</v>
      </c>
      <c r="AM26" s="891">
        <f>①CO2排出量の現状把握!AG36</f>
        <v>18410.218479812098</v>
      </c>
      <c r="AN26" s="891">
        <f>①CO2排出量の現状把握!AH36</f>
        <v>17861.975703924734</v>
      </c>
      <c r="AO26" s="891">
        <f>①CO2排出量の現状把握!AI36</f>
        <v>15857.590593617368</v>
      </c>
      <c r="AP26" s="892">
        <f>①CO2排出量の現状把握!AJ36</f>
        <v>15346.58453155552</v>
      </c>
      <c r="AQ26" s="286"/>
      <c r="AV26" s="77" t="str">
        <f>AW26</f>
        <v>CH4</v>
      </c>
      <c r="AW26" s="77" t="str">
        <f t="shared" ref="AW26:AW31" si="12">D60</f>
        <v>CH4</v>
      </c>
      <c r="AX26" s="300">
        <f t="shared" si="11"/>
        <v>24.437999999999999</v>
      </c>
      <c r="AY26" s="300">
        <f>AX26</f>
        <v>24.437999999999999</v>
      </c>
      <c r="BA26" s="77">
        <v>15</v>
      </c>
      <c r="BB26" s="77"/>
      <c r="BC26" s="77" t="s">
        <v>293</v>
      </c>
      <c r="BD26" s="77" t="str">
        <f t="shared" si="1"/>
        <v>15：印刷・同関連業(N=10)</v>
      </c>
      <c r="BE26" s="856">
        <f>VLOOKUP(BE$13&amp;"_"&amp;$AV$8,データシート2!$A:$SI,MATCH($AV$5&amp;"_"&amp;$BA26&amp;$AV$6,データシート2!$A$1:$SI$1,0),0)</f>
        <v>10</v>
      </c>
      <c r="BF26" s="962">
        <f>VLOOKUP(BF$13&amp;"_"&amp;$AW$8,データシート2!$A:$SI,MATCH($AW$5&amp;"_"&amp;$BA26&amp;$AW$6,データシート2!$A$1:$SI$1,0),0)</f>
        <v>67.335999999999999</v>
      </c>
      <c r="BG26" s="962">
        <f t="shared" si="2"/>
        <v>6.7336</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0.90111073111980133</v>
      </c>
    </row>
    <row r="27" spans="2:63" ht="15.95" customHeight="1" thickBot="1">
      <c r="B27" s="298"/>
      <c r="C27" s="534"/>
      <c r="D27" s="425" t="s">
        <v>295</v>
      </c>
      <c r="E27" s="422"/>
      <c r="F27" s="889">
        <f>IFERROR(VLOOKUP(年度マスタ!$K$4&amp;"_"&amp;F$20,データシート1!$A:$BU,MATCH("ba_"&amp;$D27,データシート1!$A$1:$BU$1,0),0),0)</f>
        <v>972.06799999999998</v>
      </c>
      <c r="G27" s="889">
        <f>IFERROR(VLOOKUP(年度マスタ!$K$4&amp;"_"&amp;G$20,データシート1!$A:$BU,MATCH("ba_"&amp;$D27,データシート1!$A$1:$BU$1,0),0),0)</f>
        <v>1106.7149999999999</v>
      </c>
      <c r="H27" s="889">
        <f>IFERROR(VLOOKUP(年度マスタ!$K$4&amp;"_"&amp;H$20,データシート1!$A:$BU,MATCH("ba_"&amp;$D27,データシート1!$A$1:$BU$1,0),0),0)</f>
        <v>1105.0060000000001</v>
      </c>
      <c r="I27" s="889">
        <f>IFERROR(VLOOKUP(年度マスタ!$K$4&amp;"_"&amp;I$20,データシート1!$A:$BU,MATCH("ba_"&amp;$D27,データシート1!$A$1:$BU$1,0),0),0)</f>
        <v>1180.623</v>
      </c>
      <c r="J27" s="889">
        <f>IFERROR(VLOOKUP(年度マスタ!$K$4&amp;"_"&amp;J$20,データシート1!$A:$BU,MATCH("ba_"&amp;$D27,データシート1!$A$1:$BU$1,0),0),0)</f>
        <v>1062.5740000000001</v>
      </c>
      <c r="K27" s="889">
        <f>IFERROR(VLOOKUP(年度マスタ!$K$4&amp;"_"&amp;K$20,データシート1!$A:$BU,MATCH("ba_"&amp;$D27,データシート1!$A$1:$BU$1,0),0),0)</f>
        <v>1054.7329999999999</v>
      </c>
      <c r="L27" s="889">
        <f>IFERROR(VLOOKUP(年度マスタ!$K$4&amp;"_"&amp;L$20,データシート1!$A:$BU,MATCH("ba_"&amp;$D27,データシート1!$A$1:$BU$1,0),0),0)</f>
        <v>904.26800000000003</v>
      </c>
      <c r="M27" s="889">
        <f>IFERROR(VLOOKUP(年度マスタ!$K$4&amp;"_"&amp;M$20,データシート1!$A:$BU,MATCH("ba_"&amp;$D27,データシート1!$A$1:$BU$1,0),0),0)</f>
        <v>834.70899999999995</v>
      </c>
      <c r="N27" s="889">
        <f>IFERROR(VLOOKUP(年度マスタ!$K$4&amp;"_"&amp;N$20,データシート1!$A:$BU,MATCH("ba_"&amp;$D27,データシート1!$A$1:$BU$1,0),0),0)</f>
        <v>851.86400000000003</v>
      </c>
      <c r="O27" s="889">
        <f>IFERROR(VLOOKUP(年度マスタ!$K$4&amp;"_"&amp;O$20,データシート1!$A:$BU,MATCH("ba_"&amp;$D27,データシート1!$A$1:$BU$1,0),0),0)</f>
        <v>841.88800000000003</v>
      </c>
      <c r="P27" s="890">
        <f>IFERROR(VLOOKUP(年度マスタ!$K$4&amp;"_"&amp;P$20,データシート1!$A:$BU,MATCH("ba_"&amp;$D27,データシート1!$A$1:$BU$1,0),0),0)</f>
        <v>910.67899999999997</v>
      </c>
      <c r="Z27" s="286"/>
      <c r="AB27" s="285"/>
      <c r="AC27" s="534"/>
      <c r="AD27" s="423"/>
      <c r="AE27" s="422" t="s">
        <v>195</v>
      </c>
      <c r="AF27" s="891">
        <f>①CO2排出量の現状把握!Z37</f>
        <v>483.01607035119167</v>
      </c>
      <c r="AG27" s="891">
        <f>①CO2排出量の現状把握!AA37</f>
        <v>451.20974209816183</v>
      </c>
      <c r="AH27" s="891">
        <f>①CO2排出量の現状把握!AB37</f>
        <v>375.77900147936163</v>
      </c>
      <c r="AI27" s="891">
        <f>①CO2排出量の現状把握!AC37</f>
        <v>392.86018170843641</v>
      </c>
      <c r="AJ27" s="891">
        <f>①CO2排出量の現状把握!AD37</f>
        <v>352.74257660898797</v>
      </c>
      <c r="AK27" s="891">
        <f>①CO2排出量の現状把握!AE37</f>
        <v>343.11925665676267</v>
      </c>
      <c r="AL27" s="891">
        <f>①CO2排出量の現状把握!AF37</f>
        <v>352.52909936928717</v>
      </c>
      <c r="AM27" s="891">
        <f>①CO2排出量の現状把握!AG37</f>
        <v>297.49911865267148</v>
      </c>
      <c r="AN27" s="891">
        <f>①CO2排出量の現状把握!AH37</f>
        <v>282.67785175096759</v>
      </c>
      <c r="AO27" s="891">
        <f>①CO2排出量の現状把握!AI37</f>
        <v>293.90817831865672</v>
      </c>
      <c r="AP27" s="892">
        <f>①CO2排出量の現状把握!AJ37</f>
        <v>317.67017059014256</v>
      </c>
      <c r="AQ27" s="286"/>
      <c r="AV27" s="77" t="str">
        <f t="shared" ref="AV27:AV31" si="13">AW27</f>
        <v>N2O</v>
      </c>
      <c r="AW27" s="77" t="str">
        <f t="shared" si="12"/>
        <v>N2O</v>
      </c>
      <c r="AX27" s="300">
        <f t="shared" si="11"/>
        <v>100.396</v>
      </c>
      <c r="AY27" s="300">
        <f t="shared" ref="AY27:AY31" si="14">AX27</f>
        <v>100.396</v>
      </c>
      <c r="BA27" s="77">
        <v>18</v>
      </c>
      <c r="BB27" s="77"/>
      <c r="BC27" s="77" t="s">
        <v>294</v>
      </c>
      <c r="BD27" s="77" t="str">
        <f t="shared" si="1"/>
        <v>18：プラスチック製品製造業(N=25)</v>
      </c>
      <c r="BE27" s="856">
        <f>VLOOKUP(BE$13&amp;"_"&amp;$AV$8,データシート2!$A:$SI,MATCH($AV$5&amp;"_"&amp;$BA27&amp;$AV$6,データシート2!$A$1:$SI$1,0),0)</f>
        <v>25</v>
      </c>
      <c r="BF27" s="962">
        <f>VLOOKUP(BF$13&amp;"_"&amp;$AW$8,データシート2!$A:$SI,MATCH($AW$5&amp;"_"&amp;$BA27&amp;$AW$6,データシート2!$A$1:$SI$1,0),0)</f>
        <v>142.50399999999999</v>
      </c>
      <c r="BG27" s="962">
        <f t="shared" si="2"/>
        <v>5.7001599999999994</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0.6572232940102446</v>
      </c>
    </row>
    <row r="28" spans="2:63" ht="15.95" customHeight="1" thickBot="1">
      <c r="B28" s="298"/>
      <c r="C28" s="534"/>
      <c r="D28" s="421" t="s">
        <v>297</v>
      </c>
      <c r="E28" s="426"/>
      <c r="F28" s="893">
        <f>IFERROR(VLOOKUP(年度マスタ!$K$4&amp;"_"&amp;F$20,データシート1!$A:$BU,MATCH("ba_"&amp;$D28,データシート1!$A$1:$BU$1,0),0),0)</f>
        <v>5.5149999999999997</v>
      </c>
      <c r="G28" s="893">
        <f>IFERROR(VLOOKUP(年度マスタ!$K$4&amp;"_"&amp;G$20,データシート1!$A:$BU,MATCH("ba_"&amp;$D28,データシート1!$A$1:$BU$1,0),0),0)</f>
        <v>4.3920000000000003</v>
      </c>
      <c r="H28" s="893">
        <f>IFERROR(VLOOKUP(年度マスタ!$K$4&amp;"_"&amp;H$20,データシート1!$A:$BU,MATCH("ba_"&amp;$D28,データシート1!$A$1:$BU$1,0),0),0)</f>
        <v>6.0179999999999998</v>
      </c>
      <c r="I28" s="893">
        <f>IFERROR(VLOOKUP(年度マスタ!$K$4&amp;"_"&amp;I$20,データシート1!$A:$BU,MATCH("ba_"&amp;$D28,データシート1!$A$1:$BU$1,0),0),0)</f>
        <v>5.9909999999999997</v>
      </c>
      <c r="J28" s="893">
        <f>IFERROR(VLOOKUP(年度マスタ!$K$4&amp;"_"&amp;J$20,データシート1!$A:$BU,MATCH("ba_"&amp;$D28,データシート1!$A$1:$BU$1,0),0),0)</f>
        <v>6.633</v>
      </c>
      <c r="K28" s="893">
        <f>IFERROR(VLOOKUP(年度マスタ!$K$4&amp;"_"&amp;K$20,データシート1!$A:$BU,MATCH("ba_"&amp;$D28,データシート1!$A$1:$BU$1,0),0),0)</f>
        <v>4.5679999999999996</v>
      </c>
      <c r="L28" s="893">
        <f>IFERROR(VLOOKUP(年度マスタ!$K$4&amp;"_"&amp;L$20,データシート1!$A:$BU,MATCH("ba_"&amp;$D28,データシート1!$A$1:$BU$1,0),0),0)</f>
        <v>4.2809999999999997</v>
      </c>
      <c r="M28" s="893">
        <f>IFERROR(VLOOKUP(年度マスタ!$K$4&amp;"_"&amp;M$20,データシート1!$A:$BU,MATCH("ba_"&amp;$D28,データシート1!$A$1:$BU$1,0),0),0)</f>
        <v>5.6219999999999999</v>
      </c>
      <c r="N28" s="893">
        <f>IFERROR(VLOOKUP(年度マスタ!$K$4&amp;"_"&amp;N$20,データシート1!$A:$BU,MATCH("ba_"&amp;$D28,データシート1!$A$1:$BU$1,0),0),0)</f>
        <v>5.8010000000000002</v>
      </c>
      <c r="O28" s="893">
        <f>IFERROR(VLOOKUP(年度マスタ!$K$4&amp;"_"&amp;O$20,データシート1!$A:$BU,MATCH("ba_"&amp;$D28,データシート1!$A$1:$BU$1,0),0),0)</f>
        <v>4.3559999999999999</v>
      </c>
      <c r="P28" s="894">
        <f>IFERROR(VLOOKUP(年度マスタ!$K$4&amp;"_"&amp;P$20,データシート1!$A:$BU,MATCH("ba_"&amp;$D28,データシート1!$A$1:$BU$1,0),0),0)</f>
        <v>0</v>
      </c>
      <c r="Z28" s="286"/>
      <c r="AB28" s="285"/>
      <c r="AC28" s="534"/>
      <c r="AD28" s="424"/>
      <c r="AE28" s="422" t="s">
        <v>198</v>
      </c>
      <c r="AF28" s="891">
        <f>①CO2排出量の現状把握!Z38</f>
        <v>376.48698758360769</v>
      </c>
      <c r="AG28" s="891">
        <f>①CO2排出量の現状把握!AA38</f>
        <v>385.35483405765501</v>
      </c>
      <c r="AH28" s="891">
        <f>①CO2排出量の現状把握!AB38</f>
        <v>370.3229080741504</v>
      </c>
      <c r="AI28" s="891">
        <f>①CO2排出量の現状把握!AC38</f>
        <v>358.24256798067017</v>
      </c>
      <c r="AJ28" s="891">
        <f>①CO2排出量の現状把握!AD38</f>
        <v>358.32411562124332</v>
      </c>
      <c r="AK28" s="891">
        <f>①CO2排出量の現状把握!AE38</f>
        <v>338.27400689791415</v>
      </c>
      <c r="AL28" s="891">
        <f>①CO2排出量の現状把握!AF38</f>
        <v>335.54222184048098</v>
      </c>
      <c r="AM28" s="891">
        <f>①CO2排出量の現状把握!AG38</f>
        <v>303.03244109776404</v>
      </c>
      <c r="AN28" s="891">
        <f>①CO2排出量の現状把握!AH38</f>
        <v>308.16051913293313</v>
      </c>
      <c r="AO28" s="891">
        <f>①CO2排出量の現状把握!AI38</f>
        <v>331.95831783228186</v>
      </c>
      <c r="AP28" s="892">
        <f>①CO2排出量の現状把握!AJ38</f>
        <v>301.6375802591196</v>
      </c>
      <c r="AQ28" s="286"/>
      <c r="AV28" s="77" t="str">
        <f t="shared" si="13"/>
        <v>HFC</v>
      </c>
      <c r="AW28" s="77" t="str">
        <f t="shared" si="12"/>
        <v>HFC</v>
      </c>
      <c r="AX28" s="300">
        <f t="shared" si="11"/>
        <v>0</v>
      </c>
      <c r="AY28" s="300">
        <f t="shared" si="14"/>
        <v>0</v>
      </c>
      <c r="BA28" s="77">
        <v>19</v>
      </c>
      <c r="BB28" s="77"/>
      <c r="BC28" s="77" t="s">
        <v>296</v>
      </c>
      <c r="BD28" s="77" t="str">
        <f t="shared" si="1"/>
        <v>19：ゴム製品製造業(N=7)</v>
      </c>
      <c r="BE28" s="856">
        <f>VLOOKUP(BE$13&amp;"_"&amp;$AV$8,データシート2!$A:$SI,MATCH($AV$5&amp;"_"&amp;$BA28&amp;$AV$6,データシート2!$A$1:$SI$1,0),0)</f>
        <v>7</v>
      </c>
      <c r="BF28" s="962">
        <f>VLOOKUP(BF$13&amp;"_"&amp;$AW$8,データシート2!$A:$SI,MATCH($AW$5&amp;"_"&amp;$BA28&amp;$AW$6,データシート2!$A$1:$SI$1,0),0)</f>
        <v>182.71100000000001</v>
      </c>
      <c r="BG28" s="962">
        <f t="shared" si="2"/>
        <v>26.101571428571429</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1.800564808333786</v>
      </c>
    </row>
    <row r="29" spans="2:63" ht="15.95" customHeight="1">
      <c r="B29" s="298"/>
      <c r="Z29" s="286"/>
      <c r="AB29" s="285"/>
      <c r="AC29" s="534"/>
      <c r="AD29" s="421" t="s">
        <v>200</v>
      </c>
      <c r="AE29" s="426"/>
      <c r="AF29" s="893">
        <f>①CO2排出量の現状把握!Z39</f>
        <v>9372.0988782387394</v>
      </c>
      <c r="AG29" s="893">
        <f>①CO2排出量の現状把握!AA39</f>
        <v>10397.31542142227</v>
      </c>
      <c r="AH29" s="893">
        <f>①CO2排出量の現状把握!AB39</f>
        <v>10301.103211050509</v>
      </c>
      <c r="AI29" s="893">
        <f>①CO2排出量の現状把握!AC39</f>
        <v>10148.64905929429</v>
      </c>
      <c r="AJ29" s="893">
        <f>①CO2排出量の現状把握!AD39</f>
        <v>9712.4245196758129</v>
      </c>
      <c r="AK29" s="893">
        <f>①CO2排出量の現状把握!AE39</f>
        <v>7898.3904380696258</v>
      </c>
      <c r="AL29" s="893">
        <f>①CO2排出量の現状把握!AF39</f>
        <v>7353.9141054579932</v>
      </c>
      <c r="AM29" s="893">
        <f>①CO2排出量の現状把握!AG39</f>
        <v>6709.6341825848131</v>
      </c>
      <c r="AN29" s="893">
        <f>①CO2排出量の現状把握!AH39</f>
        <v>7046.1493881939232</v>
      </c>
      <c r="AO29" s="893">
        <f>①CO2排出量の現状把握!AI39</f>
        <v>6920.6311209096493</v>
      </c>
      <c r="AP29" s="894">
        <f>①CO2排出量の現状把握!AJ39</f>
        <v>6368.262718917279</v>
      </c>
      <c r="AQ29" s="286"/>
      <c r="AV29" s="77" t="str">
        <f t="shared" si="13"/>
        <v>PFC</v>
      </c>
      <c r="AW29" s="77" t="str">
        <f t="shared" si="12"/>
        <v>PFC</v>
      </c>
      <c r="AX29" s="300">
        <f t="shared" si="11"/>
        <v>30.157</v>
      </c>
      <c r="AY29" s="300">
        <f t="shared" si="14"/>
        <v>30.157</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14.361000000000001</v>
      </c>
      <c r="AY30" s="300">
        <f t="shared" si="14"/>
        <v>14.361000000000001</v>
      </c>
      <c r="BA30" s="77">
        <v>23</v>
      </c>
      <c r="BB30" s="77"/>
      <c r="BC30" s="77" t="s">
        <v>299</v>
      </c>
      <c r="BD30" s="77" t="str">
        <f t="shared" si="1"/>
        <v>23：非鉄金属製造業(N=13)</v>
      </c>
      <c r="BE30" s="856">
        <f>VLOOKUP(BE$13&amp;"_"&amp;$AV$8,データシート2!$A:$SI,MATCH($AV$5&amp;"_"&amp;$BA30&amp;$AV$6,データシート2!$A$1:$SI$1,0),0)</f>
        <v>13</v>
      </c>
      <c r="BF30" s="962">
        <f>VLOOKUP(BF$13&amp;"_"&amp;$AW$8,データシート2!$A:$SI,MATCH($AW$5&amp;"_"&amp;$BA30&amp;$AW$6,データシート2!$A$1:$SI$1,0),0)</f>
        <v>275.28500000000003</v>
      </c>
      <c r="BG30" s="962">
        <f t="shared" si="2"/>
        <v>21.175769230769234</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0.77570050163759796</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24：金属製品製造業(N=9)</v>
      </c>
      <c r="BE31" s="856">
        <f>VLOOKUP(BE$13&amp;"_"&amp;$AV$8,データシート2!$A:$SI,MATCH($AV$5&amp;"_"&amp;$BA31&amp;$AV$6,データシート2!$A$1:$SI$1,0),0)</f>
        <v>9</v>
      </c>
      <c r="BF31" s="962">
        <f>VLOOKUP(BF$13&amp;"_"&amp;$AW$8,データシート2!$A:$SI,MATCH($AW$5&amp;"_"&amp;$BA31&amp;$AW$6,データシート2!$A$1:$SI$1,0),0)</f>
        <v>48.579000000000001</v>
      </c>
      <c r="BG31" s="962">
        <f t="shared" si="2"/>
        <v>5.3976666666666668</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0.6374232840702615</v>
      </c>
    </row>
    <row r="32" spans="2:63" ht="15.95" customHeight="1" thickTop="1" thickBot="1">
      <c r="B32" s="298"/>
      <c r="Z32" s="286"/>
      <c r="AB32" s="285"/>
      <c r="AC32" s="1113" t="s">
        <v>291</v>
      </c>
      <c r="AD32" s="1113"/>
      <c r="AE32" s="1114"/>
      <c r="AF32" s="473">
        <f t="shared" ref="AF32:AP32" si="15">IFERROR(IF(SUM(F23:F26)/AF24&gt;1,1,SUM(F23:F26)/AF24),0)</f>
        <v>0.80467745921404144</v>
      </c>
      <c r="AG32" s="473">
        <f t="shared" si="15"/>
        <v>0.80795263200351319</v>
      </c>
      <c r="AH32" s="473">
        <f t="shared" si="15"/>
        <v>0.89490131623368385</v>
      </c>
      <c r="AI32" s="473">
        <f t="shared" si="15"/>
        <v>0.91986245493443342</v>
      </c>
      <c r="AJ32" s="473">
        <f t="shared" si="15"/>
        <v>0.96438526060006413</v>
      </c>
      <c r="AK32" s="473">
        <f t="shared" si="15"/>
        <v>0.98961991654287862</v>
      </c>
      <c r="AL32" s="473">
        <f t="shared" si="15"/>
        <v>1</v>
      </c>
      <c r="AM32" s="473">
        <f t="shared" si="15"/>
        <v>1</v>
      </c>
      <c r="AN32" s="473">
        <f t="shared" si="15"/>
        <v>1</v>
      </c>
      <c r="AO32" s="473">
        <f t="shared" si="15"/>
        <v>1</v>
      </c>
      <c r="AP32" s="473">
        <f t="shared" si="15"/>
        <v>1</v>
      </c>
      <c r="AQ32" s="286"/>
      <c r="BA32" s="77">
        <v>25</v>
      </c>
      <c r="BB32" s="77"/>
      <c r="BC32" s="77" t="s">
        <v>302</v>
      </c>
      <c r="BD32" s="77" t="str">
        <f t="shared" si="1"/>
        <v>25：はん用機械器具製造業(N=5)</v>
      </c>
      <c r="BE32" s="856">
        <f>VLOOKUP(BE$13&amp;"_"&amp;$AV$8,データシート2!$A:$SI,MATCH($AV$5&amp;"_"&amp;$BA32&amp;$AV$6,データシート2!$A$1:$SI$1,0),0)</f>
        <v>5</v>
      </c>
      <c r="BF32" s="962">
        <f>VLOOKUP(BF$13&amp;"_"&amp;$AW$8,データシート2!$A:$SI,MATCH($AW$5&amp;"_"&amp;$BA32&amp;$AW$6,データシート2!$A$1:$SI$1,0),0)</f>
        <v>38.201999999999998</v>
      </c>
      <c r="BG32" s="962">
        <f t="shared" si="2"/>
        <v>7.6403999999999996</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0.48059465181571315</v>
      </c>
    </row>
    <row r="33" spans="2:63" ht="15.95" customHeight="1" thickBot="1">
      <c r="B33" s="298"/>
      <c r="Z33" s="286"/>
      <c r="AB33" s="285"/>
      <c r="AC33" s="534"/>
      <c r="AD33" s="421" t="s">
        <v>115</v>
      </c>
      <c r="AE33" s="422"/>
      <c r="AF33" s="470">
        <f>IFERROR(IF(F22/AF25&gt;1,1,F22/AF25),0)</f>
        <v>1</v>
      </c>
      <c r="AG33" s="470">
        <f t="shared" ref="AG33:AP33" si="16">IFERROR(IF(G22/AG25&gt;1,1,G22/AG25),0)</f>
        <v>1</v>
      </c>
      <c r="AH33" s="470">
        <f t="shared" si="16"/>
        <v>1</v>
      </c>
      <c r="AI33" s="470">
        <f t="shared" si="16"/>
        <v>1</v>
      </c>
      <c r="AJ33" s="470">
        <f t="shared" si="16"/>
        <v>1</v>
      </c>
      <c r="AK33" s="470">
        <f t="shared" si="16"/>
        <v>1</v>
      </c>
      <c r="AL33" s="470">
        <f t="shared" si="16"/>
        <v>1</v>
      </c>
      <c r="AM33" s="470">
        <f t="shared" si="16"/>
        <v>1</v>
      </c>
      <c r="AN33" s="470">
        <f t="shared" si="16"/>
        <v>1</v>
      </c>
      <c r="AO33" s="470">
        <f t="shared" si="16"/>
        <v>1</v>
      </c>
      <c r="AP33" s="470">
        <f t="shared" si="16"/>
        <v>1</v>
      </c>
      <c r="AQ33" s="286"/>
      <c r="BA33" s="77">
        <v>26</v>
      </c>
      <c r="BB33" s="77"/>
      <c r="BC33" s="77" t="s">
        <v>303</v>
      </c>
      <c r="BD33" s="77" t="str">
        <f t="shared" si="1"/>
        <v>26：生産用機械器具製造業(N=7)</v>
      </c>
      <c r="BE33" s="856">
        <f>VLOOKUP(BE$13&amp;"_"&amp;$AV$8,データシート2!$A:$SI,MATCH($AV$5&amp;"_"&amp;$BA33&amp;$AV$6,データシート2!$A$1:$SI$1,0),0)</f>
        <v>7</v>
      </c>
      <c r="BF33" s="962">
        <f>VLOOKUP(BF$13&amp;"_"&amp;$AW$8,データシート2!$A:$SI,MATCH($AW$5&amp;"_"&amp;$BA33&amp;$AW$6,データシート2!$A$1:$SI$1,0),0)</f>
        <v>68.852999999999994</v>
      </c>
      <c r="BG33" s="962">
        <f t="shared" si="2"/>
        <v>9.8361428571428569</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1.2569567183356283</v>
      </c>
    </row>
    <row r="34" spans="2:63" ht="15.95" customHeight="1" thickBot="1">
      <c r="B34" s="298"/>
      <c r="Z34" s="286"/>
      <c r="AB34" s="285"/>
      <c r="AC34" s="534"/>
      <c r="AD34" s="423"/>
      <c r="AE34" s="422" t="s">
        <v>185</v>
      </c>
      <c r="AF34" s="471">
        <f>IFERROR(IF(F23/AF26&gt;1,1,F23/AF26),0)</f>
        <v>1</v>
      </c>
      <c r="AG34" s="471">
        <f t="shared" ref="AG34:AP36" si="17">IFERROR(IF(G23/AG26&gt;1,1,G23/AG26),0)</f>
        <v>1</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27：業務用機械器具製造業(N=2)</v>
      </c>
      <c r="BE34" s="856">
        <f>VLOOKUP(BE$13&amp;"_"&amp;$AV$8,データシート2!$A:$SI,MATCH($AV$5&amp;"_"&amp;$BA34&amp;$AV$6,データシート2!$A$1:$SI$1,0),0)</f>
        <v>2</v>
      </c>
      <c r="BF34" s="962">
        <f>VLOOKUP(BF$13&amp;"_"&amp;$AW$8,データシート2!$A:$SI,MATCH($AW$5&amp;"_"&amp;$BA34&amp;$AW$6,データシート2!$A$1:$SI$1,0),0)</f>
        <v>5.8780000000000001</v>
      </c>
      <c r="BG34" s="962">
        <f t="shared" si="2"/>
        <v>2.9390000000000001</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0.28324310249794571</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5.4871880309757509E-2</v>
      </c>
      <c r="AG35" s="471">
        <f t="shared" si="17"/>
        <v>5.8828517036374817E-2</v>
      </c>
      <c r="AH35" s="471">
        <f>IFERROR(IF(H24/AH27&gt;1,1,H24/AH27),0)</f>
        <v>0.11562647148708852</v>
      </c>
      <c r="AI35" s="471">
        <f t="shared" si="17"/>
        <v>0.11107514080514647</v>
      </c>
      <c r="AJ35" s="471">
        <f t="shared" si="17"/>
        <v>0.11724697482675865</v>
      </c>
      <c r="AK35" s="471">
        <f t="shared" si="17"/>
        <v>0.10859489602262057</v>
      </c>
      <c r="AL35" s="471">
        <f t="shared" si="17"/>
        <v>0.10201427361412636</v>
      </c>
      <c r="AM35" s="471">
        <f t="shared" si="17"/>
        <v>0.10714653591029642</v>
      </c>
      <c r="AN35" s="471">
        <f t="shared" si="17"/>
        <v>0.10237802438620287</v>
      </c>
      <c r="AO35" s="471">
        <f t="shared" si="17"/>
        <v>0.10117105338852178</v>
      </c>
      <c r="AP35" s="471">
        <f t="shared" si="17"/>
        <v>0.1024679148801706</v>
      </c>
      <c r="AQ35" s="286"/>
      <c r="BA35" s="77">
        <v>28</v>
      </c>
      <c r="BB35" s="77"/>
      <c r="BC35" s="77" t="s">
        <v>305</v>
      </c>
      <c r="BD35" s="77" t="str">
        <f t="shared" si="1"/>
        <v>28：電子部品等製造業(N=14)</v>
      </c>
      <c r="BE35" s="856">
        <f>VLOOKUP(BE$13&amp;"_"&amp;$AV$8,データシート2!$A:$SI,MATCH($AV$5&amp;"_"&amp;$BA35&amp;$AV$6,データシート2!$A$1:$SI$1,0),0)</f>
        <v>14</v>
      </c>
      <c r="BF35" s="962">
        <f>VLOOKUP(BF$13&amp;"_"&amp;$AW$8,データシート2!$A:$SI,MATCH($AW$5&amp;"_"&amp;$BA35&amp;$AW$6,データシート2!$A$1:$SI$1,0),0)</f>
        <v>177.756</v>
      </c>
      <c r="BG35" s="962">
        <f t="shared" si="2"/>
        <v>12.696857142857143</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0.37376831485901924</v>
      </c>
    </row>
    <row r="36" spans="2:63" ht="15.95" customHeight="1" thickBot="1">
      <c r="B36" s="298">
        <f t="shared" si="18"/>
        <v>0</v>
      </c>
      <c r="Z36" s="286"/>
      <c r="AB36" s="285"/>
      <c r="AC36" s="534"/>
      <c r="AD36" s="423"/>
      <c r="AE36" s="422" t="s">
        <v>198</v>
      </c>
      <c r="AF36" s="471">
        <f t="shared" si="19"/>
        <v>7.5142039254988982E-2</v>
      </c>
      <c r="AG36" s="471">
        <f t="shared" si="17"/>
        <v>7.6654027377740158E-2</v>
      </c>
      <c r="AH36" s="471">
        <f t="shared" si="17"/>
        <v>0.10761419056479314</v>
      </c>
      <c r="AI36" s="471">
        <f t="shared" si="17"/>
        <v>8.1274540220387825E-2</v>
      </c>
      <c r="AJ36" s="471">
        <f t="shared" si="17"/>
        <v>0.11454713263950533</v>
      </c>
      <c r="AK36" s="471">
        <f t="shared" si="17"/>
        <v>0.10521943535183127</v>
      </c>
      <c r="AL36" s="471">
        <f t="shared" si="17"/>
        <v>0.10080400557185365</v>
      </c>
      <c r="AM36" s="471">
        <f t="shared" si="17"/>
        <v>0.10284707434985568</v>
      </c>
      <c r="AN36" s="471">
        <f t="shared" si="17"/>
        <v>8.1976757019618637E-2</v>
      </c>
      <c r="AO36" s="471">
        <f t="shared" si="17"/>
        <v>8.040467301525886E-2</v>
      </c>
      <c r="AP36" s="471">
        <f t="shared" si="17"/>
        <v>8.9425196876424279E-2</v>
      </c>
      <c r="AQ36" s="286"/>
      <c r="BA36" s="77">
        <v>29</v>
      </c>
      <c r="BB36" s="77"/>
      <c r="BC36" s="77" t="s">
        <v>306</v>
      </c>
      <c r="BD36" s="77" t="str">
        <f t="shared" si="1"/>
        <v>29：電気機械器具製造業(N=11)</v>
      </c>
      <c r="BE36" s="856">
        <f>VLOOKUP(BE$13&amp;"_"&amp;$AV$8,データシート2!$A:$SI,MATCH($AV$5&amp;"_"&amp;$BA36&amp;$AV$6,データシート2!$A$1:$SI$1,0),0)</f>
        <v>11</v>
      </c>
      <c r="BF36" s="962">
        <f>VLOOKUP(BF$13&amp;"_"&amp;$AW$8,データシート2!$A:$SI,MATCH($AW$5&amp;"_"&amp;$BA36&amp;$AW$6,データシート2!$A$1:$SI$1,0),0)</f>
        <v>56.173000000000002</v>
      </c>
      <c r="BG36" s="962">
        <f t="shared" si="2"/>
        <v>5.1066363636363636</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0.42187938648924478</v>
      </c>
    </row>
    <row r="37" spans="2:63" ht="15.95" customHeight="1">
      <c r="B37" s="303"/>
      <c r="C37" s="31"/>
      <c r="Z37" s="286"/>
      <c r="AB37" s="285"/>
      <c r="AC37" s="534"/>
      <c r="AD37" s="421" t="s">
        <v>200</v>
      </c>
      <c r="AE37" s="426"/>
      <c r="AF37" s="472">
        <f>IFERROR(IF(F26/AF29&gt;1,1,F26/AF29),0)</f>
        <v>0.21793271993133692</v>
      </c>
      <c r="AG37" s="472">
        <f t="shared" ref="AG37:AP37" si="20">IFERROR(IF(G26/AG29&gt;1,1,G26/AG29),0)</f>
        <v>0.19089139066712094</v>
      </c>
      <c r="AH37" s="472">
        <f t="shared" si="20"/>
        <v>0.20264305261602381</v>
      </c>
      <c r="AI37" s="472">
        <f t="shared" si="20"/>
        <v>0.19020580854869268</v>
      </c>
      <c r="AJ37" s="472">
        <f t="shared" si="20"/>
        <v>0.19729934540216756</v>
      </c>
      <c r="AK37" s="472">
        <f t="shared" si="20"/>
        <v>0.22168681248782868</v>
      </c>
      <c r="AL37" s="472">
        <f t="shared" si="20"/>
        <v>0.26592722894989634</v>
      </c>
      <c r="AM37" s="472">
        <f t="shared" si="20"/>
        <v>0.28188541260700728</v>
      </c>
      <c r="AN37" s="472">
        <f t="shared" si="20"/>
        <v>0.22528333030516107</v>
      </c>
      <c r="AO37" s="472">
        <f t="shared" si="20"/>
        <v>0.2276691204129517</v>
      </c>
      <c r="AP37" s="472">
        <f t="shared" si="20"/>
        <v>0.23356134406667217</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31：輸送用機械器具製造業(N=24)</v>
      </c>
      <c r="BE38" s="856">
        <f>VLOOKUP(BE$13&amp;"_"&amp;$AV$8,データシート2!$A:$SI,MATCH($AV$5&amp;"_"&amp;$BA38&amp;$AV$6,データシート2!$A$1:$SI$1,0),0)</f>
        <v>24</v>
      </c>
      <c r="BF38" s="962">
        <f>VLOOKUP(BF$13&amp;"_"&amp;$AW$8,データシート2!$A:$SI,MATCH($AW$5&amp;"_"&amp;$BA38&amp;$AW$6,データシート2!$A$1:$SI$1,0),0)</f>
        <v>416.20299999999997</v>
      </c>
      <c r="BG38" s="962">
        <f t="shared" si="2"/>
        <v>17.341791666666666</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1.2600361651706324</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32：その他の製造業(N=2)</v>
      </c>
      <c r="BE39" s="856">
        <f>VLOOKUP(BE$13&amp;"_"&amp;$AV$8,データシート2!$A:$SI,MATCH($AV$5&amp;"_"&amp;$BA39&amp;$AV$6,データシート2!$A$1:$SI$1,0),0)</f>
        <v>2</v>
      </c>
      <c r="BF39" s="962">
        <f>VLOOKUP(BF$13&amp;"_"&amp;$AW$8,データシート2!$A:$SI,MATCH($AW$5&amp;"_"&amp;$BA39&amp;$AW$6,データシート2!$A$1:$SI$1,0),0)</f>
        <v>4.3899999999999997</v>
      </c>
      <c r="BG39" s="962">
        <f t="shared" si="2"/>
        <v>2.1949999999999998</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0.25011321636743461</v>
      </c>
    </row>
    <row r="40" spans="2:63" ht="15.95" customHeight="1">
      <c r="B40" s="285"/>
      <c r="Z40" s="286"/>
      <c r="AB40" s="285"/>
      <c r="AQ40" s="286"/>
      <c r="BA40" s="77" t="s">
        <v>310</v>
      </c>
      <c r="BB40" s="77" t="s">
        <v>190</v>
      </c>
      <c r="BC40" s="17" t="s">
        <v>311</v>
      </c>
      <c r="BD40" s="77" t="str">
        <f t="shared" si="1"/>
        <v>F：電気・ガス・熱供給・水道業(N=17)</v>
      </c>
      <c r="BE40" s="856">
        <f>VLOOKUP(BE$13&amp;"_"&amp;$AV$8,データシート2!$A:$SI,MATCH($AV$5&amp;"_"&amp;$BA40&amp;$AV$6,データシート2!$A$1:$SI$1,0),0)</f>
        <v>17</v>
      </c>
      <c r="BF40" s="962">
        <f>VLOOKUP(BF$13&amp;"_"&amp;$AW$8,データシート2!$A:$SI,MATCH($AW$5&amp;"_"&amp;$BA40&amp;$AW$6,データシート2!$A$1:$SI$1,0),0)</f>
        <v>105.246</v>
      </c>
      <c r="BG40" s="962">
        <f t="shared" ref="BG40:BG51" si="21">BF40/BE40</f>
        <v>6.1909411764705879</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0.62642275036505923</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G：情報通信業(N=15)</v>
      </c>
      <c r="BE41" s="856">
        <f>VLOOKUP(BE$13&amp;"_"&amp;$AV$8,データシート2!$A:$SI,MATCH($AV$5&amp;"_"&amp;$BA41&amp;$AV$6,データシート2!$A$1:$SI$1,0),0)</f>
        <v>15</v>
      </c>
      <c r="BF41" s="962">
        <f>VLOOKUP(BF$13&amp;"_"&amp;$AW$8,データシート2!$A:$SI,MATCH($AW$5&amp;"_"&amp;$BA41&amp;$AW$6,データシート2!$A$1:$SI$1,0),0)</f>
        <v>102.94499999999999</v>
      </c>
      <c r="BG41" s="962">
        <f t="shared" si="21"/>
        <v>6.8629999999999995</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0.8100552639942652</v>
      </c>
    </row>
    <row r="42" spans="2:63" ht="24.6" customHeight="1">
      <c r="B42" s="285"/>
      <c r="Z42" s="286"/>
      <c r="AB42" s="272" t="s">
        <v>316</v>
      </c>
      <c r="BA42" s="77" t="s">
        <v>314</v>
      </c>
      <c r="BB42" s="77"/>
      <c r="BC42" s="77" t="s">
        <v>315</v>
      </c>
      <c r="BD42" s="77" t="str">
        <f t="shared" si="1"/>
        <v>H：運輸業，郵便業(N=11)</v>
      </c>
      <c r="BE42" s="856">
        <f>VLOOKUP(BE$13&amp;"_"&amp;$AV$8,データシート2!$A:$SI,MATCH($AV$5&amp;"_"&amp;$BA42&amp;$AV$6,データシート2!$A$1:$SI$1,0),0)</f>
        <v>11</v>
      </c>
      <c r="BF42" s="962">
        <f>VLOOKUP(BF$13&amp;"_"&amp;$AW$8,データシート2!$A:$SI,MATCH($AW$5&amp;"_"&amp;$BA42&amp;$AW$6,データシート2!$A$1:$SI$1,0),0)</f>
        <v>41.468000000000004</v>
      </c>
      <c r="BG42" s="962">
        <f t="shared" si="21"/>
        <v>3.7698181818181822</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0.56527300788679158</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I：卸売業，小売業(N=26)</v>
      </c>
      <c r="BE43" s="856">
        <f>VLOOKUP(BE$13&amp;"_"&amp;$AV$8,データシート2!$A:$SI,MATCH($AV$5&amp;"_"&amp;$BA43&amp;$AV$6,データシート2!$A$1:$SI$1,0),0)</f>
        <v>26</v>
      </c>
      <c r="BF43" s="962">
        <f>VLOOKUP(BF$13&amp;"_"&amp;$AW$8,データシート2!$A:$SI,MATCH($AW$5&amp;"_"&amp;$BA43&amp;$AW$6,データシート2!$A$1:$SI$1,0),0)</f>
        <v>86.088999999999999</v>
      </c>
      <c r="BG43" s="962">
        <f t="shared" si="21"/>
        <v>3.3111153846153845</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0.8036223261017833</v>
      </c>
    </row>
    <row r="44" spans="2:63" ht="15.95" customHeight="1">
      <c r="B44" s="304"/>
      <c r="Z44" s="286"/>
      <c r="AB44" s="285"/>
      <c r="AQ44" s="286"/>
      <c r="BA44" s="77" t="s">
        <v>319</v>
      </c>
      <c r="BB44" s="77"/>
      <c r="BC44" s="77" t="s">
        <v>320</v>
      </c>
      <c r="BD44" s="77" t="str">
        <f t="shared" si="1"/>
        <v>J：金融業，保険業(N=4)</v>
      </c>
      <c r="BE44" s="856">
        <f>VLOOKUP(BE$13&amp;"_"&amp;$AV$8,データシート2!$A:$SI,MATCH($AV$5&amp;"_"&amp;$BA44&amp;$AV$6,データシート2!$A$1:$SI$1,0),0)</f>
        <v>4</v>
      </c>
      <c r="BF44" s="962">
        <f>VLOOKUP(BF$13&amp;"_"&amp;$AW$8,データシート2!$A:$SI,MATCH($AW$5&amp;"_"&amp;$BA44&amp;$AW$6,データシート2!$A$1:$SI$1,0),0)</f>
        <v>12.914</v>
      </c>
      <c r="BG44" s="962">
        <f t="shared" si="21"/>
        <v>3.2284999999999999</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0.66114036472158044</v>
      </c>
    </row>
    <row r="45" spans="2:63" ht="15.95" customHeight="1">
      <c r="B45" s="305"/>
      <c r="Z45" s="286"/>
      <c r="AB45" s="285"/>
      <c r="AQ45" s="286"/>
      <c r="BA45" s="77" t="s">
        <v>321</v>
      </c>
      <c r="BB45" s="77"/>
      <c r="BC45" s="77" t="s">
        <v>322</v>
      </c>
      <c r="BD45" s="77" t="str">
        <f t="shared" si="1"/>
        <v>K：不動産業，物品賃貸業(N=26)</v>
      </c>
      <c r="BE45" s="856">
        <f>VLOOKUP(BE$13&amp;"_"&amp;$AV$8,データシート2!$A:$SI,MATCH($AV$5&amp;"_"&amp;$BA45&amp;$AV$6,データシート2!$A$1:$SI$1,0),0)</f>
        <v>26</v>
      </c>
      <c r="BF45" s="962">
        <f>VLOOKUP(BF$13&amp;"_"&amp;$AW$8,データシート2!$A:$SI,MATCH($AW$5&amp;"_"&amp;$BA45&amp;$AW$6,データシート2!$A$1:$SI$1,0),0)</f>
        <v>97.790999999999997</v>
      </c>
      <c r="BG45" s="962">
        <f t="shared" si="21"/>
        <v>3.7611923076923075</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0.69737109069212078</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M：宿泊業，飲食サービス業(N=9)</v>
      </c>
      <c r="BE47" s="856">
        <f>VLOOKUP(BE$13&amp;"_"&amp;$AV$8,データシート2!$A:$SI,MATCH($AV$5&amp;"_"&amp;$BA47&amp;$AV$6,データシート2!$A$1:$SI$1,0),0)</f>
        <v>9</v>
      </c>
      <c r="BF47" s="962">
        <f>VLOOKUP(BF$13&amp;"_"&amp;$AW$8,データシート2!$A:$SI,MATCH($AW$5&amp;"_"&amp;$BA47&amp;$AW$6,データシート2!$A$1:$SI$1,0),0)</f>
        <v>31.53</v>
      </c>
      <c r="BG47" s="962">
        <f t="shared" si="21"/>
        <v>3.5033333333333334</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0.74656760784881115</v>
      </c>
    </row>
    <row r="48" spans="2:63" ht="15.95" customHeight="1">
      <c r="B48" s="305"/>
      <c r="Z48" s="286"/>
      <c r="AB48" s="285"/>
      <c r="AQ48" s="286"/>
      <c r="BA48" s="77" t="s">
        <v>327</v>
      </c>
      <c r="BB48" s="77"/>
      <c r="BC48" s="77" t="s">
        <v>328</v>
      </c>
      <c r="BD48" s="77" t="str">
        <f t="shared" si="1"/>
        <v>N：生活関連ｻｰﾋﾞｽ業,娯楽業(N=9)</v>
      </c>
      <c r="BE48" s="856">
        <f>VLOOKUP(BE$13&amp;"_"&amp;$AV$8,データシート2!$A:$SI,MATCH($AV$5&amp;"_"&amp;$BA48&amp;$AV$6,データシート2!$A$1:$SI$1,0),0)</f>
        <v>9</v>
      </c>
      <c r="BF48" s="962">
        <f>VLOOKUP(BF$13&amp;"_"&amp;$AW$8,データシート2!$A:$SI,MATCH($AW$5&amp;"_"&amp;$BA48&amp;$AW$6,データシート2!$A$1:$SI$1,0),0)</f>
        <v>29.332000000000001</v>
      </c>
      <c r="BG48" s="962">
        <f t="shared" si="21"/>
        <v>3.2591111111111113</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0.65681073224903652</v>
      </c>
    </row>
    <row r="49" spans="2:63" ht="15.95" customHeight="1">
      <c r="B49" s="305"/>
      <c r="Z49" s="286"/>
      <c r="AB49" s="285"/>
      <c r="AQ49" s="286"/>
      <c r="BA49" s="77" t="s">
        <v>329</v>
      </c>
      <c r="BB49" s="77"/>
      <c r="BC49" s="77" t="s">
        <v>330</v>
      </c>
      <c r="BD49" s="77" t="str">
        <f t="shared" si="1"/>
        <v>O：教育，学習支援業(N=14)</v>
      </c>
      <c r="BE49" s="856">
        <f>VLOOKUP(BE$13&amp;"_"&amp;$AV$8,データシート2!$A:$SI,MATCH($AV$5&amp;"_"&amp;$BA49&amp;$AV$6,データシート2!$A$1:$SI$1,0),0)</f>
        <v>14</v>
      </c>
      <c r="BF49" s="962">
        <f>VLOOKUP(BF$13&amp;"_"&amp;$AW$8,データシート2!$A:$SI,MATCH($AW$5&amp;"_"&amp;$BA49&amp;$AW$6,データシート2!$A$1:$SI$1,0),0)</f>
        <v>154.90799999999999</v>
      </c>
      <c r="BG49" s="962">
        <f t="shared" si="21"/>
        <v>11.064857142857141</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1.2956916413276951</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P：医療，福祉(N=32)</v>
      </c>
      <c r="BE50" s="856">
        <f>VLOOKUP(BE$13&amp;"_"&amp;$AV$8,データシート2!$A:$SI,MATCH($AV$5&amp;"_"&amp;$BA50&amp;$AV$6,データシート2!$A$1:$SI$1,0),0)</f>
        <v>32</v>
      </c>
      <c r="BF50" s="962">
        <f>VLOOKUP(BF$13&amp;"_"&amp;$AW$8,データシート2!$A:$SI,MATCH($AW$5&amp;"_"&amp;$BA50&amp;$AW$6,データシート2!$A$1:$SI$1,0),0)</f>
        <v>136.22999999999999</v>
      </c>
      <c r="BG50" s="962">
        <f t="shared" si="21"/>
        <v>4.2571874999999997</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0.76792691234931143</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R：ｻｰﾋﾞｽ業(他に分類されない)(N=18)</v>
      </c>
      <c r="BE52" s="856">
        <f>VLOOKUP(BE$13&amp;"_"&amp;$AV$8,データシート2!$A:$SI,MATCH($AV$5&amp;"_"&amp;$BA52&amp;$AV$6,データシート2!$A$1:$SI$1,0),0)</f>
        <v>18</v>
      </c>
      <c r="BF52" s="962">
        <f>VLOOKUP(BF$13&amp;"_"&amp;$AW$8,データシート2!$A:$SI,MATCH($AW$5&amp;"_"&amp;$BA52&amp;$AW$6,データシート2!$A$1:$SI$1,0),0)</f>
        <v>658.745</v>
      </c>
      <c r="BG52" s="962">
        <f t="shared" ref="BG52" si="25">BF52/BE52</f>
        <v>36.596944444444446</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1.3722625338750216</v>
      </c>
    </row>
    <row r="53" spans="2:63" ht="15.95" customHeight="1">
      <c r="B53" s="285"/>
      <c r="P53" s="172" t="s">
        <v>102</v>
      </c>
      <c r="Z53" s="286"/>
      <c r="AB53" s="285"/>
      <c r="AQ53" s="286"/>
      <c r="BA53" s="77" t="s">
        <v>337</v>
      </c>
      <c r="BB53" s="77"/>
      <c r="BC53" s="77" t="s">
        <v>338</v>
      </c>
      <c r="BD53" s="77" t="str">
        <f>BC53&amp;"(N="&amp;BE53&amp;")"</f>
        <v>S：公務(N=10)</v>
      </c>
      <c r="BE53" s="856">
        <f>VLOOKUP(BE$13&amp;"_"&amp;$AV$8,データシート2!$A:$SI,MATCH($AV$5&amp;"_"&amp;$BA53&amp;$AV$6,データシート2!$A$1:$SI$1,0),0)</f>
        <v>10</v>
      </c>
      <c r="BF53" s="962">
        <f>VLOOKUP(BF$13&amp;"_"&amp;$AW$8,データシート2!$A:$SI,MATCH($AW$5&amp;"_"&amp;$BA53&amp;$AW$6,データシート2!$A$1:$SI$1,0),0)</f>
        <v>30.181999999999999</v>
      </c>
      <c r="BG53" s="962">
        <f t="shared" ref="BG53:BG63" si="28">BF53/BE53</f>
        <v>3.0181999999999998</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0.65173026126997258</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石油精製業・コークス製造業(N=1)</v>
      </c>
      <c r="BE54" s="856">
        <f>BE58+BE59</f>
        <v>1</v>
      </c>
      <c r="BF54" s="962">
        <f>BF58+BF59</f>
        <v>368.53899999999999</v>
      </c>
      <c r="BG54" s="962">
        <f t="shared" si="28"/>
        <v>368.53899999999999</v>
      </c>
      <c r="BH54" s="856">
        <f>BH58+BH59</f>
        <v>31</v>
      </c>
      <c r="BI54" s="856">
        <f>BI58+BI59</f>
        <v>27295.311999999998</v>
      </c>
      <c r="BJ54" s="856">
        <f t="shared" si="29"/>
        <v>880.49393548387093</v>
      </c>
      <c r="BK54" s="292">
        <f t="shared" si="30"/>
        <v>0.41855938484967675</v>
      </c>
    </row>
    <row r="55" spans="2:63" ht="15.95" customHeight="1" thickTop="1" thickBot="1">
      <c r="B55" s="285"/>
      <c r="C55" s="420" t="s">
        <v>205</v>
      </c>
      <c r="D55" s="534"/>
      <c r="E55" s="534"/>
      <c r="F55" s="888">
        <f>SUM(F56,F57,F60,F61,F62,F63,F64,F65,)</f>
        <v>25820.312000000002</v>
      </c>
      <c r="G55" s="895">
        <f t="shared" ref="G55:P55" si="31">SUM(G56,G57,G60,G61,G62,G63,G64,G65,)</f>
        <v>27967.05</v>
      </c>
      <c r="H55" s="895">
        <f t="shared" si="31"/>
        <v>30271.883999999998</v>
      </c>
      <c r="I55" s="895">
        <f t="shared" si="31"/>
        <v>31204.332999999999</v>
      </c>
      <c r="J55" s="895">
        <f t="shared" si="31"/>
        <v>31185.445</v>
      </c>
      <c r="K55" s="895">
        <f t="shared" si="31"/>
        <v>29088.135000000002</v>
      </c>
      <c r="L55" s="895">
        <f t="shared" si="31"/>
        <v>29332.498</v>
      </c>
      <c r="M55" s="895">
        <f t="shared" si="31"/>
        <v>29123.418999999998</v>
      </c>
      <c r="N55" s="895">
        <f t="shared" si="31"/>
        <v>27353.312519999996</v>
      </c>
      <c r="O55" s="895">
        <f t="shared" si="31"/>
        <v>24946.632999999998</v>
      </c>
      <c r="P55" s="896">
        <f t="shared" si="31"/>
        <v>25767.289999999997</v>
      </c>
      <c r="Z55" s="286"/>
      <c r="AB55" s="285"/>
      <c r="AQ55" s="286"/>
      <c r="BA55" s="77" t="s">
        <v>342</v>
      </c>
      <c r="BB55" s="77"/>
      <c r="BC55" s="77" t="s">
        <v>343</v>
      </c>
      <c r="BD55" s="77" t="str">
        <f t="shared" ref="BD55:BD57" si="32">BC55&amp;"(N="&amp;BE55&amp;")"</f>
        <v>発電所・変電所(N=7)</v>
      </c>
      <c r="BE55" s="856">
        <f>BE60+BE61</f>
        <v>7</v>
      </c>
      <c r="BF55" s="962">
        <f>BF60+BF61</f>
        <v>517.98900000000003</v>
      </c>
      <c r="BG55" s="962">
        <f t="shared" si="28"/>
        <v>73.998428571428576</v>
      </c>
      <c r="BH55" s="856">
        <f>BH60+BH61</f>
        <v>231</v>
      </c>
      <c r="BI55" s="856">
        <f>BI60+BI61</f>
        <v>22952.601999999999</v>
      </c>
      <c r="BJ55" s="856">
        <f t="shared" si="29"/>
        <v>99.361913419913421</v>
      </c>
      <c r="BK55" s="292">
        <f t="shared" si="30"/>
        <v>0.74473634841052017</v>
      </c>
    </row>
    <row r="56" spans="2:63" ht="15.95" customHeight="1" thickBot="1">
      <c r="B56" s="285"/>
      <c r="C56" s="625" t="str">
        <f>D56</f>
        <v>エネルギー起源CO2</v>
      </c>
      <c r="D56" s="425" t="s">
        <v>345</v>
      </c>
      <c r="E56" s="422"/>
      <c r="F56" s="890">
        <f>IFERROR(VLOOKUP(年度マスタ!$K$4&amp;"_"&amp;F$54,データシート1!$A:$CE,MATCH("bc_"&amp;$C56,データシート1!$A$1:$CE$1,0),0),0)</f>
        <v>18215.793000000001</v>
      </c>
      <c r="G56" s="897">
        <f>IFERROR(VLOOKUP(年度マスタ!$K$4&amp;"_"&amp;G$54,データシート1!$A:$CE,MATCH("bc_"&amp;$C56,データシート1!$A$1:$CE$1,0),0),0)</f>
        <v>20623.812999999998</v>
      </c>
      <c r="H56" s="897">
        <f>IFERROR(VLOOKUP(年度マスタ!$K$4&amp;"_"&amp;H$54,データシート1!$A:$CE,MATCH("bc_"&amp;$C56,データシート1!$A$1:$CE$1,0),0),0)</f>
        <v>22770.873</v>
      </c>
      <c r="I56" s="897">
        <f>IFERROR(VLOOKUP(年度マスタ!$K$4&amp;"_"&amp;I$54,データシート1!$A:$CE,MATCH("bc_"&amp;$C56,データシート1!$A$1:$CE$1,0),0),0)</f>
        <v>23505.214</v>
      </c>
      <c r="J56" s="897">
        <f>IFERROR(VLOOKUP(年度マスタ!$K$4&amp;"_"&amp;J$54,データシート1!$A:$CE,MATCH("bc_"&amp;$C56,データシート1!$A$1:$CE$1,0),0),0)</f>
        <v>23658.126</v>
      </c>
      <c r="K56" s="897">
        <f>IFERROR(VLOOKUP(年度マスタ!$K$4&amp;"_"&amp;K$54,データシート1!$A:$CE,MATCH("bc_"&amp;$C56,データシート1!$A$1:$CE$1,0),0),0)</f>
        <v>21922.947</v>
      </c>
      <c r="L56" s="897">
        <f>IFERROR(VLOOKUP(年度マスタ!$K$4&amp;"_"&amp;L$54,データシート1!$A:$CE,MATCH("bc_"&amp;$C56,データシート1!$A$1:$CE$1,0),0),0)</f>
        <v>21783.460999999999</v>
      </c>
      <c r="M56" s="897">
        <f>IFERROR(VLOOKUP(年度マスタ!$K$4&amp;"_"&amp;M$54,データシート1!$A:$CE,MATCH("bc_"&amp;$C56,データシート1!$A$1:$CE$1,0),0),0)</f>
        <v>21504.207999999999</v>
      </c>
      <c r="N56" s="897">
        <f>IFERROR(VLOOKUP(年度マスタ!$K$4&amp;"_"&amp;N$54,データシート1!$A:$CE,MATCH("bc_"&amp;$C56,データシート1!$A$1:$CE$1,0),0),0)</f>
        <v>20141.737519999999</v>
      </c>
      <c r="O56" s="897">
        <f>IFERROR(VLOOKUP(年度マスタ!$K$4&amp;"_"&amp;O$54,データシート1!$A:$CE,MATCH("bc_"&amp;$C56,データシート1!$A$1:$CE$1,0),0),0)</f>
        <v>17894.187999999998</v>
      </c>
      <c r="P56" s="898">
        <f>IFERROR(VLOOKUP(年度マスタ!$K$4&amp;"_"&amp;P$54,データシート1!$A:$CE,MATCH("bc_"&amp;$C56,データシート1!$A$1:$CE$1,0),0),0)</f>
        <v>18733.621999999999</v>
      </c>
      <c r="Z56" s="286"/>
      <c r="AB56" s="285"/>
      <c r="AQ56" s="286"/>
      <c r="BA56" s="77">
        <v>3411</v>
      </c>
      <c r="BB56" s="77"/>
      <c r="BC56" s="77" t="s">
        <v>344</v>
      </c>
      <c r="BD56" s="77" t="str">
        <f t="shared" si="32"/>
        <v>ガス製造工場(N=2)</v>
      </c>
      <c r="BE56" s="856">
        <f>BE62</f>
        <v>2</v>
      </c>
      <c r="BF56" s="962">
        <f>BF62</f>
        <v>16.923999999999999</v>
      </c>
      <c r="BG56" s="962">
        <f t="shared" si="28"/>
        <v>8.4619999999999997</v>
      </c>
      <c r="BH56" s="856">
        <f>BH62</f>
        <v>30</v>
      </c>
      <c r="BI56" s="856">
        <f>BI62</f>
        <v>751.173</v>
      </c>
      <c r="BJ56" s="856">
        <f t="shared" si="29"/>
        <v>25.039100000000001</v>
      </c>
      <c r="BK56" s="292">
        <f t="shared" si="30"/>
        <v>0.3379514439416752</v>
      </c>
    </row>
    <row r="57" spans="2:63" ht="15.95" customHeight="1" thickBot="1">
      <c r="B57" s="285"/>
      <c r="C57" s="534"/>
      <c r="D57" s="423" t="s">
        <v>347</v>
      </c>
      <c r="E57" s="422"/>
      <c r="F57" s="890">
        <f>SUM(F58:F59)</f>
        <v>7318.768</v>
      </c>
      <c r="G57" s="897">
        <f t="shared" ref="G57:J57" si="33">SUM(G58:G59)</f>
        <v>7088.2219999999998</v>
      </c>
      <c r="H57" s="897">
        <f t="shared" si="33"/>
        <v>7212.2870000000003</v>
      </c>
      <c r="I57" s="897">
        <f t="shared" si="33"/>
        <v>7406.1040000000003</v>
      </c>
      <c r="J57" s="897">
        <f t="shared" si="33"/>
        <v>7246.5720000000001</v>
      </c>
      <c r="K57" s="897">
        <f t="shared" ref="K57:O57" si="34">SUM(K58:K59)</f>
        <v>7016.049</v>
      </c>
      <c r="L57" s="897">
        <f t="shared" si="34"/>
        <v>7228.09</v>
      </c>
      <c r="M57" s="897">
        <f t="shared" si="34"/>
        <v>7338.1270000000004</v>
      </c>
      <c r="N57" s="897">
        <f t="shared" si="34"/>
        <v>7082.1310000000003</v>
      </c>
      <c r="O57" s="897">
        <f t="shared" si="34"/>
        <v>6872.326</v>
      </c>
      <c r="P57" s="898">
        <f>SUM(P58:P59)</f>
        <v>6864.3159999999998</v>
      </c>
      <c r="Z57" s="286"/>
      <c r="AB57" s="285"/>
      <c r="AQ57" s="286"/>
      <c r="BA57" s="77">
        <v>3511</v>
      </c>
      <c r="BB57" s="77"/>
      <c r="BC57" s="77" t="s">
        <v>346</v>
      </c>
      <c r="BD57" s="77" t="str">
        <f t="shared" si="32"/>
        <v>熱供給業(N=8)</v>
      </c>
      <c r="BE57" s="856">
        <f>BE63</f>
        <v>8</v>
      </c>
      <c r="BF57" s="962">
        <f>BF63</f>
        <v>7.2270000000000003</v>
      </c>
      <c r="BG57" s="962">
        <f t="shared" si="28"/>
        <v>0.90337500000000004</v>
      </c>
      <c r="BH57" s="856">
        <f>BH63</f>
        <v>137</v>
      </c>
      <c r="BI57" s="856">
        <f>BI63</f>
        <v>553.39800000000002</v>
      </c>
      <c r="BJ57" s="856">
        <f t="shared" si="29"/>
        <v>4.0394014598540151</v>
      </c>
      <c r="BK57" s="292">
        <f t="shared" si="30"/>
        <v>0.22364080643587433</v>
      </c>
    </row>
    <row r="58" spans="2:63" ht="15.95" customHeight="1" thickBot="1">
      <c r="B58" s="285"/>
      <c r="C58" s="625" t="s">
        <v>349</v>
      </c>
      <c r="D58" s="423" t="s">
        <v>350</v>
      </c>
      <c r="E58" s="422" t="s">
        <v>351</v>
      </c>
      <c r="F58" s="892">
        <f>IFERROR(VLOOKUP(年度マスタ!$K$4&amp;"_"&amp;F$54,データシート1!$A:$CE,MATCH("bc_"&amp;$C58,データシート1!$A$1:$CE$1,0),0),0)</f>
        <v>717.40300000000002</v>
      </c>
      <c r="G58" s="899">
        <f>IFERROR(VLOOKUP(年度マスタ!$K$4&amp;"_"&amp;G$54,データシート1!$A:$CE,MATCH("bc_"&amp;$C58,データシート1!$A$1:$CE$1,0),0),0)</f>
        <v>654.39300000000003</v>
      </c>
      <c r="H58" s="899">
        <f>IFERROR(VLOOKUP(年度マスタ!$K$4&amp;"_"&amp;H$54,データシート1!$A:$CE,MATCH("bc_"&amp;$C58,データシート1!$A$1:$CE$1,0),0),0)</f>
        <v>687.70500000000004</v>
      </c>
      <c r="I58" s="899">
        <f>IFERROR(VLOOKUP(年度マスタ!$K$4&amp;"_"&amp;I$54,データシート1!$A:$CE,MATCH("bc_"&amp;$C58,データシート1!$A$1:$CE$1,0),0),0)</f>
        <v>734.97400000000005</v>
      </c>
      <c r="J58" s="899">
        <f>IFERROR(VLOOKUP(年度マスタ!$K$4&amp;"_"&amp;J$54,データシート1!$A:$CE,MATCH("bc_"&amp;$C58,データシート1!$A$1:$CE$1,0),0),0)</f>
        <v>682.29300000000001</v>
      </c>
      <c r="K58" s="899">
        <f>IFERROR(VLOOKUP(年度マスタ!$K$4&amp;"_"&amp;K$54,データシート1!$A:$CE,MATCH("bc_"&amp;$C58,データシート1!$A$1:$CE$1,0),0),0)</f>
        <v>763.47</v>
      </c>
      <c r="L58" s="899">
        <f>IFERROR(VLOOKUP(年度マスタ!$K$4&amp;"_"&amp;L$54,データシート1!$A:$CE,MATCH("bc_"&amp;$C58,データシート1!$A$1:$CE$1,0),0),0)</f>
        <v>860.59500000000003</v>
      </c>
      <c r="M58" s="899">
        <f>IFERROR(VLOOKUP(年度マスタ!$K$4&amp;"_"&amp;M$54,データシート1!$A:$CE,MATCH("bc_"&amp;$C58,データシート1!$A$1:$CE$1,0),0),0)</f>
        <v>973.55799999999999</v>
      </c>
      <c r="N58" s="899">
        <f>IFERROR(VLOOKUP(年度マスタ!$K$4&amp;"_"&amp;N$54,データシート1!$A:$CE,MATCH("bc_"&amp;$C58,データシート1!$A$1:$CE$1,0),0),0)</f>
        <v>823.98699999999997</v>
      </c>
      <c r="O58" s="899">
        <f>IFERROR(VLOOKUP(年度マスタ!$K$4&amp;"_"&amp;O$54,データシート1!$A:$CE,MATCH("bc_"&amp;$C58,データシート1!$A$1:$CE$1,0),0),0)</f>
        <v>813.22900000000004</v>
      </c>
      <c r="P58" s="900">
        <f>IFERROR(VLOOKUP(年度マスタ!$K$4&amp;"_"&amp;P$54,データシート1!$A:$CE,MATCH("bc_"&amp;$C58,データシート1!$A$1:$CE$1,0),0),0)</f>
        <v>852.43299999999999</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6601.3649999999998</v>
      </c>
      <c r="G59" s="899">
        <f>IFERROR(VLOOKUP(年度マスタ!$K$4&amp;"_"&amp;G$54,データシート1!$A:$CE,MATCH("bc_"&amp;$C59,データシート1!$A$1:$CE$1,0),0),0)</f>
        <v>6433.8289999999997</v>
      </c>
      <c r="H59" s="899">
        <f>IFERROR(VLOOKUP(年度マスタ!$K$4&amp;"_"&amp;H$54,データシート1!$A:$CE,MATCH("bc_"&amp;$C59,データシート1!$A$1:$CE$1,0),0),0)</f>
        <v>6524.5820000000003</v>
      </c>
      <c r="I59" s="899">
        <f>IFERROR(VLOOKUP(年度マスタ!$K$4&amp;"_"&amp;I$54,データシート1!$A:$CE,MATCH("bc_"&amp;$C59,データシート1!$A$1:$CE$1,0),0),0)</f>
        <v>6671.13</v>
      </c>
      <c r="J59" s="899">
        <f>IFERROR(VLOOKUP(年度マスタ!$K$4&amp;"_"&amp;J$54,データシート1!$A:$CE,MATCH("bc_"&amp;$C59,データシート1!$A$1:$CE$1,0),0),0)</f>
        <v>6564.2790000000005</v>
      </c>
      <c r="K59" s="899">
        <f>IFERROR(VLOOKUP(年度マスタ!$K$4&amp;"_"&amp;K$54,データシート1!$A:$CE,MATCH("bc_"&amp;$C59,データシート1!$A$1:$CE$1,0),0),0)</f>
        <v>6252.5789999999997</v>
      </c>
      <c r="L59" s="899">
        <f>IFERROR(VLOOKUP(年度マスタ!$K$4&amp;"_"&amp;L$54,データシート1!$A:$CE,MATCH("bc_"&amp;$C59,データシート1!$A$1:$CE$1,0),0),0)</f>
        <v>6367.4949999999999</v>
      </c>
      <c r="M59" s="899">
        <f>IFERROR(VLOOKUP(年度マスタ!$K$4&amp;"_"&amp;M$54,データシート1!$A:$CE,MATCH("bc_"&amp;$C59,データシート1!$A$1:$CE$1,0),0),0)</f>
        <v>6364.5690000000004</v>
      </c>
      <c r="N59" s="899">
        <f>IFERROR(VLOOKUP(年度マスタ!$K$4&amp;"_"&amp;N$54,データシート1!$A:$CE,MATCH("bc_"&amp;$C59,データシート1!$A$1:$CE$1,0),0),0)</f>
        <v>6258.1440000000002</v>
      </c>
      <c r="O59" s="899">
        <f>IFERROR(VLOOKUP(年度マスタ!$K$4&amp;"_"&amp;O$54,データシート1!$A:$CE,MATCH("bc_"&amp;$C59,データシート1!$A$1:$CE$1,0),0),0)</f>
        <v>6059.0969999999998</v>
      </c>
      <c r="P59" s="900">
        <f>IFERROR(VLOOKUP(年度マスタ!$K$4&amp;"_"&amp;P$54,データシート1!$A:$CE,MATCH("bc_"&amp;$C59,データシート1!$A$1:$CE$1,0),0),0)</f>
        <v>6011.8829999999998</v>
      </c>
      <c r="Z59" s="286"/>
      <c r="AB59" s="285"/>
      <c r="AQ59" s="286"/>
      <c r="BA59" s="306">
        <v>1731</v>
      </c>
      <c r="BB59" s="306"/>
      <c r="BC59" s="306"/>
      <c r="BD59" s="306" t="s">
        <v>352</v>
      </c>
      <c r="BE59" s="857">
        <f>VLOOKUP(BE$13&amp;"_"&amp;$AV$8,データシート2!$A:$SI,MATCH($AV$5&amp;"_"&amp;$BA59,データシート2!$A$1:$SI$1,0),0)</f>
        <v>1</v>
      </c>
      <c r="BF59" s="963">
        <f>VLOOKUP(BF$13&amp;"_"&amp;$AW$8,データシート2!$A:$SI,MATCH($AW$5&amp;"_"&amp;$BA59,データシート2!$A$1:$SI$1,0),0)</f>
        <v>368.53899999999999</v>
      </c>
      <c r="BG59" s="963">
        <f t="shared" si="28"/>
        <v>368.53899999999999</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f t="shared" si="30"/>
        <v>0.72599162390850125</v>
      </c>
    </row>
    <row r="60" spans="2:63" ht="15.95" customHeight="1" thickBot="1">
      <c r="B60" s="298"/>
      <c r="C60" s="626" t="str">
        <f>D60</f>
        <v>CH4</v>
      </c>
      <c r="D60" s="425" t="s">
        <v>357</v>
      </c>
      <c r="E60" s="422"/>
      <c r="F60" s="890">
        <f>IFERROR(VLOOKUP(年度マスタ!$K$4&amp;"_"&amp;F$54,データシート1!$A:$CE,MATCH("bc_"&amp;$C60,データシート1!$A$1:$CE$1,0),0),0)</f>
        <v>36.468000000000004</v>
      </c>
      <c r="G60" s="897">
        <f>IFERROR(VLOOKUP(年度マスタ!$K$4&amp;"_"&amp;G$54,データシート1!$A:$CE,MATCH("bc_"&amp;$C60,データシート1!$A$1:$CE$1,0),0),0)</f>
        <v>18.355</v>
      </c>
      <c r="H60" s="897">
        <f>IFERROR(VLOOKUP(年度マスタ!$K$4&amp;"_"&amp;H$54,データシート1!$A:$CE,MATCH("bc_"&amp;$C60,データシート1!$A$1:$CE$1,0),0),0)</f>
        <v>17.158999999999999</v>
      </c>
      <c r="I60" s="897">
        <f>IFERROR(VLOOKUP(年度マスタ!$K$4&amp;"_"&amp;I$54,データシート1!$A:$CE,MATCH("bc_"&amp;$C60,データシート1!$A$1:$CE$1,0),0),0)</f>
        <v>13.433999999999999</v>
      </c>
      <c r="J60" s="897">
        <f>IFERROR(VLOOKUP(年度マスタ!$K$4&amp;"_"&amp;J$54,データシート1!$A:$CE,MATCH("bc_"&amp;$C60,データシート1!$A$1:$CE$1,0),0),0)</f>
        <v>16.195</v>
      </c>
      <c r="K60" s="897">
        <f>IFERROR(VLOOKUP(年度マスタ!$K$4&amp;"_"&amp;K$54,データシート1!$A:$CE,MATCH("bc_"&amp;$C60,データシート1!$A$1:$CE$1,0),0),0)</f>
        <v>19.042999999999999</v>
      </c>
      <c r="L60" s="897">
        <f>IFERROR(VLOOKUP(年度マスタ!$K$4&amp;"_"&amp;L$54,データシート1!$A:$CE,MATCH("bc_"&amp;$C60,データシート1!$A$1:$CE$1,0),0),0)</f>
        <v>26.184000000000001</v>
      </c>
      <c r="M60" s="897">
        <f>IFERROR(VLOOKUP(年度マスタ!$K$4&amp;"_"&amp;M$54,データシート1!$A:$CE,MATCH("bc_"&amp;$C60,データシート1!$A$1:$CE$1,0),0),0)</f>
        <v>21.7</v>
      </c>
      <c r="N60" s="897">
        <f>IFERROR(VLOOKUP(年度マスタ!$K$4&amp;"_"&amp;N$54,データシート1!$A:$CE,MATCH("bc_"&amp;$C60,データシート1!$A$1:$CE$1,0),0),0)</f>
        <v>25.905000000000001</v>
      </c>
      <c r="O60" s="897">
        <f>IFERROR(VLOOKUP(年度マスタ!$K$4&amp;"_"&amp;O$54,データシート1!$A:$CE,MATCH("bc_"&amp;$C60,データシート1!$A$1:$CE$1,0),0),0)</f>
        <v>21.323</v>
      </c>
      <c r="P60" s="898">
        <f>IFERROR(VLOOKUP(年度マスタ!$K$4&amp;"_"&amp;P$54,データシート1!$A:$CE,MATCH("bc_"&amp;$C60,データシート1!$A$1:$CE$1,0),0),0)</f>
        <v>24.437999999999999</v>
      </c>
      <c r="Z60" s="286"/>
      <c r="AB60" s="285"/>
      <c r="AD60" s="307"/>
      <c r="AQ60" s="286"/>
      <c r="BA60" s="306">
        <v>3311</v>
      </c>
      <c r="BB60" s="306"/>
      <c r="BC60" s="306"/>
      <c r="BD60" s="306" t="s">
        <v>356</v>
      </c>
      <c r="BE60" s="857">
        <f>VLOOKUP(BE$13&amp;"_"&amp;$AV$8,データシート2!$A:$SI,MATCH($AV$5&amp;"_"&amp;$BA60,データシート2!$A$1:$SI$1,0),0)</f>
        <v>7</v>
      </c>
      <c r="BF60" s="963">
        <f>VLOOKUP(BF$13&amp;"_"&amp;$AW$8,データシート2!$A:$SI,MATCH($AW$5&amp;"_"&amp;$BA60,データシート2!$A$1:$SI$1,0),0)</f>
        <v>517.98900000000003</v>
      </c>
      <c r="BG60" s="963">
        <f t="shared" si="28"/>
        <v>73.998428571428576</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0.73571584309478677</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175.708</v>
      </c>
      <c r="G61" s="897">
        <f>IFERROR(VLOOKUP(年度マスタ!$K$4&amp;"_"&amp;G$54,データシート1!$A:$CE,MATCH("bc_"&amp;$C61,データシート1!$A$1:$CE$1,0),0),0)</f>
        <v>186.94900000000001</v>
      </c>
      <c r="H61" s="897">
        <f>IFERROR(VLOOKUP(年度マスタ!$K$4&amp;"_"&amp;H$54,データシート1!$A:$CE,MATCH("bc_"&amp;$C61,データシート1!$A$1:$CE$1,0),0),0)</f>
        <v>212.37200000000001</v>
      </c>
      <c r="I61" s="897">
        <f>IFERROR(VLOOKUP(年度マスタ!$K$4&amp;"_"&amp;I$54,データシート1!$A:$CE,MATCH("bc_"&amp;$C61,データシート1!$A$1:$CE$1,0),0),0)</f>
        <v>212.59899999999999</v>
      </c>
      <c r="J61" s="897">
        <f>IFERROR(VLOOKUP(年度マスタ!$K$4&amp;"_"&amp;J$54,データシート1!$A:$CE,MATCH("bc_"&amp;$C61,データシート1!$A$1:$CE$1,0),0),0)</f>
        <v>218.506</v>
      </c>
      <c r="K61" s="897">
        <f>IFERROR(VLOOKUP(年度マスタ!$K$4&amp;"_"&amp;K$54,データシート1!$A:$CE,MATCH("bc_"&amp;$C61,データシート1!$A$1:$CE$1,0),0),0)</f>
        <v>70.754999999999995</v>
      </c>
      <c r="L61" s="897">
        <f>IFERROR(VLOOKUP(年度マスタ!$K$4&amp;"_"&amp;L$54,データシート1!$A:$CE,MATCH("bc_"&amp;$C61,データシート1!$A$1:$CE$1,0),0),0)</f>
        <v>242.54900000000001</v>
      </c>
      <c r="M61" s="897">
        <f>IFERROR(VLOOKUP(年度マスタ!$K$4&amp;"_"&amp;M$54,データシート1!$A:$CE,MATCH("bc_"&amp;$C61,データシート1!$A$1:$CE$1,0),0),0)</f>
        <v>217.91300000000001</v>
      </c>
      <c r="N61" s="897">
        <f>IFERROR(VLOOKUP(年度マスタ!$K$4&amp;"_"&amp;N$54,データシート1!$A:$CE,MATCH("bc_"&amp;$C61,データシート1!$A$1:$CE$1,0),0),0)</f>
        <v>68.495000000000005</v>
      </c>
      <c r="O61" s="897">
        <f>IFERROR(VLOOKUP(年度マスタ!$K$4&amp;"_"&amp;O$54,データシート1!$A:$CE,MATCH("bc_"&amp;$C61,データシート1!$A$1:$CE$1,0),0),0)</f>
        <v>124.117</v>
      </c>
      <c r="P61" s="898">
        <f>IFERROR(VLOOKUP(年度マスタ!$K$4&amp;"_"&amp;P$54,データシート1!$A:$CE,MATCH("bc_"&amp;$C61,データシート1!$A$1:$CE$1,0),0),0)</f>
        <v>100.396</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0.35699999999999998</v>
      </c>
      <c r="N62" s="897">
        <f>IFERROR(VLOOKUP(年度マスタ!$K$4&amp;"_"&amp;N$54,データシート1!$A:$CE,MATCH("bc_"&amp;$C62,データシート1!$A$1:$CE$1,0),0),0)</f>
        <v>0</v>
      </c>
      <c r="O62" s="897">
        <f>IFERROR(VLOOKUP(年度マスタ!$K$4&amp;"_"&amp;O$54,データシート1!$A:$CE,MATCH("bc_"&amp;$C62,データシート1!$A$1:$CE$1,0),0),0)</f>
        <v>0.27300000000000002</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2</v>
      </c>
      <c r="BF62" s="963">
        <f>VLOOKUP(BF$13&amp;"_"&amp;$AW$8,データシート2!$A:$SI,MATCH($AW$5&amp;"_"&amp;$BA62,データシート2!$A$1:$SI$1,0),0)</f>
        <v>16.923999999999999</v>
      </c>
      <c r="BG62" s="963">
        <f t="shared" si="28"/>
        <v>8.4619999999999997</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0.3379514439416752</v>
      </c>
    </row>
    <row r="63" spans="2:63" ht="15.95" customHeight="1" thickBot="1">
      <c r="B63" s="298">
        <f>AD34</f>
        <v>0</v>
      </c>
      <c r="C63" s="626" t="str">
        <f t="shared" si="35"/>
        <v>PFC</v>
      </c>
      <c r="D63" s="425" t="s">
        <v>361</v>
      </c>
      <c r="E63" s="422"/>
      <c r="F63" s="890">
        <f>IFERROR(VLOOKUP(年度マスタ!$K$4&amp;"_"&amp;F$54,データシート1!$A:$CE,MATCH("bc_"&amp;$C63,データシート1!$A$1:$CE$1,0),0),0)</f>
        <v>55.145000000000003</v>
      </c>
      <c r="G63" s="897">
        <f>IFERROR(VLOOKUP(年度マスタ!$K$4&amp;"_"&amp;G$54,データシート1!$A:$CE,MATCH("bc_"&amp;$C63,データシート1!$A$1:$CE$1,0),0),0)</f>
        <v>42.811</v>
      </c>
      <c r="H63" s="897">
        <f>IFERROR(VLOOKUP(年度マスタ!$K$4&amp;"_"&amp;H$54,データシート1!$A:$CE,MATCH("bc_"&amp;$C63,データシート1!$A$1:$CE$1,0),0),0)</f>
        <v>48.77</v>
      </c>
      <c r="I63" s="897">
        <f>IFERROR(VLOOKUP(年度マスタ!$K$4&amp;"_"&amp;I$54,データシート1!$A:$CE,MATCH("bc_"&amp;$C63,データシート1!$A$1:$CE$1,0),0),0)</f>
        <v>52.71</v>
      </c>
      <c r="J63" s="897">
        <f>IFERROR(VLOOKUP(年度マスタ!$K$4&amp;"_"&amp;J$54,データシート1!$A:$CE,MATCH("bc_"&amp;$C63,データシート1!$A$1:$CE$1,0),0),0)</f>
        <v>35.524999999999999</v>
      </c>
      <c r="K63" s="897">
        <f>IFERROR(VLOOKUP(年度マスタ!$K$4&amp;"_"&amp;K$54,データシート1!$A:$CE,MATCH("bc_"&amp;$C63,データシート1!$A$1:$CE$1,0),0),0)</f>
        <v>41.695999999999998</v>
      </c>
      <c r="L63" s="897">
        <f>IFERROR(VLOOKUP(年度マスタ!$K$4&amp;"_"&amp;L$54,データシート1!$A:$CE,MATCH("bc_"&amp;$C63,データシート1!$A$1:$CE$1,0),0),0)</f>
        <v>42.430999999999997</v>
      </c>
      <c r="M63" s="897">
        <f>IFERROR(VLOOKUP(年度マスタ!$K$4&amp;"_"&amp;M$54,データシート1!$A:$CE,MATCH("bc_"&amp;$C63,データシート1!$A$1:$CE$1,0),0),0)</f>
        <v>27.945</v>
      </c>
      <c r="N63" s="897">
        <f>IFERROR(VLOOKUP(年度マスタ!$K$4&amp;"_"&amp;N$54,データシート1!$A:$CE,MATCH("bc_"&amp;$C63,データシート1!$A$1:$CE$1,0),0),0)</f>
        <v>21.277000000000001</v>
      </c>
      <c r="O63" s="897">
        <f>IFERROR(VLOOKUP(年度マスタ!$K$4&amp;"_"&amp;O$54,データシート1!$A:$CE,MATCH("bc_"&amp;$C63,データシート1!$A$1:$CE$1,0),0),0)</f>
        <v>24.460999999999999</v>
      </c>
      <c r="P63" s="898">
        <f>IFERROR(VLOOKUP(年度マスタ!$K$4&amp;"_"&amp;P$54,データシート1!$A:$CE,MATCH("bc_"&amp;$C63,データシート1!$A$1:$CE$1,0),0),0)</f>
        <v>30.157</v>
      </c>
      <c r="Z63" s="286"/>
      <c r="AB63" s="285"/>
      <c r="AD63" s="307"/>
      <c r="AE63" s="308"/>
      <c r="AF63" s="309"/>
      <c r="AQ63" s="286"/>
      <c r="BA63" s="306">
        <v>3511</v>
      </c>
      <c r="BB63" s="306"/>
      <c r="BC63" s="306"/>
      <c r="BD63" s="306" t="s">
        <v>346</v>
      </c>
      <c r="BE63" s="857">
        <f>VLOOKUP(BE$13&amp;"_"&amp;$AV$8,データシート2!$A:$SI,MATCH($AV$5&amp;"_"&amp;$BA63,データシート2!$A$1:$SI$1,0),0)</f>
        <v>8</v>
      </c>
      <c r="BF63" s="963">
        <f>VLOOKUP(BF$13&amp;"_"&amp;$AW$8,データシート2!$A:$SI,MATCH($AW$5&amp;"_"&amp;$BA63,データシート2!$A$1:$SI$1,0),0)</f>
        <v>7.2270000000000003</v>
      </c>
      <c r="BG63" s="963">
        <f t="shared" si="28"/>
        <v>0.90337500000000004</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0.22364080643587433</v>
      </c>
    </row>
    <row r="64" spans="2:63" ht="15.95" customHeight="1" thickBot="1">
      <c r="B64" s="298">
        <f>AD35</f>
        <v>0</v>
      </c>
      <c r="C64" s="626" t="str">
        <f t="shared" si="35"/>
        <v>SF6</v>
      </c>
      <c r="D64" s="425" t="s">
        <v>362</v>
      </c>
      <c r="E64" s="422"/>
      <c r="F64" s="890">
        <f>IFERROR(VLOOKUP(年度マスタ!$K$4&amp;"_"&amp;F$54,データシート1!$A:$CE,MATCH("bc_"&amp;$C64,データシート1!$A$1:$CE$1,0),0),0)</f>
        <v>18.43</v>
      </c>
      <c r="G64" s="897">
        <f>IFERROR(VLOOKUP(年度マスタ!$K$4&amp;"_"&amp;G$54,データシート1!$A:$CE,MATCH("bc_"&amp;$C64,データシート1!$A$1:$CE$1,0),0),0)</f>
        <v>6.9</v>
      </c>
      <c r="H64" s="897">
        <f>IFERROR(VLOOKUP(年度マスタ!$K$4&amp;"_"&amp;H$54,データシート1!$A:$CE,MATCH("bc_"&amp;$C64,データシート1!$A$1:$CE$1,0),0),0)</f>
        <v>10.423</v>
      </c>
      <c r="I64" s="897">
        <f>IFERROR(VLOOKUP(年度マスタ!$K$4&amp;"_"&amp;I$54,データシート1!$A:$CE,MATCH("bc_"&amp;$C64,データシート1!$A$1:$CE$1,0),0),0)</f>
        <v>14.272</v>
      </c>
      <c r="J64" s="897">
        <f>IFERROR(VLOOKUP(年度マスタ!$K$4&amp;"_"&amp;J$54,データシート1!$A:$CE,MATCH("bc_"&amp;$C64,データシート1!$A$1:$CE$1,0),0),0)</f>
        <v>10.154</v>
      </c>
      <c r="K64" s="897">
        <f>IFERROR(VLOOKUP(年度マスタ!$K$4&amp;"_"&amp;K$54,データシート1!$A:$CE,MATCH("bc_"&amp;$C64,データシート1!$A$1:$CE$1,0),0),0)</f>
        <v>17.289000000000001</v>
      </c>
      <c r="L64" s="897">
        <f>IFERROR(VLOOKUP(年度マスタ!$K$4&amp;"_"&amp;L$54,データシート1!$A:$CE,MATCH("bc_"&amp;$C64,データシート1!$A$1:$CE$1,0),0),0)</f>
        <v>9.3940000000000001</v>
      </c>
      <c r="M64" s="897">
        <f>IFERROR(VLOOKUP(年度マスタ!$K$4&amp;"_"&amp;M$54,データシート1!$A:$CE,MATCH("bc_"&amp;$C64,データシート1!$A$1:$CE$1,0),0),0)</f>
        <v>12.815</v>
      </c>
      <c r="N64" s="897">
        <f>IFERROR(VLOOKUP(年度マスタ!$K$4&amp;"_"&amp;N$54,データシート1!$A:$CE,MATCH("bc_"&amp;$C64,データシート1!$A$1:$CE$1,0),0),0)</f>
        <v>13.417</v>
      </c>
      <c r="O64" s="897">
        <f>IFERROR(VLOOKUP(年度マスタ!$K$4&amp;"_"&amp;O$54,データシート1!$A:$CE,MATCH("bc_"&amp;$C64,データシート1!$A$1:$CE$1,0),0),0)</f>
        <v>9.5869999999999997</v>
      </c>
      <c r="P64" s="898">
        <f>IFERROR(VLOOKUP(年度マスタ!$K$4&amp;"_"&amp;P$54,データシート1!$A:$CE,MATCH("bc_"&amp;$C64,データシート1!$A$1:$CE$1,0),0),0)</f>
        <v>14.361000000000001</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0.36699999999999999</v>
      </c>
      <c r="K65" s="901">
        <f>IFERROR(VLOOKUP(年度マスタ!$K$4&amp;"_"&amp;K$54,データシート1!$A:$CE,MATCH("bc_"&amp;$C65,データシート1!$A$1:$CE$1,0),0),0)</f>
        <v>0.35599999999999998</v>
      </c>
      <c r="L65" s="901">
        <f>IFERROR(VLOOKUP(年度マスタ!$K$4&amp;"_"&amp;L$54,データシート1!$A:$CE,MATCH("bc_"&amp;$C65,データシート1!$A$1:$CE$1,0),0),0)</f>
        <v>0.38900000000000001</v>
      </c>
      <c r="M65" s="901">
        <f>IFERROR(VLOOKUP(年度マスタ!$K$4&amp;"_"&amp;M$54,データシート1!$A:$CE,MATCH("bc_"&amp;$C65,データシート1!$A$1:$CE$1,0),0),0)</f>
        <v>0.35399999999999998</v>
      </c>
      <c r="N65" s="901">
        <f>IFERROR(VLOOKUP(年度マスタ!$K$4&amp;"_"&amp;N$54,データシート1!$A:$CE,MATCH("bc_"&amp;$C65,データシート1!$A$1:$CE$1,0),0),0)</f>
        <v>0.35</v>
      </c>
      <c r="O65" s="901">
        <f>IFERROR(VLOOKUP(年度マスタ!$K$4&amp;"_"&amp;O$54,データシート1!$A:$CE,MATCH("bc_"&amp;$C65,データシート1!$A$1:$CE$1,0),0),0)</f>
        <v>0.35799999999999998</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福岡県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407863.36099999992</v>
      </c>
      <c r="K6" s="631">
        <f>VLOOKUP(年度マスタ!$K$4&amp;"_"&amp;K$5,データシート1!$A:$BT,MATCH("cb_"&amp;$G6,データシート1!$A$1:$BT$1,0),0)</f>
        <v>444175.65399999998</v>
      </c>
      <c r="L6" s="631">
        <f>VLOOKUP(年度マスタ!$K$4&amp;"_"&amp;L$5,データシート1!$A:$BT,MATCH("cb_"&amp;$G6,データシート1!$A$1:$BT$1,0),0)</f>
        <v>475816.37399999978</v>
      </c>
      <c r="M6" s="631">
        <f>VLOOKUP(年度マスタ!$K$4&amp;"_"&amp;M$5,データシート1!$A:$BT,MATCH("cb_"&amp;$G6,データシート1!$A$1:$BT$1,0),0)</f>
        <v>508983.31499999913</v>
      </c>
      <c r="N6" s="631">
        <f>VLOOKUP(年度マスタ!$K$4&amp;"_"&amp;N$5,データシート1!$A:$BT,MATCH("cb_"&amp;$G6,データシート1!$A$1:$BT$1,0),0)</f>
        <v>546543.68000000017</v>
      </c>
      <c r="O6" s="631">
        <f>VLOOKUP(年度マスタ!$K$4&amp;"_"&amp;O$5,データシート1!$A:$BT,MATCH("cb_"&amp;$G6,データシート1!$A$1:$BT$1,0),0)</f>
        <v>580011.06700000109</v>
      </c>
      <c r="P6" s="631">
        <f>VLOOKUP(年度マスタ!$K$4&amp;"_"&amp;P$5,データシート1!$A:$BT,MATCH("cb_"&amp;$G6,データシート1!$A$1:$BT$1,0),0)</f>
        <v>617588.42200003145</v>
      </c>
      <c r="Q6" s="631">
        <f>VLOOKUP(年度マスタ!$K$4&amp;"_"&amp;Q$5,データシート1!$A:$BT,MATCH("cb_"&amp;$G6,データシート1!$A$1:$BT$1,0),0)</f>
        <v>662819.36500006402</v>
      </c>
      <c r="R6" s="645">
        <f>VLOOKUP(年度マスタ!$K$4&amp;"_"&amp;R$5,データシート1!$A:$BT,MATCH("cb_"&amp;$G6,データシート1!$A$1:$BT$1,0),0)</f>
        <v>705274.48100010201</v>
      </c>
      <c r="S6" s="580"/>
      <c r="T6" s="200"/>
      <c r="U6" s="593"/>
      <c r="V6" s="205"/>
      <c r="W6" s="205"/>
      <c r="X6" s="205"/>
      <c r="Y6" s="206" t="s">
        <v>373</v>
      </c>
      <c r="Z6" s="675" t="s">
        <v>374</v>
      </c>
      <c r="AA6" s="675"/>
      <c r="AB6" s="675"/>
      <c r="AC6" s="676">
        <f>SUM(AC7:AC8)</f>
        <v>29073261.000000004</v>
      </c>
      <c r="AD6" s="676">
        <f>SUM(AD7:AD8)</f>
        <v>36671239.98300001</v>
      </c>
      <c r="AE6" s="677">
        <f>$AD6*3600/100000000</f>
        <v>1320.1646393880003</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1153585.74</v>
      </c>
      <c r="K7" s="629">
        <f>VLOOKUP(年度マスタ!$K$4&amp;"_"&amp;K$5,データシート1!$A:$BT,MATCH("cb_"&amp;$G7,データシート1!$A$1:$BT$1,0),0)</f>
        <v>1312590.04</v>
      </c>
      <c r="L7" s="629">
        <f>VLOOKUP(年度マスタ!$K$4&amp;"_"&amp;L$5,データシート1!$A:$BT,MATCH("cb_"&amp;$G7,データシート1!$A$1:$BT$1,0),0)</f>
        <v>1420150.84</v>
      </c>
      <c r="M7" s="629">
        <f>VLOOKUP(年度マスタ!$K$4&amp;"_"&amp;M$5,データシート1!$A:$BT,MATCH("cb_"&amp;$G7,データシート1!$A$1:$BT$1,0),0)</f>
        <v>1482861.94</v>
      </c>
      <c r="N7" s="629">
        <f>VLOOKUP(年度マスタ!$K$4&amp;"_"&amp;N$5,データシート1!$A:$BT,MATCH("cb_"&amp;$G7,データシート1!$A$1:$BT$1,0),0)</f>
        <v>1578565.1400000011</v>
      </c>
      <c r="O7" s="629">
        <f>VLOOKUP(年度マスタ!$K$4&amp;"_"&amp;O$5,データシート1!$A:$BT,MATCH("cb_"&amp;$G7,データシート1!$A$1:$BT$1,0),0)</f>
        <v>1713841.34</v>
      </c>
      <c r="P7" s="629">
        <f>VLOOKUP(年度マスタ!$K$4&amp;"_"&amp;P$5,データシート1!$A:$BT,MATCH("cb_"&amp;$G7,データシート1!$A$1:$BT$1,0),0)</f>
        <v>1778046.439999989</v>
      </c>
      <c r="Q7" s="629">
        <f>VLOOKUP(年度マスタ!$K$4&amp;"_"&amp;Q$5,データシート1!$A:$BT,MATCH("cb_"&amp;$G7,データシート1!$A$1:$BT$1,0),0)</f>
        <v>1832451.0399999884</v>
      </c>
      <c r="R7" s="646">
        <f>VLOOKUP(年度マスタ!$K$4&amp;"_"&amp;R$5,データシート1!$A:$BT,MATCH("cb_"&amp;$G7,データシート1!$A$1:$BT$1,0),0)</f>
        <v>1883407.139999989</v>
      </c>
      <c r="S7" s="580"/>
      <c r="T7" s="200"/>
      <c r="U7" s="593"/>
      <c r="V7" s="205"/>
      <c r="W7" s="205"/>
      <c r="X7" s="205"/>
      <c r="Y7" s="206" t="s">
        <v>376</v>
      </c>
      <c r="Z7" s="222" t="s">
        <v>377</v>
      </c>
      <c r="AA7" s="222"/>
      <c r="AB7" s="222"/>
      <c r="AC7" s="1082">
        <f>VLOOKUP(年度マスタ!$K$4&amp;"_"&amp;年度マスタ!$K$9,データシート3!A:AB,MATCH("ea_"&amp;$Y7&amp;"_設備",データシート3!$A$1:$AB$1,0),0)</f>
        <v>15838099.000000006</v>
      </c>
      <c r="AD7" s="1082">
        <f>VLOOKUP(年度マスタ!$K$4&amp;"_"&amp;年度マスタ!$K$9,データシート3!A:AB,MATCH("ea_"&amp;$Y7&amp;"_年間発電",データシート3!$A$1:$AB$1,0),0)/10^3</f>
        <v>19847840.709000006</v>
      </c>
      <c r="AE7" s="566">
        <f t="shared" ref="AE7:AE16" si="0">$AD7*3600/100000000</f>
        <v>714.5222655240002</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20870.7</v>
      </c>
      <c r="K8" s="629">
        <f>VLOOKUP(年度マスタ!$K$4&amp;"_"&amp;K$5,データシート1!$A:$BT,MATCH("cb_"&amp;$G8,データシート1!$A$1:$BT$1,0),0)</f>
        <v>24870.7</v>
      </c>
      <c r="L8" s="629">
        <f>VLOOKUP(年度マスタ!$K$4&amp;"_"&amp;L$5,データシート1!$A:$BT,MATCH("cb_"&amp;$G8,データシート1!$A$1:$BT$1,0),0)</f>
        <v>31470.7</v>
      </c>
      <c r="M8" s="629">
        <f>VLOOKUP(年度マスタ!$K$4&amp;"_"&amp;M$5,データシート1!$A:$BT,MATCH("cb_"&amp;$G8,データシート1!$A$1:$BT$1,0),0)</f>
        <v>31471.200000000001</v>
      </c>
      <c r="N8" s="629">
        <f>VLOOKUP(年度マスタ!$K$4&amp;"_"&amp;N$5,データシート1!$A:$BT,MATCH("cb_"&amp;$G8,データシート1!$A$1:$BT$1,0),0)</f>
        <v>31470.7</v>
      </c>
      <c r="O8" s="629">
        <f>VLOOKUP(年度マスタ!$K$4&amp;"_"&amp;O$5,データシート1!$A:$BT,MATCH("cb_"&amp;$G8,データシート1!$A$1:$BT$1,0),0)</f>
        <v>36469.699999999997</v>
      </c>
      <c r="P8" s="629">
        <f>VLOOKUP(年度マスタ!$K$4&amp;"_"&amp;P$5,データシート1!$A:$BT,MATCH("cb_"&amp;$G8,データシート1!$A$1:$BT$1,0),0)</f>
        <v>36469.699999999997</v>
      </c>
      <c r="Q8" s="629">
        <f>VLOOKUP(年度マスタ!$K$4&amp;"_"&amp;Q$5,データシート1!$A:$BT,MATCH("cb_"&amp;$G8,データシート1!$A$1:$BT$1,0),0)</f>
        <v>36469.699999999997</v>
      </c>
      <c r="R8" s="646">
        <f>VLOOKUP(年度マスタ!$K$4&amp;"_"&amp;R$5,データシート1!$A:$BT,MATCH("cb_"&amp;$G8,データシート1!$A$1:$BT$1,0),0)</f>
        <v>36308.5</v>
      </c>
      <c r="S8" s="580"/>
      <c r="T8" s="200"/>
      <c r="U8" s="593"/>
      <c r="V8" s="205"/>
      <c r="W8" s="205"/>
      <c r="X8" s="205"/>
      <c r="Y8" s="206" t="s">
        <v>379</v>
      </c>
      <c r="Z8" s="196" t="s">
        <v>380</v>
      </c>
      <c r="AA8" s="196"/>
      <c r="AB8" s="196"/>
      <c r="AC8" s="1082">
        <f>VLOOKUP(年度マスタ!$K$4&amp;"_"&amp;年度マスタ!$K$9,データシート3!A:AB,MATCH("ea_"&amp;$Y8&amp;"_設備",データシート3!$A$1:$AB$1,0),0)</f>
        <v>13235161.999999998</v>
      </c>
      <c r="AD8" s="1082">
        <f>VLOOKUP(年度マスタ!$K$4&amp;"_"&amp;年度マスタ!$K$9,データシート3!A:AB,MATCH("ea_"&amp;$Y8&amp;"_年間発電",データシート3!$A$1:$AB$1,0),0)/10^3</f>
        <v>16823399.274</v>
      </c>
      <c r="AE8" s="566">
        <f t="shared" si="0"/>
        <v>605.64237386399998</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1363</v>
      </c>
      <c r="K9" s="629">
        <f>VLOOKUP(年度マスタ!$K$4&amp;"_"&amp;K$5,データシート1!$A:$BT,MATCH("cb_"&amp;$G9,データシート1!$A$1:$BT$1,0),0)</f>
        <v>1993</v>
      </c>
      <c r="L9" s="629">
        <f>VLOOKUP(年度マスタ!$K$4&amp;"_"&amp;L$5,データシート1!$A:$BT,MATCH("cb_"&amp;$G9,データシート1!$A$1:$BT$1,0),0)</f>
        <v>2155</v>
      </c>
      <c r="M9" s="629">
        <f>VLOOKUP(年度マスタ!$K$4&amp;"_"&amp;M$5,データシート1!$A:$BT,MATCH("cb_"&amp;$G9,データシート1!$A$1:$BT$1,0),0)</f>
        <v>2685</v>
      </c>
      <c r="N9" s="629">
        <f>VLOOKUP(年度マスタ!$K$4&amp;"_"&amp;N$5,データシート1!$A:$BT,MATCH("cb_"&amp;$G9,データシート1!$A$1:$BT$1,0),0)</f>
        <v>3595.6</v>
      </c>
      <c r="O9" s="629">
        <f>VLOOKUP(年度マスタ!$K$4&amp;"_"&amp;O$5,データシート1!$A:$BT,MATCH("cb_"&amp;$G9,データシート1!$A$1:$BT$1,0),0)</f>
        <v>3595.6</v>
      </c>
      <c r="P9" s="629">
        <f>VLOOKUP(年度マスタ!$K$4&amp;"_"&amp;P$5,データシート1!$A:$BT,MATCH("cb_"&amp;$G9,データシート1!$A$1:$BT$1,0),0)</f>
        <v>5981.4</v>
      </c>
      <c r="Q9" s="629">
        <f>VLOOKUP(年度マスタ!$K$4&amp;"_"&amp;Q$5,データシート1!$A:$BT,MATCH("cb_"&amp;$G9,データシート1!$A$1:$BT$1,0),0)</f>
        <v>5981.4</v>
      </c>
      <c r="R9" s="646">
        <f>VLOOKUP(年度マスタ!$K$4&amp;"_"&amp;R$5,データシート1!$A:$BT,MATCH("cb_"&amp;$G9,データシート1!$A$1:$BT$1,0),0)</f>
        <v>6401.4</v>
      </c>
      <c r="S9" s="580"/>
      <c r="T9" s="200"/>
      <c r="U9" s="593"/>
      <c r="V9" s="205"/>
      <c r="W9" s="205"/>
      <c r="X9" s="205"/>
      <c r="Y9" s="206" t="s">
        <v>382</v>
      </c>
      <c r="Z9" s="218" t="s">
        <v>378</v>
      </c>
      <c r="AA9" s="218"/>
      <c r="AB9" s="218"/>
      <c r="AC9" s="678">
        <f>VLOOKUP(年度マスタ!$K$4&amp;"_"&amp;年度マスタ!$K$9,データシート3!A:AB,MATCH("ea_"&amp;$Y9&amp;"_設備",データシート3!$A$1:$AB$1,0),0)</f>
        <v>1695400.0000000002</v>
      </c>
      <c r="AD9" s="678">
        <f>VLOOKUP(年度マスタ!$K$4&amp;"_"&amp;年度マスタ!$K$9,データシート3!A:AB,MATCH("ea_"&amp;$Y9&amp;"_年間発電",データシート3!$A$1:$AB$1,0),0)/10^3</f>
        <v>3808776.8779999986</v>
      </c>
      <c r="AE9" s="679">
        <f t="shared" si="0"/>
        <v>137.11596760799995</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20383.999999999996</v>
      </c>
      <c r="AD10" s="678">
        <f>SUM(AD11:AD12)</f>
        <v>128945.62</v>
      </c>
      <c r="AE10" s="679">
        <f t="shared" si="0"/>
        <v>4.6420423199999998</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72444.800000000003</v>
      </c>
      <c r="K11" s="666">
        <f>VLOOKUP(年度マスタ!$K$4&amp;"_"&amp;K$5,データシート1!$A:$BT,MATCH("cb_"&amp;$G11,データシート1!$A$1:$BT$1,0),0)</f>
        <v>75224.800000000003</v>
      </c>
      <c r="L11" s="666">
        <f>VLOOKUP(年度マスタ!$K$4&amp;"_"&amp;L$5,データシート1!$A:$BT,MATCH("cb_"&amp;$G11,データシート1!$A$1:$BT$1,0),0)</f>
        <v>109086.75</v>
      </c>
      <c r="M11" s="666">
        <f>VLOOKUP(年度マスタ!$K$4&amp;"_"&amp;M$5,データシート1!$A:$BT,MATCH("cb_"&amp;$G11,データシート1!$A$1:$BT$1,0),0)</f>
        <v>179536.8</v>
      </c>
      <c r="N11" s="666">
        <f>VLOOKUP(年度マスタ!$K$4&amp;"_"&amp;N$5,データシート1!$A:$BT,MATCH("cb_"&amp;$G11,データシート1!$A$1:$BT$1,0),0)</f>
        <v>254486.35</v>
      </c>
      <c r="O11" s="666">
        <f>VLOOKUP(年度マスタ!$K$4&amp;"_"&amp;O$5,データシート1!$A:$BT,MATCH("cb_"&amp;$G11,データシート1!$A$1:$BT$1,0),0)</f>
        <v>273410.75</v>
      </c>
      <c r="P11" s="666">
        <f>VLOOKUP(年度マスタ!$K$4&amp;"_"&amp;P$5,データシート1!$A:$BT,MATCH("cb_"&amp;$G11,データシート1!$A$1:$BT$1,0),0)</f>
        <v>468410.75</v>
      </c>
      <c r="Q11" s="666">
        <f>VLOOKUP(年度マスタ!$K$4&amp;"_"&amp;Q$5,データシート1!$A:$BT,MATCH("cb_"&amp;$G11,データシート1!$A$1:$BT$1,0),0)</f>
        <v>466565.75</v>
      </c>
      <c r="R11" s="667">
        <f>VLOOKUP(年度マスタ!$K$4&amp;"_"&amp;R$5,データシート1!$A:$BT,MATCH("cb_"&amp;$G11,データシート1!$A$1:$BT$1,0),0)</f>
        <v>520439.75</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15893.999999999998</v>
      </c>
      <c r="AD11" s="1082">
        <f>VLOOKUP(年度マスタ!$K$4&amp;"_"&amp;年度マスタ!$K$9,データシート3!A:AB,MATCH("ea_"&amp;$Y11&amp;"_年間発電",データシート3!$A$1:$AB$1,0),0)/10^3</f>
        <v>91560.62999999999</v>
      </c>
      <c r="AE11" s="566">
        <f t="shared" si="0"/>
        <v>3.2961826799999994</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1656127.6009999998</v>
      </c>
      <c r="K12" s="663">
        <f t="shared" ref="K12:Q12" si="1">SUM(K6:K11)</f>
        <v>1858854.1940000001</v>
      </c>
      <c r="L12" s="663">
        <f t="shared" si="1"/>
        <v>2038679.6639999999</v>
      </c>
      <c r="M12" s="663">
        <f t="shared" si="1"/>
        <v>2205538.254999999</v>
      </c>
      <c r="N12" s="663">
        <f t="shared" si="1"/>
        <v>2414661.4700000016</v>
      </c>
      <c r="O12" s="663">
        <f t="shared" si="1"/>
        <v>2607328.4570000013</v>
      </c>
      <c r="P12" s="663">
        <f t="shared" si="1"/>
        <v>2906496.7120000203</v>
      </c>
      <c r="Q12" s="663">
        <f t="shared" si="1"/>
        <v>3004287.2550000525</v>
      </c>
      <c r="R12" s="664">
        <f t="shared" ref="R12" si="2">SUM(R6:R11)</f>
        <v>3151831.271000091</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4489.9999999999991</v>
      </c>
      <c r="AD12" s="1082">
        <f>VLOOKUP(年度マスタ!$K$4&amp;"_"&amp;年度マスタ!$K$9,データシート3!A:AB,MATCH("ea_"&amp;$Y12&amp;"_年間発電",データシート3!$A$1:$AB$1,0),0)/10^3</f>
        <v>37384.99</v>
      </c>
      <c r="AE12" s="566">
        <f t="shared" si="0"/>
        <v>1.34585964</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0</v>
      </c>
      <c r="AD13" s="678">
        <f>SUM(AD14:AD16)</f>
        <v>3.6789999999999998</v>
      </c>
      <c r="AE13" s="679">
        <f t="shared" si="0"/>
        <v>1.3244400000000001E-4</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0</v>
      </c>
      <c r="AD16" s="1082">
        <f>VLOOKUP(年度マスタ!$K$4&amp;"_"&amp;年度マスタ!$K$9,データシート3!A:AB,MATCH("ea_"&amp;$Y16&amp;"_年間発電",データシート3!$A$1:$AB$1,0),0)/10^3</f>
        <v>3.6789999999999998</v>
      </c>
      <c r="AE16" s="566">
        <f t="shared" si="0"/>
        <v>1.3244400000000001E-4</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336.73218942000005</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1900.9853054599996</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489484.97680331988</v>
      </c>
      <c r="K19" s="627">
        <f>K6*別紙!$C5/100*別紙!$E5/10^3</f>
        <v>533064.08587847999</v>
      </c>
      <c r="L19" s="627">
        <f>L6*別紙!$C5/100*別紙!$E5/10^3</f>
        <v>571036.74676487967</v>
      </c>
      <c r="M19" s="627">
        <f>M6*別紙!$C5/100*別紙!$E5/10^3</f>
        <v>610841.05599779892</v>
      </c>
      <c r="N19" s="627">
        <f>N6*別紙!$C5/100*別紙!$E5/10^3</f>
        <v>655918.00124160014</v>
      </c>
      <c r="O19" s="627">
        <f>O6*別紙!$C5/100*別紙!$E5/10^3</f>
        <v>696082.88172804134</v>
      </c>
      <c r="P19" s="627">
        <f>P6*別紙!$C5/100*別紙!$E5/10^3</f>
        <v>741180.21701067768</v>
      </c>
      <c r="Q19" s="627">
        <f>Q6*別紙!$C5/100*別紙!$E5/10^3</f>
        <v>795462.77632387669</v>
      </c>
      <c r="R19" s="651">
        <f>R6*別紙!$C5/100*別紙!$E5/10^3</f>
        <v>846414.01013784227</v>
      </c>
      <c r="S19" s="584"/>
      <c r="T19" s="201"/>
      <c r="U19" s="600"/>
      <c r="W19" s="211"/>
      <c r="X19" s="211"/>
      <c r="Y19" s="183"/>
      <c r="Z19" s="640" t="s">
        <v>390</v>
      </c>
      <c r="AA19" s="683"/>
      <c r="AB19" s="684"/>
      <c r="AC19" s="685">
        <f>SUM($AC$6,$AC$9,$AC$10,$AC$13)</f>
        <v>30789045.000000004</v>
      </c>
      <c r="AD19" s="685">
        <f>SUM($AD$6,$AD$9,$AD$10,$AD$13)</f>
        <v>40608966.160000004</v>
      </c>
      <c r="AE19" s="686">
        <f>SUM($AE$6,$AE$9,$AE$10,$AE$13,$AE$17,$AE$18)</f>
        <v>3699.6402766399997</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1525917.0734424</v>
      </c>
      <c r="K20" s="629">
        <f>K7*別紙!$C6/100*別紙!$E6/10^3</f>
        <v>1736241.6013103998</v>
      </c>
      <c r="L20" s="629">
        <f>L7*別紙!$C6/100*別紙!$E6/10^3</f>
        <v>1878518.7251184001</v>
      </c>
      <c r="M20" s="629">
        <f>M7*別紙!$C6/100*別紙!$E6/10^3</f>
        <v>1961470.4597544</v>
      </c>
      <c r="N20" s="629">
        <f>N7*別紙!$C6/100*別紙!$E6/10^3</f>
        <v>2088062.8245864012</v>
      </c>
      <c r="O20" s="629">
        <f>O7*別紙!$C6/100*別紙!$E6/10^3</f>
        <v>2267000.7708984003</v>
      </c>
      <c r="P20" s="629">
        <f>P7*別紙!$C6/100*別紙!$E6/10^3</f>
        <v>2351928.7089743852</v>
      </c>
      <c r="Q20" s="629">
        <f>Q7*別紙!$C6/100*別紙!$E6/10^3</f>
        <v>2423892.9376703845</v>
      </c>
      <c r="R20" s="646">
        <f>R7*別紙!$C6/100*別紙!$E6/10^3</f>
        <v>2491295.6285063853</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45341.178336000004</v>
      </c>
      <c r="K21" s="629">
        <f>K8*別紙!$C7/100*別紙!$E7/10^3</f>
        <v>54031.098336000003</v>
      </c>
      <c r="L21" s="629">
        <f>L8*別紙!$C7/100*別紙!$E7/10^3</f>
        <v>68369.466335999998</v>
      </c>
      <c r="M21" s="629">
        <f>M8*別紙!$C7/100*別紙!$E7/10^3</f>
        <v>68370.552576000002</v>
      </c>
      <c r="N21" s="629">
        <f>N8*別紙!$C7/100*別紙!$E7/10^3</f>
        <v>68369.466335999998</v>
      </c>
      <c r="O21" s="629">
        <f>O8*別紙!$C7/100*別紙!$E7/10^3</f>
        <v>79229.693856000013</v>
      </c>
      <c r="P21" s="629">
        <f>P8*別紙!$C7/100*別紙!$E7/10^3</f>
        <v>79229.693856000013</v>
      </c>
      <c r="Q21" s="629">
        <f>Q8*別紙!$C7/100*別紙!$E7/10^3</f>
        <v>79229.693856000013</v>
      </c>
      <c r="R21" s="646">
        <f>R8*別紙!$C7/100*別紙!$E7/10^3</f>
        <v>78879.490080000003</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7163.9279999999999</v>
      </c>
      <c r="K22" s="629">
        <f>K9*別紙!$C8/100*別紙!$E8/10^3</f>
        <v>10475.208000000001</v>
      </c>
      <c r="L22" s="629">
        <f>L9*別紙!$C8/100*別紙!$E8/10^3</f>
        <v>11326.68</v>
      </c>
      <c r="M22" s="629">
        <f>M9*別紙!$C8/100*別紙!$E8/10^3</f>
        <v>14112.36</v>
      </c>
      <c r="N22" s="629">
        <f>N9*別紙!$C8/100*別紙!$E8/10^3</f>
        <v>18898.473600000001</v>
      </c>
      <c r="O22" s="629">
        <f>O9*別紙!$C8/100*別紙!$E8/10^3</f>
        <v>18898.473600000001</v>
      </c>
      <c r="P22" s="629">
        <f>P9*別紙!$C8/100*別紙!$E8/10^3</f>
        <v>31438.238400000002</v>
      </c>
      <c r="Q22" s="629">
        <f>Q9*別紙!$C8/100*別紙!$E8/10^3</f>
        <v>31438.238400000002</v>
      </c>
      <c r="R22" s="646">
        <f>R9*別紙!$C8/100*別紙!$E8/10^3</f>
        <v>33645.758399999999</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507693.15839999996</v>
      </c>
      <c r="K24" s="666">
        <f>K11*別紙!$C10/100*別紙!$E10/10^3</f>
        <v>527175.39839999995</v>
      </c>
      <c r="L24" s="666">
        <f>L11*別紙!$C10/100*別紙!$E10/10^3</f>
        <v>764479.94400000002</v>
      </c>
      <c r="M24" s="666">
        <f>M11*別紙!$C10/100*別紙!$E10/10^3</f>
        <v>1258193.8944000001</v>
      </c>
      <c r="N24" s="666">
        <f>N11*別紙!$C10/100*別紙!$E10/10^3</f>
        <v>1783440.3407999999</v>
      </c>
      <c r="O24" s="666">
        <f>O11*別紙!$C10/100*別紙!$E10/10^3</f>
        <v>1916062.5360000001</v>
      </c>
      <c r="P24" s="666">
        <f>P11*別紙!$C10/100*別紙!$E10/10^3</f>
        <v>3282622.5359999998</v>
      </c>
      <c r="Q24" s="666">
        <f>Q11*別紙!$C10/100*別紙!$E10/10^3</f>
        <v>3269692.7760000001</v>
      </c>
      <c r="R24" s="667">
        <f>R11*別紙!$C10/100*別紙!$E10/10^3</f>
        <v>3647241.7680000002</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2575600.3149817199</v>
      </c>
      <c r="K25" s="669">
        <f t="shared" si="3"/>
        <v>2860987.3919248795</v>
      </c>
      <c r="L25" s="669">
        <f t="shared" si="3"/>
        <v>3293731.5622192798</v>
      </c>
      <c r="M25" s="669">
        <f t="shared" si="3"/>
        <v>3912988.322728199</v>
      </c>
      <c r="N25" s="669">
        <f t="shared" si="3"/>
        <v>4614689.1065640012</v>
      </c>
      <c r="O25" s="669">
        <f t="shared" si="3"/>
        <v>4977274.3560824422</v>
      </c>
      <c r="P25" s="669">
        <f t="shared" si="3"/>
        <v>6486399.3942410629</v>
      </c>
      <c r="Q25" s="669">
        <f t="shared" si="3"/>
        <v>6599716.4222502615</v>
      </c>
      <c r="R25" s="670">
        <f t="shared" ref="R25" si="4">SUM(R19:R24)</f>
        <v>7097476.6551242284</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33612421.924864762</v>
      </c>
      <c r="K26" s="1052">
        <f>(VLOOKUP(年度マスタ!$K$4&amp;"_"&amp;K$18,データシート1!$A:$BT,MATCH("da_合計",データシート1!$A$1:$BT$1,0),0))/10^3</f>
        <v>34374049.194548734</v>
      </c>
      <c r="L26" s="1052">
        <f>(VLOOKUP(年度マスタ!$K$4&amp;"_"&amp;L$18,データシート1!$A:$BT,MATCH("da_合計",データシート1!$A$1:$BT$1,0),0))/10^3</f>
        <v>34113646.483138226</v>
      </c>
      <c r="M26" s="1052">
        <f>(VLOOKUP(年度マスタ!$K$4&amp;"_"&amp;M$18,データシート1!$A:$BT,MATCH("da_合計",データシート1!$A$1:$BT$1,0),0))/10^3</f>
        <v>31638879.330228157</v>
      </c>
      <c r="N26" s="1052">
        <f>(VLOOKUP(年度マスタ!$K$4&amp;"_"&amp;N$18,データシート1!$A:$BT,MATCH("da_合計",データシート1!$A$1:$BT$1,0),0))/10^3</f>
        <v>31001471.709809493</v>
      </c>
      <c r="O26" s="1052">
        <f>(VLOOKUP(年度マスタ!$K$4&amp;"_"&amp;O$18,データシート1!$A:$BT,MATCH("da_合計",データシート1!$A$1:$BT$1,0),0))/10^3</f>
        <v>31371287.031281013</v>
      </c>
      <c r="P26" s="1052">
        <f>(VLOOKUP(年度マスタ!$K$4&amp;"_"&amp;P$18,データシート1!$A:$BT,MATCH("da_合計",データシート1!$A$1:$BT$1,0),0))/10^3</f>
        <v>32767976.923096422</v>
      </c>
      <c r="Q26" s="1052">
        <f>(VLOOKUP(年度マスタ!$K$4&amp;"_"&amp;Q$18,データシート1!$A:$BT,MATCH("da_合計",データシート1!$A$1:$BT$1,0),0))/10^3</f>
        <v>33630314.701904088</v>
      </c>
      <c r="R26" s="1050">
        <f>Q26</f>
        <v>33630314.701904088</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7.6626442472341502E-2</v>
      </c>
      <c r="K27" s="850">
        <f t="shared" ref="K27:P27" si="5">K25/K26</f>
        <v>8.3231026281843867E-2</v>
      </c>
      <c r="L27" s="850">
        <f t="shared" si="5"/>
        <v>9.6551729345243503E-2</v>
      </c>
      <c r="M27" s="850">
        <f t="shared" si="5"/>
        <v>0.12367657785494583</v>
      </c>
      <c r="N27" s="850">
        <f t="shared" si="5"/>
        <v>0.14885387215677959</v>
      </c>
      <c r="O27" s="850">
        <f t="shared" si="5"/>
        <v>0.15865700221732984</v>
      </c>
      <c r="P27" s="850">
        <f t="shared" si="5"/>
        <v>0.19794933966976586</v>
      </c>
      <c r="Q27" s="850">
        <f>Q25/Q26</f>
        <v>0.19624307654416917</v>
      </c>
      <c r="R27" s="851">
        <f>R25/R26</f>
        <v>0.21104401543772594</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0.21104401543772594</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1.2075107390446393</v>
      </c>
      <c r="AA52" s="183"/>
      <c r="AB52" s="690" t="s">
        <v>414</v>
      </c>
      <c r="AC52" s="691">
        <f>$AD6</f>
        <v>36671239.98300001</v>
      </c>
      <c r="AD52" s="692">
        <f>R19+R20</f>
        <v>3337709.6386442278</v>
      </c>
      <c r="AE52" s="693">
        <f t="shared" ref="AE52:AE54" si="6">IFERROR(AD52/AC52,"-")</f>
        <v>9.1017092418786971E-2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6978651.4580959156</v>
      </c>
      <c r="Z53" s="1129"/>
      <c r="AA53" s="183"/>
      <c r="AB53" s="690" t="s">
        <v>378</v>
      </c>
      <c r="AC53" s="691">
        <f>$AD9</f>
        <v>3808776.8779999986</v>
      </c>
      <c r="AD53" s="692">
        <f>R21</f>
        <v>78879.490080000003</v>
      </c>
      <c r="AE53" s="693">
        <f t="shared" si="6"/>
        <v>2.0709926731497037E-2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128945.62</v>
      </c>
      <c r="AD54" s="691">
        <f>R22</f>
        <v>33645.758399999999</v>
      </c>
      <c r="AE54" s="693">
        <f t="shared" si="6"/>
        <v>0.26092982762811173</v>
      </c>
      <c r="AF54" s="485"/>
      <c r="AG54" s="44"/>
      <c r="AH54" s="433"/>
      <c r="AI54" s="455" t="s">
        <v>441</v>
      </c>
      <c r="AJ54" s="456">
        <f>VLOOKUP(年度マスタ!$K$4&amp;"_"&amp;AJ$53,データシート1!$A$1:$BT$2000,MATCH("ca_太陽光発電（10kW未満）",データシート1!$A$1:$BT$1,0),0)</f>
        <v>94771</v>
      </c>
      <c r="AK54" s="456">
        <f>VLOOKUP(年度マスタ!$K$4&amp;"_"&amp;AK$53,データシート1!$A$1:$BT$2000,MATCH("ca_太陽光発電（10kW未満）",データシート1!$A$1:$BT$1,0),0)</f>
        <v>101989</v>
      </c>
      <c r="AL54" s="456">
        <f>VLOOKUP(年度マスタ!$K$4&amp;"_"&amp;AL$53,データシート1!$A$1:$BT$2000,MATCH("ca_太陽光発電（10kW未満）",データシート1!$A$1:$BT$1,0),0)</f>
        <v>108219</v>
      </c>
      <c r="AM54" s="456">
        <f>VLOOKUP(年度マスタ!$K$4&amp;"_"&amp;AM$53,データシート1!$A$1:$BT$2000,MATCH("ca_太陽光発電（10kW未満）",データシート1!$A$1:$BT$1,0),0)</f>
        <v>114625</v>
      </c>
      <c r="AN54" s="456">
        <f>VLOOKUP(年度マスタ!$K$4&amp;"_"&amp;AN$53,データシート1!$A$1:$BT$2000,MATCH("ca_太陽光発電（10kW未満）",データシート1!$A$1:$BT$1,0),0)</f>
        <v>121773</v>
      </c>
      <c r="AO54" s="456">
        <f>VLOOKUP(年度マスタ!$K$4&amp;"_"&amp;AO$53,データシート1!$A$1:$BT$2000,MATCH("ca_太陽光発電（10kW未満）",データシート1!$A$1:$BT$1,0),0)</f>
        <v>127914</v>
      </c>
      <c r="AP54" s="456">
        <f>VLOOKUP(年度マスタ!$K$4&amp;"_"&amp;AP$53,データシート1!$A$1:$BT$2000,MATCH("ca_太陽光発電（10kW未満）",データシート1!$A$1:$BT$1,0),0)</f>
        <v>134575</v>
      </c>
      <c r="AQ54" s="456">
        <f>VLOOKUP(年度マスタ!$K$4&amp;"_"&amp;AQ$53,データシート1!$A$1:$BT$2000,MATCH("ca_太陽光発電（10kW未満）",データシート1!$A$1:$BT$1,0),0)</f>
        <v>142404</v>
      </c>
      <c r="AR54" s="456">
        <f>VLOOKUP(年度マスタ!$K$4&amp;"_"&amp;AR$53,データシート1!$A$1:$BT$2000,MATCH("ca_太陽光発電（10kW未満）",データシート1!$A$1:$BT$1,0),0)</f>
        <v>150132</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3.6789999999999998</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福岡県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福岡県</v>
      </c>
      <c r="AY12" s="24" t="str">
        <f>年度マスタ!$J4</f>
        <v>福岡県</v>
      </c>
      <c r="AZ12" s="24" t="str">
        <f>年度マスタ!$K4</f>
        <v>40</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福岡県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福岡県</v>
      </c>
      <c r="AY4" s="1037" t="str">
        <f>年度マスタ!$J4</f>
        <v>福岡県</v>
      </c>
      <c r="AZ4" s="1037" t="str">
        <f>年度マスタ!$K4</f>
        <v>40</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40609</v>
      </c>
      <c r="AY72" s="19" t="str">
        <f>IF(IFERROR(比較地域マスタ!$AE7,"")=0,"",IFERROR(比較地域マスタ!$AE7,""))</f>
        <v>赤村</v>
      </c>
      <c r="AZ72" s="17"/>
      <c r="BA72" s="23">
        <v>1</v>
      </c>
      <c r="BB72" s="23">
        <v>1</v>
      </c>
      <c r="BC72" s="19" t="str">
        <f>AX72</f>
        <v>40609</v>
      </c>
      <c r="BD72" s="19" t="str">
        <f>AY72</f>
        <v>赤村</v>
      </c>
      <c r="BE72" s="35">
        <f>VLOOKUP(BC72&amp;"_"&amp;$AZ$9,データシート3!A:AB,MATCH("ea_"&amp;"太陽光（建物系）"&amp;"_年間発電",データシート3!$A$1:$AB$1,0),0)/10^3+VLOOKUP(BC72&amp;"_"&amp;$AZ$9,データシート3!A:AB,MATCH("ea_"&amp;"太陽光（土地系）"&amp;"_年間発電",データシート3!$A$1:$AB$1,0),0)/10^3</f>
        <v>119518.75</v>
      </c>
      <c r="BF72" s="35">
        <f>VLOOKUP(BC72&amp;"_"&amp;$AZ$9,データシート3!A:AB,MATCH("ea_"&amp;"風力（陸上）"&amp;"_年間発電",データシート3!$A$1:$AB$1,0),0)/10^3</f>
        <v>43504.607000000011</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163023.35700000002</v>
      </c>
      <c r="BJ72" s="35">
        <f>(VLOOKUP($BC72&amp;"_"&amp;$AZ$8,データシート3!$A:$AN,MATCH("da_合計",データシート3!$A$1:$AN$1,0),0))/10^3</f>
        <v>11300.210838736033</v>
      </c>
      <c r="BK72" s="35">
        <f t="shared" ref="BK72:BK103" si="21">BI72-BJ72</f>
        <v>151723.14616126398</v>
      </c>
      <c r="BL72" s="35">
        <f t="shared" ref="BL72:BL103" si="22">IF(BK72&gt;0,0,BK72)</f>
        <v>0</v>
      </c>
      <c r="BM72" s="35">
        <f t="shared" ref="BM72:BM103" si="23">IF(BK72&gt;0,BK72,0)</f>
        <v>151723.14616126398</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40228</v>
      </c>
      <c r="AY73" s="19" t="str">
        <f>IF(IFERROR(比較地域マスタ!$AE8,"")=0,"",IFERROR(比較地域マスタ!$AE8,""))</f>
        <v>朝倉市</v>
      </c>
      <c r="AZ73" s="17"/>
      <c r="BA73" s="23">
        <v>2</v>
      </c>
      <c r="BB73" s="23">
        <v>1</v>
      </c>
      <c r="BC73" s="19" t="str">
        <f t="shared" ref="BC73:BC136" si="24">AX73</f>
        <v>40228</v>
      </c>
      <c r="BD73" s="19" t="str">
        <f t="shared" ref="BD73:BD136" si="25">AY73</f>
        <v>朝倉市</v>
      </c>
      <c r="BE73" s="35">
        <f>VLOOKUP(BC73&amp;"_"&amp;$AZ$9,データシート3!A:AB,MATCH("ea_"&amp;"太陽光（建物系）"&amp;"_年間発電",データシート3!$A$1:$AB$1,0),0)/10^3+VLOOKUP(BC73&amp;"_"&amp;$AZ$9,データシート3!A:AB,MATCH("ea_"&amp;"太陽光（土地系）"&amp;"_年間発電",データシート3!$A$1:$AB$1,0),0)/10^3</f>
        <v>1347948.392</v>
      </c>
      <c r="BF73" s="35">
        <f>VLOOKUP(BC73&amp;"_"&amp;$AZ$9,データシート3!A:AB,MATCH("ea_"&amp;"風力（陸上）"&amp;"_年間発電",データシート3!$A$1:$AB$1,0),0)/10^3</f>
        <v>383377.08100000006</v>
      </c>
      <c r="BG73" s="35">
        <f>VLOOKUP(BC73&amp;"_"&amp;$AZ$9,データシート3!A:AB,MATCH("ea_"&amp;"中小水（河川）"&amp;"_年間発電",データシート3!$A$1:$AB$1,0),0)/10^3+VLOOKUP(BC73&amp;"_"&amp;$AZ$9,データシート3!A:AB,MATCH("ea_"&amp;"中小水（農業用水路）"&amp;"_年間発電",データシート3!$A$1:$AB$1,0),0)/10^3</f>
        <v>4551.268</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5">
        <f t="shared" ref="BI73:BI136" si="26">SUM(BE73:BH73)</f>
        <v>1735879.439</v>
      </c>
      <c r="BJ73" s="35">
        <f>(VLOOKUP($BC73&amp;"_"&amp;$AZ$8,データシート3!$A:$AN,MATCH("da_合計",データシート3!$A$1:$AN$1,0),0))/10^3</f>
        <v>500119.68136316532</v>
      </c>
      <c r="BK73" s="35">
        <f t="shared" si="21"/>
        <v>1235759.7576368346</v>
      </c>
      <c r="BL73" s="35">
        <f t="shared" si="22"/>
        <v>0</v>
      </c>
      <c r="BM73" s="35">
        <f t="shared" si="23"/>
        <v>1235759.7576368346</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40381</v>
      </c>
      <c r="AY74" s="19" t="str">
        <f>IF(IFERROR(比較地域マスタ!$AE9,"")=0,"",IFERROR(比較地域マスタ!$AE9,""))</f>
        <v>芦屋町</v>
      </c>
      <c r="AZ74" s="17"/>
      <c r="BA74" s="23">
        <v>3</v>
      </c>
      <c r="BB74" s="23">
        <v>1</v>
      </c>
      <c r="BC74" s="19" t="str">
        <f t="shared" si="24"/>
        <v>40381</v>
      </c>
      <c r="BD74" s="19" t="str">
        <f t="shared" si="25"/>
        <v>芦屋町</v>
      </c>
      <c r="BE74" s="35">
        <f>VLOOKUP(BC74&amp;"_"&amp;$AZ$9,データシート3!A:AB,MATCH("ea_"&amp;"太陽光（建物系）"&amp;"_年間発電",データシート3!$A$1:$AB$1,0),0)/10^3+VLOOKUP(BC74&amp;"_"&amp;$AZ$9,データシート3!A:AB,MATCH("ea_"&amp;"太陽光（土地系）"&amp;"_年間発電",データシート3!$A$1:$AB$1,0),0)/10^3</f>
        <v>83163.897999999986</v>
      </c>
      <c r="BF74" s="35">
        <f>VLOOKUP(BC74&amp;"_"&amp;$AZ$9,データシート3!A:AB,MATCH("ea_"&amp;"風力（陸上）"&amp;"_年間発電",データシート3!$A$1:$AB$1,0),0)/10^3</f>
        <v>0</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83163.897999999986</v>
      </c>
      <c r="BJ74" s="35">
        <f>(VLOOKUP($BC74&amp;"_"&amp;$AZ$8,データシート3!$A:$AN,MATCH("da_合計",データシート3!$A$1:$AN$1,0),0))/10^3</f>
        <v>61545.947347055822</v>
      </c>
      <c r="BK74" s="35">
        <f t="shared" si="21"/>
        <v>21617.950652944164</v>
      </c>
      <c r="BL74" s="35">
        <f t="shared" si="22"/>
        <v>0</v>
      </c>
      <c r="BM74" s="35">
        <f t="shared" si="23"/>
        <v>21617.950652944164</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40205</v>
      </c>
      <c r="AY75" s="19" t="str">
        <f>IF(IFERROR(比較地域マスタ!$AE10,"")=0,"",IFERROR(比較地域マスタ!$AE10,""))</f>
        <v>飯塚市</v>
      </c>
      <c r="AZ75" s="17"/>
      <c r="BA75" s="23">
        <v>4</v>
      </c>
      <c r="BB75" s="23">
        <v>1</v>
      </c>
      <c r="BC75" s="19" t="str">
        <f t="shared" si="24"/>
        <v>40205</v>
      </c>
      <c r="BD75" s="19" t="str">
        <f t="shared" si="25"/>
        <v>飯塚市</v>
      </c>
      <c r="BE75" s="35">
        <f>VLOOKUP(BC75&amp;"_"&amp;$AZ$9,データシート3!A:AB,MATCH("ea_"&amp;"太陽光（建物系）"&amp;"_年間発電",データシート3!$A$1:$AB$1,0),0)/10^3+VLOOKUP(BC75&amp;"_"&amp;$AZ$9,データシート3!A:AB,MATCH("ea_"&amp;"太陽光（土地系）"&amp;"_年間発電",データシート3!$A$1:$AB$1,0),0)/10^3</f>
        <v>1258261.8910000001</v>
      </c>
      <c r="BF75" s="35">
        <f>VLOOKUP(BC75&amp;"_"&amp;$AZ$9,データシート3!A:AB,MATCH("ea_"&amp;"風力（陸上）"&amp;"_年間発電",データシート3!$A$1:$AB$1,0),0)/10^3</f>
        <v>61442.135000000002</v>
      </c>
      <c r="BG75" s="35">
        <f>VLOOKUP(BC75&amp;"_"&amp;$AZ$9,データシート3!A:AB,MATCH("ea_"&amp;"中小水（河川）"&amp;"_年間発電",データシート3!$A$1:$AB$1,0),0)/10^3+VLOOKUP(BC75&amp;"_"&amp;$AZ$9,データシート3!A:AB,MATCH("ea_"&amp;"中小水（農業用水路）"&amp;"_年間発電",データシート3!$A$1:$AB$1,0),0)/10^3</f>
        <v>1876.8810000000001</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1321580.9070000001</v>
      </c>
      <c r="BJ75" s="35">
        <f>(VLOOKUP($BC75&amp;"_"&amp;$AZ$8,データシート3!$A:$AN,MATCH("da_合計",データシート3!$A$1:$AN$1,0),0))/10^3</f>
        <v>781455.86542987253</v>
      </c>
      <c r="BK75" s="35">
        <f t="shared" si="21"/>
        <v>540125.04157012759</v>
      </c>
      <c r="BL75" s="35">
        <f t="shared" si="22"/>
        <v>0</v>
      </c>
      <c r="BM75" s="35">
        <f t="shared" si="23"/>
        <v>540125.04157012759</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40230</v>
      </c>
      <c r="AY76" s="19" t="str">
        <f>IF(IFERROR(比較地域マスタ!$AE11,"")=0,"",IFERROR(比較地域マスタ!$AE11,""))</f>
        <v>糸島市</v>
      </c>
      <c r="AZ76" s="17"/>
      <c r="BA76" s="23">
        <v>5</v>
      </c>
      <c r="BB76" s="23">
        <v>1</v>
      </c>
      <c r="BC76" s="19" t="str">
        <f t="shared" si="24"/>
        <v>40230</v>
      </c>
      <c r="BD76" s="19" t="str">
        <f t="shared" si="25"/>
        <v>糸島市</v>
      </c>
      <c r="BE76" s="35">
        <f>VLOOKUP(BC76&amp;"_"&amp;$AZ$9,データシート3!A:AB,MATCH("ea_"&amp;"太陽光（建物系）"&amp;"_年間発電",データシート3!$A$1:$AB$1,0),0)/10^3+VLOOKUP(BC76&amp;"_"&amp;$AZ$9,データシート3!A:AB,MATCH("ea_"&amp;"太陽光（土地系）"&amp;"_年間発電",データシート3!$A$1:$AB$1,0),0)/10^3</f>
        <v>1645518.2719999999</v>
      </c>
      <c r="BF76" s="35">
        <f>VLOOKUP(BC76&amp;"_"&amp;$AZ$9,データシート3!A:AB,MATCH("ea_"&amp;"風力（陸上）"&amp;"_年間発電",データシート3!$A$1:$AB$1,0),0)/10^3</f>
        <v>182139.38500000001</v>
      </c>
      <c r="BG76" s="35">
        <f>VLOOKUP(BC76&amp;"_"&amp;$AZ$9,データシート3!A:AB,MATCH("ea_"&amp;"中小水（河川）"&amp;"_年間発電",データシート3!$A$1:$AB$1,0),0)/10^3+VLOOKUP(BC76&amp;"_"&amp;$AZ$9,データシート3!A:AB,MATCH("ea_"&amp;"中小水（農業用水路）"&amp;"_年間発電",データシート3!$A$1:$AB$1,0),0)/10^3</f>
        <v>13765.064</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1841422.7209999999</v>
      </c>
      <c r="BJ76" s="35">
        <f>(VLOOKUP($BC76&amp;"_"&amp;$AZ$8,データシート3!$A:$AN,MATCH("da_合計",データシート3!$A$1:$AN$1,0),0))/10^3</f>
        <v>418805.64889236377</v>
      </c>
      <c r="BK76" s="35">
        <f t="shared" si="21"/>
        <v>1422617.0721076361</v>
      </c>
      <c r="BL76" s="35">
        <f t="shared" si="22"/>
        <v>0</v>
      </c>
      <c r="BM76" s="35">
        <f t="shared" si="23"/>
        <v>1422617.0721076361</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40604</v>
      </c>
      <c r="AY77" s="19" t="str">
        <f>IF(IFERROR(比較地域マスタ!$AE12,"")=0,"",IFERROR(比較地域マスタ!$AE12,""))</f>
        <v>糸田町</v>
      </c>
      <c r="AZ77" s="17"/>
      <c r="BA77" s="23">
        <v>6</v>
      </c>
      <c r="BB77" s="23">
        <v>1</v>
      </c>
      <c r="BC77" s="19" t="str">
        <f t="shared" si="24"/>
        <v>40604</v>
      </c>
      <c r="BD77" s="19" t="str">
        <f t="shared" si="25"/>
        <v>糸田町</v>
      </c>
      <c r="BE77" s="35">
        <f>VLOOKUP(BC77&amp;"_"&amp;$AZ$9,データシート3!A:AB,MATCH("ea_"&amp;"太陽光（建物系）"&amp;"_年間発電",データシート3!$A$1:$AB$1,0),0)/10^3+VLOOKUP(BC77&amp;"_"&amp;$AZ$9,データシート3!A:AB,MATCH("ea_"&amp;"太陽光（土地系）"&amp;"_年間発電",データシート3!$A$1:$AB$1,0),0)/10^3</f>
        <v>96233.524999999994</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96233.524999999994</v>
      </c>
      <c r="BJ77" s="35">
        <f>(VLOOKUP($BC77&amp;"_"&amp;$AZ$8,データシート3!$A:$AN,MATCH("da_合計",データシート3!$A$1:$AN$1,0),0))/10^3</f>
        <v>30171.348651596909</v>
      </c>
      <c r="BK77" s="35">
        <f t="shared" si="21"/>
        <v>66062.176348403082</v>
      </c>
      <c r="BL77" s="35">
        <f t="shared" si="22"/>
        <v>0</v>
      </c>
      <c r="BM77" s="35">
        <f t="shared" si="23"/>
        <v>66062.176348403082</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40225</v>
      </c>
      <c r="AY78" s="19" t="str">
        <f>IF(IFERROR(比較地域マスタ!$AE13,"")=0,"",IFERROR(比較地域マスタ!$AE13,""))</f>
        <v>うきは市</v>
      </c>
      <c r="AZ78" s="17"/>
      <c r="BA78" s="23">
        <v>7</v>
      </c>
      <c r="BB78" s="23">
        <v>1</v>
      </c>
      <c r="BC78" s="19" t="str">
        <f t="shared" si="24"/>
        <v>40225</v>
      </c>
      <c r="BD78" s="19" t="str">
        <f t="shared" si="25"/>
        <v>うきは市</v>
      </c>
      <c r="BE78" s="35">
        <f>VLOOKUP(BC78&amp;"_"&amp;$AZ$9,データシート3!A:AB,MATCH("ea_"&amp;"太陽光（建物系）"&amp;"_年間発電",データシート3!$A$1:$AB$1,0),0)/10^3+VLOOKUP(BC78&amp;"_"&amp;$AZ$9,データシート3!A:AB,MATCH("ea_"&amp;"太陽光（土地系）"&amp;"_年間発電",データシート3!$A$1:$AB$1,0),0)/10^3</f>
        <v>664859.81700000004</v>
      </c>
      <c r="BF78" s="35">
        <f>VLOOKUP(BC78&amp;"_"&amp;$AZ$9,データシート3!A:AB,MATCH("ea_"&amp;"風力（陸上）"&amp;"_年間発電",データシート3!$A$1:$AB$1,0),0)/10^3</f>
        <v>43040.953000000001</v>
      </c>
      <c r="BG78" s="35">
        <f>VLOOKUP(BC78&amp;"_"&amp;$AZ$9,データシート3!A:AB,MATCH("ea_"&amp;"中小水（河川）"&amp;"_年間発電",データシート3!$A$1:$AB$1,0),0)/10^3+VLOOKUP(BC78&amp;"_"&amp;$AZ$9,データシート3!A:AB,MATCH("ea_"&amp;"中小水（農業用水路）"&amp;"_年間発電",データシート3!$A$1:$AB$1,0),0)/10^3</f>
        <v>5599.9860000000008</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713500.75600000005</v>
      </c>
      <c r="BJ78" s="35">
        <f>(VLOOKUP($BC78&amp;"_"&amp;$AZ$8,データシート3!$A:$AN,MATCH("da_合計",データシート3!$A$1:$AN$1,0),0))/10^3</f>
        <v>158752.62718838837</v>
      </c>
      <c r="BK78" s="35">
        <f t="shared" si="21"/>
        <v>554748.12881161168</v>
      </c>
      <c r="BL78" s="35">
        <f t="shared" si="22"/>
        <v>0</v>
      </c>
      <c r="BM78" s="35">
        <f t="shared" si="23"/>
        <v>554748.12881161168</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40341</v>
      </c>
      <c r="AY79" s="19" t="str">
        <f>IF(IFERROR(比較地域マスタ!$AE14,"")=0,"",IFERROR(比較地域マスタ!$AE14,""))</f>
        <v>宇美町</v>
      </c>
      <c r="AZ79" s="17"/>
      <c r="BA79" s="23">
        <v>8</v>
      </c>
      <c r="BB79" s="23">
        <v>1</v>
      </c>
      <c r="BC79" s="19" t="str">
        <f t="shared" si="24"/>
        <v>40341</v>
      </c>
      <c r="BD79" s="19" t="str">
        <f t="shared" si="25"/>
        <v>宇美町</v>
      </c>
      <c r="BE79" s="35">
        <f>VLOOKUP(BC79&amp;"_"&amp;$AZ$9,データシート3!A:AB,MATCH("ea_"&amp;"太陽光（建物系）"&amp;"_年間発電",データシート3!$A$1:$AB$1,0),0)/10^3+VLOOKUP(BC79&amp;"_"&amp;$AZ$9,データシート3!A:AB,MATCH("ea_"&amp;"太陽光（土地系）"&amp;"_年間発電",データシート3!$A$1:$AB$1,0),0)/10^3</f>
        <v>174437.09100000001</v>
      </c>
      <c r="BF79" s="35">
        <f>VLOOKUP(BC79&amp;"_"&amp;$AZ$9,データシート3!A:AB,MATCH("ea_"&amp;"風力（陸上）"&amp;"_年間発電",データシート3!$A$1:$AB$1,0),0)/10^3</f>
        <v>76098.229000000007</v>
      </c>
      <c r="BG79" s="35">
        <f>VLOOKUP(BC79&amp;"_"&amp;$AZ$9,データシート3!A:AB,MATCH("ea_"&amp;"中小水（河川）"&amp;"_年間発電",データシート3!$A$1:$AB$1,0),0)/10^3+VLOOKUP(BC79&amp;"_"&amp;$AZ$9,データシート3!A:AB,MATCH("ea_"&amp;"中小水（農業用水路）"&amp;"_年間発電",データシート3!$A$1:$AB$1,0),0)/10^3</f>
        <v>369.61599999999999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250904.93600000002</v>
      </c>
      <c r="BJ79" s="35">
        <f>(VLOOKUP($BC79&amp;"_"&amp;$AZ$8,データシート3!$A:$AN,MATCH("da_合計",データシート3!$A$1:$AN$1,0),0))/10^3</f>
        <v>196009.78072684933</v>
      </c>
      <c r="BK79" s="35">
        <f t="shared" si="21"/>
        <v>54895.155273150682</v>
      </c>
      <c r="BL79" s="35">
        <f>IF(BK79&gt;0,0,BK79)</f>
        <v>0</v>
      </c>
      <c r="BM79" s="35">
        <f>IF(BK79&gt;0,BK79,0)</f>
        <v>54895.155273150682</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40212</v>
      </c>
      <c r="AY80" s="19" t="str">
        <f>IF(IFERROR(比較地域マスタ!$AE15,"")=0,"",IFERROR(比較地域マスタ!$AE15,""))</f>
        <v>大川市</v>
      </c>
      <c r="AZ80" s="17"/>
      <c r="BA80" s="23">
        <v>9</v>
      </c>
      <c r="BB80" s="23">
        <v>1</v>
      </c>
      <c r="BC80" s="19" t="str">
        <f t="shared" si="24"/>
        <v>40212</v>
      </c>
      <c r="BD80" s="19" t="str">
        <f t="shared" si="25"/>
        <v>大川市</v>
      </c>
      <c r="BE80" s="35">
        <f>VLOOKUP(BC80&amp;"_"&amp;$AZ$9,データシート3!A:AB,MATCH("ea_"&amp;"太陽光（建物系）"&amp;"_年間発電",データシート3!$A$1:$AB$1,0),0)/10^3+VLOOKUP(BC80&amp;"_"&amp;$AZ$9,データシート3!A:AB,MATCH("ea_"&amp;"太陽光（土地系）"&amp;"_年間発電",データシート3!$A$1:$AB$1,0),0)/10^3</f>
        <v>349558.90899999999</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349558.90899999999</v>
      </c>
      <c r="BJ80" s="35">
        <f>(VLOOKUP($BC80&amp;"_"&amp;$AZ$8,データシート3!$A:$AN,MATCH("da_合計",データシート3!$A$1:$AN$1,0),0))/10^3</f>
        <v>189300.59579906039</v>
      </c>
      <c r="BK80" s="35">
        <f t="shared" si="21"/>
        <v>160258.31320093959</v>
      </c>
      <c r="BL80" s="35">
        <f t="shared" si="22"/>
        <v>0</v>
      </c>
      <c r="BM80" s="35">
        <f t="shared" si="23"/>
        <v>160258.31320093959</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40522</v>
      </c>
      <c r="AY81" s="19" t="str">
        <f>IF(IFERROR(比較地域マスタ!$AE16,"")=0,"",IFERROR(比較地域マスタ!$AE16,""))</f>
        <v>大木町</v>
      </c>
      <c r="AZ81" s="17"/>
      <c r="BA81" s="23">
        <v>10</v>
      </c>
      <c r="BB81" s="23">
        <v>1</v>
      </c>
      <c r="BC81" s="19" t="str">
        <f t="shared" si="24"/>
        <v>40522</v>
      </c>
      <c r="BD81" s="19" t="str">
        <f t="shared" si="25"/>
        <v>大木町</v>
      </c>
      <c r="BE81" s="35">
        <f>VLOOKUP(BC81&amp;"_"&amp;$AZ$9,データシート3!A:AB,MATCH("ea_"&amp;"太陽光（建物系）"&amp;"_年間発電",データシート3!$A$1:$AB$1,0),0)/10^3+VLOOKUP(BC81&amp;"_"&amp;$AZ$9,データシート3!A:AB,MATCH("ea_"&amp;"太陽光（土地系）"&amp;"_年間発電",データシート3!$A$1:$AB$1,0),0)/10^3</f>
        <v>169751.24299999999</v>
      </c>
      <c r="BF81" s="35">
        <f>VLOOKUP(BC81&amp;"_"&amp;$AZ$9,データシート3!A:AB,MATCH("ea_"&amp;"風力（陸上）"&amp;"_年間発電",データシート3!$A$1:$AB$1,0),0)/10^3</f>
        <v>0</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169751.24299999999</v>
      </c>
      <c r="BJ81" s="35">
        <f>(VLOOKUP($BC81&amp;"_"&amp;$AZ$8,データシート3!$A:$AN,MATCH("da_合計",データシート3!$A$1:$AN$1,0),0))/10^3</f>
        <v>56260.747406991213</v>
      </c>
      <c r="BK81" s="35">
        <f t="shared" si="21"/>
        <v>113490.49559300877</v>
      </c>
      <c r="BL81" s="35">
        <f t="shared" si="22"/>
        <v>0</v>
      </c>
      <c r="BM81" s="35">
        <f t="shared" si="23"/>
        <v>113490.49559300877</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40608</v>
      </c>
      <c r="AY82" s="19" t="str">
        <f>IF(IFERROR(比較地域マスタ!$AE17,"")=0,"",IFERROR(比較地域マスタ!$AE17,""))</f>
        <v>大任町</v>
      </c>
      <c r="AZ82" s="17"/>
      <c r="BA82" s="23">
        <v>11</v>
      </c>
      <c r="BB82" s="23">
        <v>1</v>
      </c>
      <c r="BC82" s="19" t="str">
        <f t="shared" si="24"/>
        <v>40608</v>
      </c>
      <c r="BD82" s="19" t="str">
        <f t="shared" si="25"/>
        <v>大任町</v>
      </c>
      <c r="BE82" s="35">
        <f>VLOOKUP(BC82&amp;"_"&amp;$AZ$9,データシート3!A:AB,MATCH("ea_"&amp;"太陽光（建物系）"&amp;"_年間発電",データシート3!$A$1:$AB$1,0),0)/10^3+VLOOKUP(BC82&amp;"_"&amp;$AZ$9,データシート3!A:AB,MATCH("ea_"&amp;"太陽光（土地系）"&amp;"_年間発電",データシート3!$A$1:$AB$1,0),0)/10^3</f>
        <v>117517.36800000002</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117517.36800000002</v>
      </c>
      <c r="BJ82" s="35">
        <f>(VLOOKUP($BC82&amp;"_"&amp;$AZ$8,データシート3!$A:$AN,MATCH("da_合計",データシート3!$A$1:$AN$1,0),0))/10^3</f>
        <v>23777.295478816548</v>
      </c>
      <c r="BK82" s="35">
        <f t="shared" si="21"/>
        <v>93740.072521183465</v>
      </c>
      <c r="BL82" s="35">
        <f t="shared" si="22"/>
        <v>0</v>
      </c>
      <c r="BM82" s="35">
        <f t="shared" si="23"/>
        <v>93740.072521183465</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40219</v>
      </c>
      <c r="AY83" s="19" t="str">
        <f>IF(IFERROR(比較地域マスタ!$AE18,"")=0,"",IFERROR(比較地域マスタ!$AE18,""))</f>
        <v>大野城市</v>
      </c>
      <c r="AZ83" s="17"/>
      <c r="BA83" s="23">
        <v>12</v>
      </c>
      <c r="BB83" s="23">
        <v>1</v>
      </c>
      <c r="BC83" s="19" t="str">
        <f t="shared" si="24"/>
        <v>40219</v>
      </c>
      <c r="BD83" s="19" t="str">
        <f t="shared" si="25"/>
        <v>大野城市</v>
      </c>
      <c r="BE83" s="35">
        <f>VLOOKUP(BC83&amp;"_"&amp;$AZ$9,データシート3!A:AB,MATCH("ea_"&amp;"太陽光（建物系）"&amp;"_年間発電",データシート3!$A$1:$AB$1,0),0)/10^3+VLOOKUP(BC83&amp;"_"&amp;$AZ$9,データシート3!A:AB,MATCH("ea_"&amp;"太陽光（土地系）"&amp;"_年間発電",データシート3!$A$1:$AB$1,0),0)/10^3</f>
        <v>259863.201</v>
      </c>
      <c r="BF83" s="35">
        <f>VLOOKUP(BC83&amp;"_"&amp;$AZ$9,データシート3!A:AB,MATCH("ea_"&amp;"風力（陸上）"&amp;"_年間発電",データシート3!$A$1:$AB$1,0),0)/10^3</f>
        <v>13920.093000000003</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273783.29399999999</v>
      </c>
      <c r="BJ83" s="35">
        <f>(VLOOKUP($BC83&amp;"_"&amp;$AZ$8,データシート3!$A:$AN,MATCH("da_合計",データシート3!$A$1:$AN$1,0),0))/10^3</f>
        <v>447495.08084431587</v>
      </c>
      <c r="BK83" s="35">
        <f t="shared" si="21"/>
        <v>-173711.78684431588</v>
      </c>
      <c r="BL83" s="35">
        <f t="shared" si="22"/>
        <v>-173711.78684431588</v>
      </c>
      <c r="BM83" s="35">
        <f t="shared" si="23"/>
        <v>0</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40202</v>
      </c>
      <c r="AY84" s="19" t="str">
        <f>IF(IFERROR(比較地域マスタ!$AE19,"")=0,"",IFERROR(比較地域マスタ!$AE19,""))</f>
        <v>大牟田市</v>
      </c>
      <c r="AZ84" s="17"/>
      <c r="BA84" s="23">
        <v>13</v>
      </c>
      <c r="BB84" s="23">
        <v>1</v>
      </c>
      <c r="BC84" s="19" t="str">
        <f t="shared" si="24"/>
        <v>40202</v>
      </c>
      <c r="BD84" s="19" t="str">
        <f t="shared" si="25"/>
        <v>大牟田市</v>
      </c>
      <c r="BE84" s="35">
        <f>VLOOKUP(BC84&amp;"_"&amp;$AZ$9,データシート3!A:AB,MATCH("ea_"&amp;"太陽光（建物系）"&amp;"_年間発電",データシート3!$A$1:$AB$1,0),0)/10^3+VLOOKUP(BC84&amp;"_"&amp;$AZ$9,データシート3!A:AB,MATCH("ea_"&amp;"太陽光（土地系）"&amp;"_年間発電",データシート3!$A$1:$AB$1,0),0)/10^3</f>
        <v>848607.54399999988</v>
      </c>
      <c r="BF84" s="35">
        <f>VLOOKUP(BC84&amp;"_"&amp;$AZ$9,データシート3!A:AB,MATCH("ea_"&amp;"風力（陸上）"&amp;"_年間発電",データシート3!$A$1:$AB$1,0),0)/10^3</f>
        <v>0</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848607.54399999988</v>
      </c>
      <c r="BJ84" s="35">
        <f>(VLOOKUP($BC84&amp;"_"&amp;$AZ$8,データシート3!$A:$AN,MATCH("da_合計",データシート3!$A$1:$AN$1,0),0))/10^3</f>
        <v>809732.6946076306</v>
      </c>
      <c r="BK84" s="35">
        <f t="shared" si="21"/>
        <v>38874.849392369273</v>
      </c>
      <c r="BL84" s="35">
        <f t="shared" si="22"/>
        <v>0</v>
      </c>
      <c r="BM84" s="35">
        <f t="shared" si="23"/>
        <v>38874.849392369273</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40383</v>
      </c>
      <c r="AY85" s="19" t="str">
        <f>IF(IFERROR(比較地域マスタ!$AE20,"")=0,"",IFERROR(比較地域マスタ!$AE20,""))</f>
        <v>岡垣町</v>
      </c>
      <c r="AZ85" s="17"/>
      <c r="BA85" s="23">
        <v>14</v>
      </c>
      <c r="BB85" s="23">
        <v>1</v>
      </c>
      <c r="BC85" s="19" t="str">
        <f t="shared" si="24"/>
        <v>40383</v>
      </c>
      <c r="BD85" s="19" t="str">
        <f t="shared" si="25"/>
        <v>岡垣町</v>
      </c>
      <c r="BE85" s="35">
        <f>VLOOKUP(BC85&amp;"_"&amp;$AZ$9,データシート3!A:AB,MATCH("ea_"&amp;"太陽光（建物系）"&amp;"_年間発電",データシート3!$A$1:$AB$1,0),0)/10^3+VLOOKUP(BC85&amp;"_"&amp;$AZ$9,データシート3!A:AB,MATCH("ea_"&amp;"太陽光（土地系）"&amp;"_年間発電",データシート3!$A$1:$AB$1,0),0)/10^3</f>
        <v>313859.63500000001</v>
      </c>
      <c r="BF85" s="35">
        <f>VLOOKUP(BC85&amp;"_"&amp;$AZ$9,データシート3!A:AB,MATCH("ea_"&amp;"風力（陸上）"&amp;"_年間発電",データシート3!$A$1:$AB$1,0),0)/10^3</f>
        <v>10013.841000000002</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323873.47600000002</v>
      </c>
      <c r="BJ85" s="35">
        <f>(VLOOKUP($BC85&amp;"_"&amp;$AZ$8,データシート3!$A:$AN,MATCH("da_合計",データシート3!$A$1:$AN$1,0),0))/10^3</f>
        <v>122727.57187080375</v>
      </c>
      <c r="BK85" s="35">
        <f t="shared" si="21"/>
        <v>201145.90412919628</v>
      </c>
      <c r="BL85" s="35">
        <f t="shared" si="22"/>
        <v>0</v>
      </c>
      <c r="BM85" s="35">
        <f t="shared" si="23"/>
        <v>201145.90412919628</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40216</v>
      </c>
      <c r="AY86" s="19" t="str">
        <f>IF(IFERROR(比較地域マスタ!$AE21,"")=0,"",IFERROR(比較地域マスタ!$AE21,""))</f>
        <v>小郡市</v>
      </c>
      <c r="AZ86" s="17"/>
      <c r="BA86" s="23">
        <v>15</v>
      </c>
      <c r="BB86" s="23">
        <v>1</v>
      </c>
      <c r="BC86" s="19" t="str">
        <f t="shared" si="24"/>
        <v>40216</v>
      </c>
      <c r="BD86" s="19" t="str">
        <f t="shared" si="25"/>
        <v>小郡市</v>
      </c>
      <c r="BE86" s="35">
        <f>VLOOKUP(BC86&amp;"_"&amp;$AZ$9,データシート3!A:AB,MATCH("ea_"&amp;"太陽光（建物系）"&amp;"_年間発電",データシート3!$A$1:$AB$1,0),0)/10^3+VLOOKUP(BC86&amp;"_"&amp;$AZ$9,データシート3!A:AB,MATCH("ea_"&amp;"太陽光（土地系）"&amp;"_年間発電",データシート3!$A$1:$AB$1,0),0)/10^3</f>
        <v>520870.20399999997</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520870.20399999997</v>
      </c>
      <c r="BJ86" s="35">
        <f>(VLOOKUP($BC86&amp;"_"&amp;$AZ$8,データシート3!$A:$AN,MATCH("da_合計",データシート3!$A$1:$AN$1,0),0))/10^3</f>
        <v>257614.28717526933</v>
      </c>
      <c r="BK86" s="35">
        <f t="shared" si="21"/>
        <v>263255.91682473064</v>
      </c>
      <c r="BL86" s="35">
        <f t="shared" si="22"/>
        <v>0</v>
      </c>
      <c r="BM86" s="35">
        <f t="shared" si="23"/>
        <v>263255.91682473064</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40384</v>
      </c>
      <c r="AY87" s="19" t="str">
        <f>IF(IFERROR(比較地域マスタ!$AE22,"")=0,"",IFERROR(比較地域マスタ!$AE22,""))</f>
        <v>遠賀町</v>
      </c>
      <c r="AZ87" s="17"/>
      <c r="BA87" s="23">
        <v>16</v>
      </c>
      <c r="BB87" s="23">
        <v>1</v>
      </c>
      <c r="BC87" s="19" t="str">
        <f t="shared" si="24"/>
        <v>40384</v>
      </c>
      <c r="BD87" s="19" t="str">
        <f t="shared" si="25"/>
        <v>遠賀町</v>
      </c>
      <c r="BE87" s="35">
        <f>VLOOKUP(BC87&amp;"_"&amp;$AZ$9,データシート3!A:AB,MATCH("ea_"&amp;"太陽光（建物系）"&amp;"_年間発電",データシート3!$A$1:$AB$1,0),0)/10^3+VLOOKUP(BC87&amp;"_"&amp;$AZ$9,データシート3!A:AB,MATCH("ea_"&amp;"太陽光（土地系）"&amp;"_年間発電",データシート3!$A$1:$AB$1,0),0)/10^3</f>
        <v>335509.29200000002</v>
      </c>
      <c r="BF87" s="35">
        <f>VLOOKUP(BC87&amp;"_"&amp;$AZ$9,データシート3!A:AB,MATCH("ea_"&amp;"風力（陸上）"&amp;"_年間発電",データシート3!$A$1:$AB$1,0),0)/10^3</f>
        <v>190.52699999999996</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335699.81900000002</v>
      </c>
      <c r="BJ87" s="35">
        <f>(VLOOKUP($BC87&amp;"_"&amp;$AZ$8,データシート3!$A:$AN,MATCH("da_合計",データシート3!$A$1:$AN$1,0),0))/10^3</f>
        <v>102324.58542147293</v>
      </c>
      <c r="BK87" s="35">
        <f t="shared" si="21"/>
        <v>233375.23357852708</v>
      </c>
      <c r="BL87" s="35">
        <f t="shared" si="22"/>
        <v>0</v>
      </c>
      <c r="BM87" s="35">
        <f t="shared" si="23"/>
        <v>233375.23357852708</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40218</v>
      </c>
      <c r="AY88" s="19" t="str">
        <f>IF(IFERROR(比較地域マスタ!$AE23,"")=0,"",IFERROR(比較地域マスタ!$AE23,""))</f>
        <v>春日市</v>
      </c>
      <c r="AZ88" s="17"/>
      <c r="BA88" s="23">
        <v>17</v>
      </c>
      <c r="BB88" s="23">
        <v>1</v>
      </c>
      <c r="BC88" s="19" t="str">
        <f t="shared" si="24"/>
        <v>40218</v>
      </c>
      <c r="BD88" s="19" t="str">
        <f t="shared" si="25"/>
        <v>春日市</v>
      </c>
      <c r="BE88" s="35">
        <f>VLOOKUP(BC88&amp;"_"&amp;$AZ$9,データシート3!A:AB,MATCH("ea_"&amp;"太陽光（建物系）"&amp;"_年間発電",データシート3!$A$1:$AB$1,0),0)/10^3+VLOOKUP(BC88&amp;"_"&amp;$AZ$9,データシート3!A:AB,MATCH("ea_"&amp;"太陽光（土地系）"&amp;"_年間発電",データシート3!$A$1:$AB$1,0),0)/10^3</f>
        <v>241848.92200000002</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241848.92200000002</v>
      </c>
      <c r="BJ88" s="35">
        <f>(VLOOKUP($BC88&amp;"_"&amp;$AZ$8,データシート3!$A:$AN,MATCH("da_合計",データシート3!$A$1:$AN$1,0),0))/10^3</f>
        <v>419186.68414799101</v>
      </c>
      <c r="BK88" s="35">
        <f t="shared" si="21"/>
        <v>-177337.76214799099</v>
      </c>
      <c r="BL88" s="35">
        <f t="shared" si="22"/>
        <v>-177337.76214799099</v>
      </c>
      <c r="BM88" s="35">
        <f t="shared" si="23"/>
        <v>0</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40349</v>
      </c>
      <c r="AY89" s="19" t="str">
        <f>IF(IFERROR(比較地域マスタ!$AE24,"")=0,"",IFERROR(比較地域マスタ!$AE24,""))</f>
        <v>粕屋町</v>
      </c>
      <c r="AZ89" s="17"/>
      <c r="BA89" s="23">
        <v>18</v>
      </c>
      <c r="BB89" s="23">
        <v>1</v>
      </c>
      <c r="BC89" s="19" t="str">
        <f t="shared" si="24"/>
        <v>40349</v>
      </c>
      <c r="BD89" s="19" t="str">
        <f t="shared" si="25"/>
        <v>粕屋町</v>
      </c>
      <c r="BE89" s="35">
        <f>VLOOKUP(BC89&amp;"_"&amp;$AZ$9,データシート3!A:AB,MATCH("ea_"&amp;"太陽光（建物系）"&amp;"_年間発電",データシート3!$A$1:$AB$1,0),0)/10^3+VLOOKUP(BC89&amp;"_"&amp;$AZ$9,データシート3!A:AB,MATCH("ea_"&amp;"太陽光（土地系）"&amp;"_年間発電",データシート3!$A$1:$AB$1,0),0)/10^3</f>
        <v>232392.511</v>
      </c>
      <c r="BF89" s="35">
        <f>VLOOKUP(BC89&amp;"_"&amp;$AZ$9,データシート3!A:AB,MATCH("ea_"&amp;"風力（陸上）"&amp;"_年間発電",データシート3!$A$1:$AB$1,0),0)/10^3</f>
        <v>0</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232392.511</v>
      </c>
      <c r="BJ89" s="35">
        <f>(VLOOKUP($BC89&amp;"_"&amp;$AZ$8,データシート3!$A:$AN,MATCH("da_合計",データシート3!$A$1:$AN$1,0),0))/10^3</f>
        <v>269235.4050025969</v>
      </c>
      <c r="BK89" s="35">
        <f t="shared" si="21"/>
        <v>-36842.894002596906</v>
      </c>
      <c r="BL89" s="35">
        <f t="shared" si="22"/>
        <v>-36842.894002596906</v>
      </c>
      <c r="BM89" s="35">
        <f t="shared" si="23"/>
        <v>0</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40227</v>
      </c>
      <c r="AY90" s="19" t="str">
        <f>IF(IFERROR(比較地域マスタ!$AE25,"")=0,"",IFERROR(比較地域マスタ!$AE25,""))</f>
        <v>嘉麻市</v>
      </c>
      <c r="AZ90" s="17"/>
      <c r="BA90" s="23">
        <v>19</v>
      </c>
      <c r="BB90" s="23">
        <v>1</v>
      </c>
      <c r="BC90" s="19" t="str">
        <f t="shared" si="24"/>
        <v>40227</v>
      </c>
      <c r="BD90" s="19" t="str">
        <f t="shared" si="25"/>
        <v>嘉麻市</v>
      </c>
      <c r="BE90" s="35">
        <f>VLOOKUP(BC90&amp;"_"&amp;$AZ$9,データシート3!A:AB,MATCH("ea_"&amp;"太陽光（建物系）"&amp;"_年間発電",データシート3!$A$1:$AB$1,0),0)/10^3+VLOOKUP(BC90&amp;"_"&amp;$AZ$9,データシート3!A:AB,MATCH("ea_"&amp;"太陽光（土地系）"&amp;"_年間発電",データシート3!$A$1:$AB$1,0),0)/10^3</f>
        <v>754939.47600000002</v>
      </c>
      <c r="BF90" s="35">
        <f>VLOOKUP(BC90&amp;"_"&amp;$AZ$9,データシート3!A:AB,MATCH("ea_"&amp;"風力（陸上）"&amp;"_年間発電",データシート3!$A$1:$AB$1,0),0)/10^3</f>
        <v>86992.294999999998</v>
      </c>
      <c r="BG90" s="35">
        <f>VLOOKUP(BC90&amp;"_"&amp;$AZ$9,データシート3!A:AB,MATCH("ea_"&amp;"中小水（河川）"&amp;"_年間発電",データシート3!$A$1:$AB$1,0),0)/10^3+VLOOKUP(BC90&amp;"_"&amp;$AZ$9,データシート3!A:AB,MATCH("ea_"&amp;"中小水（農業用水路）"&amp;"_年間発電",データシート3!$A$1:$AB$1,0),0)/10^3</f>
        <v>2858.64</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844790.41100000008</v>
      </c>
      <c r="BJ90" s="35">
        <f>(VLOOKUP($BC90&amp;"_"&amp;$AZ$8,データシート3!$A:$AN,MATCH("da_合計",データシート3!$A$1:$AN$1,0),0))/10^3</f>
        <v>186394.59117272307</v>
      </c>
      <c r="BK90" s="35">
        <f t="shared" si="21"/>
        <v>658395.81982727698</v>
      </c>
      <c r="BL90" s="35">
        <f t="shared" si="22"/>
        <v>0</v>
      </c>
      <c r="BM90" s="35">
        <f t="shared" si="23"/>
        <v>658395.81982727698</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40605</v>
      </c>
      <c r="AY91" s="19" t="str">
        <f>IF(IFERROR(比較地域マスタ!$AE26,"")=0,"",IFERROR(比較地域マスタ!$AE26,""))</f>
        <v>川崎町</v>
      </c>
      <c r="BA91" s="23">
        <v>20</v>
      </c>
      <c r="BB91" s="23">
        <v>1</v>
      </c>
      <c r="BC91" s="19" t="str">
        <f t="shared" si="24"/>
        <v>40605</v>
      </c>
      <c r="BD91" s="19" t="str">
        <f t="shared" si="25"/>
        <v>川崎町</v>
      </c>
      <c r="BE91" s="35">
        <f>VLOOKUP(BC91&amp;"_"&amp;$AZ$9,データシート3!A:AB,MATCH("ea_"&amp;"太陽光（建物系）"&amp;"_年間発電",データシート3!$A$1:$AB$1,0),0)/10^3+VLOOKUP(BC91&amp;"_"&amp;$AZ$9,データシート3!A:AB,MATCH("ea_"&amp;"太陽光（土地系）"&amp;"_年間発電",データシート3!$A$1:$AB$1,0),0)/10^3</f>
        <v>217276.77200000003</v>
      </c>
      <c r="BF91" s="35">
        <f>VLOOKUP(BC91&amp;"_"&amp;$AZ$9,データシート3!A:AB,MATCH("ea_"&amp;"風力（陸上）"&amp;"_年間発電",データシート3!$A$1:$AB$1,0),0)/10^3</f>
        <v>10131.58</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227408.35200000001</v>
      </c>
      <c r="BJ91" s="35">
        <f>(VLOOKUP($BC91&amp;"_"&amp;$AZ$8,データシート3!$A:$AN,MATCH("da_合計",データシート3!$A$1:$AN$1,0),0))/10^3</f>
        <v>72452.646016152517</v>
      </c>
      <c r="BK91" s="35">
        <f t="shared" si="21"/>
        <v>154955.7059838475</v>
      </c>
      <c r="BL91" s="35">
        <f t="shared" si="22"/>
        <v>0</v>
      </c>
      <c r="BM91" s="35">
        <f t="shared" si="23"/>
        <v>154955.7059838475</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40601</v>
      </c>
      <c r="AY92" s="19" t="str">
        <f>IF(IFERROR(比較地域マスタ!$AE27,"")=0,"",IFERROR(比較地域マスタ!$AE27,""))</f>
        <v>香春町</v>
      </c>
      <c r="AZ92" s="17"/>
      <c r="BA92" s="23">
        <v>21</v>
      </c>
      <c r="BB92" s="23">
        <v>1</v>
      </c>
      <c r="BC92" s="19" t="str">
        <f t="shared" si="24"/>
        <v>40601</v>
      </c>
      <c r="BD92" s="19" t="str">
        <f t="shared" si="25"/>
        <v>香春町</v>
      </c>
      <c r="BE92" s="35">
        <f>VLOOKUP(BC92&amp;"_"&amp;$AZ$9,データシート3!A:AB,MATCH("ea_"&amp;"太陽光（建物系）"&amp;"_年間発電",データシート3!$A$1:$AB$1,0),0)/10^3+VLOOKUP(BC92&amp;"_"&amp;$AZ$9,データシート3!A:AB,MATCH("ea_"&amp;"太陽光（土地系）"&amp;"_年間発電",データシート3!$A$1:$AB$1,0),0)/10^3</f>
        <v>183087.38399999999</v>
      </c>
      <c r="BF92" s="35">
        <f>VLOOKUP(BC92&amp;"_"&amp;$AZ$9,データシート3!A:AB,MATCH("ea_"&amp;"風力（陸上）"&amp;"_年間発電",データシート3!$A$1:$AB$1,0),0)/10^3</f>
        <v>42834.512000000002</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225921.89600000001</v>
      </c>
      <c r="BJ92" s="35">
        <f>(VLOOKUP($BC92&amp;"_"&amp;$AZ$8,データシート3!$A:$AN,MATCH("da_合計",データシート3!$A$1:$AN$1,0),0))/10^3</f>
        <v>48266.609864422382</v>
      </c>
      <c r="BK92" s="35">
        <f>BI92-BJ92</f>
        <v>177655.28613557763</v>
      </c>
      <c r="BL92" s="35">
        <f t="shared" si="22"/>
        <v>0</v>
      </c>
      <c r="BM92" s="35">
        <f t="shared" si="23"/>
        <v>177655.28613557763</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40621</v>
      </c>
      <c r="AY93" s="19" t="str">
        <f>IF(IFERROR(比較地域マスタ!$AE28,"")=0,"",IFERROR(比較地域マスタ!$AE28,""))</f>
        <v>苅田町</v>
      </c>
      <c r="AZ93" s="17"/>
      <c r="BA93" s="23">
        <v>22</v>
      </c>
      <c r="BB93" s="23">
        <v>1</v>
      </c>
      <c r="BC93" s="19" t="str">
        <f t="shared" si="24"/>
        <v>40621</v>
      </c>
      <c r="BD93" s="19" t="str">
        <f t="shared" si="25"/>
        <v>苅田町</v>
      </c>
      <c r="BE93" s="35">
        <f>VLOOKUP(BC93&amp;"_"&amp;$AZ$9,データシート3!A:AB,MATCH("ea_"&amp;"太陽光（建物系）"&amp;"_年間発電",データシート3!$A$1:$AB$1,0),0)/10^3+VLOOKUP(BC93&amp;"_"&amp;$AZ$9,データシート3!A:AB,MATCH("ea_"&amp;"太陽光（土地系）"&amp;"_年間発電",データシート3!$A$1:$AB$1,0),0)/10^3</f>
        <v>386897.94500000001</v>
      </c>
      <c r="BF93" s="35">
        <f>VLOOKUP(BC93&amp;"_"&amp;$AZ$9,データシート3!A:AB,MATCH("ea_"&amp;"風力（陸上）"&amp;"_年間発電",データシート3!$A$1:$AB$1,0),0)/10^3</f>
        <v>11449.576999999999</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398347.522</v>
      </c>
      <c r="BJ93" s="35">
        <f>(VLOOKUP($BC93&amp;"_"&amp;$AZ$8,データシート3!$A:$AN,MATCH("da_合計",データシート3!$A$1:$AN$1,0),0))/10^3</f>
        <v>1778080.9062016418</v>
      </c>
      <c r="BK93" s="35">
        <f t="shared" si="21"/>
        <v>-1379733.3842016417</v>
      </c>
      <c r="BL93" s="35">
        <f t="shared" si="22"/>
        <v>-1379733.3842016417</v>
      </c>
      <c r="BM93" s="35">
        <f t="shared" si="23"/>
        <v>0</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40100</v>
      </c>
      <c r="AY94" s="19" t="str">
        <f>IF(IFERROR(比較地域マスタ!$AE29,"")=0,"",IFERROR(比較地域マスタ!$AE29,""))</f>
        <v>北九州市</v>
      </c>
      <c r="AZ94" s="17"/>
      <c r="BA94" s="23">
        <v>23</v>
      </c>
      <c r="BB94" s="23">
        <v>1</v>
      </c>
      <c r="BC94" s="19" t="str">
        <f t="shared" si="24"/>
        <v>40100</v>
      </c>
      <c r="BD94" s="19" t="str">
        <f t="shared" si="25"/>
        <v>北九州市</v>
      </c>
      <c r="BE94" s="35">
        <f>VLOOKUP(BC94&amp;"_"&amp;$AZ$9,データシート3!A:AB,MATCH("ea_"&amp;"太陽光（建物系）"&amp;"_年間発電",データシート3!$A$1:$AB$1,0),0)/10^3+VLOOKUP(BC94&amp;"_"&amp;$AZ$9,データシート3!A:AB,MATCH("ea_"&amp;"太陽光（土地系）"&amp;"_年間発電",データシート3!$A$1:$AB$1,0),0)/10^3</f>
        <v>4020526.821</v>
      </c>
      <c r="BF94" s="35">
        <f>VLOOKUP(BC94&amp;"_"&amp;$AZ$9,データシート3!A:AB,MATCH("ea_"&amp;"風力（陸上）"&amp;"_年間発電",データシート3!$A$1:$AB$1,0),0)/10^3</f>
        <v>185620.92199999996</v>
      </c>
      <c r="BG94" s="35">
        <f>VLOOKUP(BC94&amp;"_"&amp;$AZ$9,データシート3!A:AB,MATCH("ea_"&amp;"中小水（河川）"&amp;"_年間発電",データシート3!$A$1:$AB$1,0),0)/10^3+VLOOKUP(BC94&amp;"_"&amp;$AZ$9,データシート3!A:AB,MATCH("ea_"&amp;"中小水（農業用水路）"&amp;"_年間発電",データシート3!$A$1:$AB$1,0),0)/10^3</f>
        <v>2419.94</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4208567.6830000002</v>
      </c>
      <c r="BJ94" s="35">
        <f>(VLOOKUP($BC94&amp;"_"&amp;$AZ$8,データシート3!$A:$AN,MATCH("da_合計",データシート3!$A$1:$AN$1,0),0))/10^3</f>
        <v>7049887.723896699</v>
      </c>
      <c r="BK94" s="35">
        <f t="shared" si="21"/>
        <v>-2841320.0408966988</v>
      </c>
      <c r="BL94" s="35">
        <f t="shared" si="22"/>
        <v>-2841320.0408966988</v>
      </c>
      <c r="BM94" s="35">
        <f t="shared" si="23"/>
        <v>0</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40402</v>
      </c>
      <c r="AY95" s="19" t="str">
        <f>IF(IFERROR(比較地域マスタ!$AE30,"")=0,"",IFERROR(比較地域マスタ!$AE30,""))</f>
        <v>鞍手町</v>
      </c>
      <c r="AZ95" s="17"/>
      <c r="BA95" s="23">
        <v>24</v>
      </c>
      <c r="BB95" s="23">
        <v>1</v>
      </c>
      <c r="BC95" s="19" t="str">
        <f t="shared" si="24"/>
        <v>40402</v>
      </c>
      <c r="BD95" s="19" t="str">
        <f t="shared" si="25"/>
        <v>鞍手町</v>
      </c>
      <c r="BE95" s="35">
        <f>VLOOKUP(BC95&amp;"_"&amp;$AZ$9,データシート3!A:AB,MATCH("ea_"&amp;"太陽光（建物系）"&amp;"_年間発電",データシート3!$A$1:$AB$1,0),0)/10^3+VLOOKUP(BC95&amp;"_"&amp;$AZ$9,データシート3!A:AB,MATCH("ea_"&amp;"太陽光（土地系）"&amp;"_年間発電",データシート3!$A$1:$AB$1,0),0)/10^3</f>
        <v>352678.70600000001</v>
      </c>
      <c r="BF95" s="35">
        <f>VLOOKUP(BC95&amp;"_"&amp;$AZ$9,データシート3!A:AB,MATCH("ea_"&amp;"風力（陸上）"&amp;"_年間発電",データシート3!$A$1:$AB$1,0),0)/10^3</f>
        <v>1247.348</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353926.054</v>
      </c>
      <c r="BJ95" s="35">
        <f>(VLOOKUP($BC95&amp;"_"&amp;$AZ$8,データシート3!$A:$AN,MATCH("da_合計",データシート3!$A$1:$AN$1,0),0))/10^3</f>
        <v>168086.0034594048</v>
      </c>
      <c r="BK95" s="35">
        <f t="shared" si="21"/>
        <v>185840.0505405952</v>
      </c>
      <c r="BL95" s="35">
        <f t="shared" si="22"/>
        <v>0</v>
      </c>
      <c r="BM95" s="35">
        <f t="shared" si="23"/>
        <v>185840.0505405952</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40203</v>
      </c>
      <c r="AY96" s="19" t="str">
        <f>IF(IFERROR(比較地域マスタ!$AE31,"")=0,"",IFERROR(比較地域マスタ!$AE31,""))</f>
        <v>久留米市</v>
      </c>
      <c r="AZ96" s="17"/>
      <c r="BA96" s="23">
        <v>25</v>
      </c>
      <c r="BB96" s="23">
        <v>1</v>
      </c>
      <c r="BC96" s="19" t="str">
        <f t="shared" si="24"/>
        <v>40203</v>
      </c>
      <c r="BD96" s="19" t="str">
        <f t="shared" si="25"/>
        <v>久留米市</v>
      </c>
      <c r="BE96" s="35">
        <f>VLOOKUP(BC96&amp;"_"&amp;$AZ$9,データシート3!A:AB,MATCH("ea_"&amp;"太陽光（建物系）"&amp;"_年間発電",データシート3!$A$1:$AB$1,0),0)/10^3+VLOOKUP(BC96&amp;"_"&amp;$AZ$9,データシート3!A:AB,MATCH("ea_"&amp;"太陽光（土地系）"&amp;"_年間発電",データシート3!$A$1:$AB$1,0),0)/10^3</f>
        <v>2268767.9010000001</v>
      </c>
      <c r="BF96" s="35">
        <f>VLOOKUP(BC96&amp;"_"&amp;$AZ$9,データシート3!A:AB,MATCH("ea_"&amp;"風力（陸上）"&amp;"_年間発電",データシート3!$A$1:$AB$1,0),0)/10^3</f>
        <v>77732.748999999996</v>
      </c>
      <c r="BG96" s="35">
        <f>VLOOKUP(BC96&amp;"_"&amp;$AZ$9,データシート3!A:AB,MATCH("ea_"&amp;"中小水（河川）"&amp;"_年間発電",データシート3!$A$1:$AB$1,0),0)/10^3+VLOOKUP(BC96&amp;"_"&amp;$AZ$9,データシート3!A:AB,MATCH("ea_"&amp;"中小水（農業用水路）"&amp;"_年間発電",データシート3!$A$1:$AB$1,0),0)/10^3</f>
        <v>569.53999999999985</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5">
        <f t="shared" si="26"/>
        <v>2347071.1710000001</v>
      </c>
      <c r="BJ96" s="35">
        <f>(VLOOKUP($BC96&amp;"_"&amp;$AZ$8,データシート3!$A:$AN,MATCH("da_合計",データシート3!$A$1:$AN$1,0),0))/10^3</f>
        <v>1728279.7602300872</v>
      </c>
      <c r="BK96" s="35">
        <f t="shared" si="21"/>
        <v>618791.41076991288</v>
      </c>
      <c r="BL96" s="35">
        <f t="shared" si="22"/>
        <v>0</v>
      </c>
      <c r="BM96" s="35">
        <f t="shared" si="23"/>
        <v>618791.41076991288</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40421</v>
      </c>
      <c r="AY97" s="19" t="str">
        <f>IF(IFERROR(比較地域マスタ!$AE32,"")=0,"",IFERROR(比較地域マスタ!$AE32,""))</f>
        <v>桂川町</v>
      </c>
      <c r="AZ97" s="17"/>
      <c r="BA97" s="23">
        <v>26</v>
      </c>
      <c r="BB97" s="23">
        <v>1</v>
      </c>
      <c r="BC97" s="19" t="str">
        <f t="shared" si="24"/>
        <v>40421</v>
      </c>
      <c r="BD97" s="19" t="str">
        <f t="shared" si="25"/>
        <v>桂川町</v>
      </c>
      <c r="BE97" s="35">
        <f>VLOOKUP(BC97&amp;"_"&amp;$AZ$9,データシート3!A:AB,MATCH("ea_"&amp;"太陽光（建物系）"&amp;"_年間発電",データシート3!$A$1:$AB$1,0),0)/10^3+VLOOKUP(BC97&amp;"_"&amp;$AZ$9,データシート3!A:AB,MATCH("ea_"&amp;"太陽光（土地系）"&amp;"_年間発電",データシート3!$A$1:$AB$1,0),0)/10^3</f>
        <v>185071.41700000002</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607.24699999999996</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185678.66400000002</v>
      </c>
      <c r="BJ97" s="35">
        <f>(VLOOKUP($BC97&amp;"_"&amp;$AZ$8,データシート3!$A:$AN,MATCH("da_合計",データシート3!$A$1:$AN$1,0),0))/10^3</f>
        <v>59417.228621947543</v>
      </c>
      <c r="BK97" s="35">
        <f t="shared" si="21"/>
        <v>126261.43537805247</v>
      </c>
      <c r="BL97" s="35">
        <f t="shared" si="22"/>
        <v>0</v>
      </c>
      <c r="BM97" s="35">
        <f t="shared" si="23"/>
        <v>126261.43537805247</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40646</v>
      </c>
      <c r="AY98" s="19" t="str">
        <f>IF(IFERROR(比較地域マスタ!$AE33,"")=0,"",IFERROR(比較地域マスタ!$AE33,""))</f>
        <v>上毛町</v>
      </c>
      <c r="AZ98" s="17"/>
      <c r="BA98" s="23">
        <v>27</v>
      </c>
      <c r="BB98" s="23">
        <v>1</v>
      </c>
      <c r="BC98" s="19" t="str">
        <f t="shared" si="24"/>
        <v>40646</v>
      </c>
      <c r="BD98" s="19" t="str">
        <f t="shared" si="25"/>
        <v>上毛町</v>
      </c>
      <c r="BE98" s="35">
        <f>VLOOKUP(BC98&amp;"_"&amp;$AZ$9,データシート3!A:AB,MATCH("ea_"&amp;"太陽光（建物系）"&amp;"_年間発電",データシート3!$A$1:$AB$1,0),0)/10^3+VLOOKUP(BC98&amp;"_"&amp;$AZ$9,データシート3!A:AB,MATCH("ea_"&amp;"太陽光（土地系）"&amp;"_年間発電",データシート3!$A$1:$AB$1,0),0)/10^3</f>
        <v>382375.66600000003</v>
      </c>
      <c r="BF98" s="35">
        <f>VLOOKUP(BC98&amp;"_"&amp;$AZ$9,データシート3!A:AB,MATCH("ea_"&amp;"風力（陸上）"&amp;"_年間発電",データシート3!$A$1:$AB$1,0),0)/10^3</f>
        <v>30393.22</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412768.88600000006</v>
      </c>
      <c r="BJ98" s="35">
        <f>(VLOOKUP($BC98&amp;"_"&amp;$AZ$8,データシート3!$A:$AN,MATCH("da_合計",データシート3!$A$1:$AN$1,0),0))/10^3</f>
        <v>53683.009008523353</v>
      </c>
      <c r="BK98" s="35">
        <f t="shared" si="21"/>
        <v>359085.87699147669</v>
      </c>
      <c r="BL98" s="35">
        <f t="shared" si="22"/>
        <v>0</v>
      </c>
      <c r="BM98" s="35">
        <f t="shared" si="23"/>
        <v>359085.87699147669</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40223</v>
      </c>
      <c r="AY99" s="19" t="str">
        <f>IF(IFERROR(比較地域マスタ!$AE34,"")=0,"",IFERROR(比較地域マスタ!$AE34,""))</f>
        <v>古賀市</v>
      </c>
      <c r="AZ99" s="17"/>
      <c r="BA99" s="23">
        <v>28</v>
      </c>
      <c r="BB99" s="23">
        <v>1</v>
      </c>
      <c r="BC99" s="19" t="str">
        <f t="shared" si="24"/>
        <v>40223</v>
      </c>
      <c r="BD99" s="19" t="str">
        <f t="shared" si="25"/>
        <v>古賀市</v>
      </c>
      <c r="BE99" s="35">
        <f>VLOOKUP(BC99&amp;"_"&amp;$AZ$9,データシート3!A:AB,MATCH("ea_"&amp;"太陽光（建物系）"&amp;"_年間発電",データシート3!$A$1:$AB$1,0),0)/10^3+VLOOKUP(BC99&amp;"_"&amp;$AZ$9,データシート3!A:AB,MATCH("ea_"&amp;"太陽光（土地系）"&amp;"_年間発電",データシート3!$A$1:$AB$1,0),0)/10^3</f>
        <v>389389.56199999992</v>
      </c>
      <c r="BF99" s="35">
        <f>VLOOKUP(BC99&amp;"_"&amp;$AZ$9,データシート3!A:AB,MATCH("ea_"&amp;"風力（陸上）"&amp;"_年間発電",データシート3!$A$1:$AB$1,0),0)/10^3</f>
        <v>34053.786</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423443.34799999994</v>
      </c>
      <c r="BJ99" s="35">
        <f>(VLOOKUP($BC99&amp;"_"&amp;$AZ$8,データシート3!$A:$AN,MATCH("da_合計",データシート3!$A$1:$AN$1,0),0))/10^3</f>
        <v>448731.06954056857</v>
      </c>
      <c r="BK99" s="35">
        <f t="shared" si="21"/>
        <v>-25287.721540568629</v>
      </c>
      <c r="BL99" s="35">
        <f t="shared" si="22"/>
        <v>-25287.721540568629</v>
      </c>
      <c r="BM99" s="35">
        <f t="shared" si="23"/>
        <v>0</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40401</v>
      </c>
      <c r="AY100" s="19" t="str">
        <f>IF(IFERROR(比較地域マスタ!$AE35,"")=0,"",IFERROR(比較地域マスタ!$AE35,""))</f>
        <v>小竹町</v>
      </c>
      <c r="AZ100" s="17"/>
      <c r="BA100" s="23">
        <v>29</v>
      </c>
      <c r="BB100" s="23">
        <v>1</v>
      </c>
      <c r="BC100" s="19" t="str">
        <f t="shared" si="24"/>
        <v>40401</v>
      </c>
      <c r="BD100" s="19" t="str">
        <f t="shared" si="25"/>
        <v>小竹町</v>
      </c>
      <c r="BE100" s="35">
        <f>VLOOKUP(BC100&amp;"_"&amp;$AZ$9,データシート3!A:AB,MATCH("ea_"&amp;"太陽光（建物系）"&amp;"_年間発電",データシート3!$A$1:$AB$1,0),0)/10^3+VLOOKUP(BC100&amp;"_"&amp;$AZ$9,データシート3!A:AB,MATCH("ea_"&amp;"太陽光（土地系）"&amp;"_年間発電",データシート3!$A$1:$AB$1,0),0)/10^3</f>
        <v>116568.07699999999</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116568.07699999999</v>
      </c>
      <c r="BJ100" s="35">
        <f>(VLOOKUP($BC100&amp;"_"&amp;$AZ$8,データシート3!$A:$AN,MATCH("da_合計",データシート3!$A$1:$AN$1,0),0))/10^3</f>
        <v>57533.292448406894</v>
      </c>
      <c r="BK100" s="35">
        <f t="shared" si="21"/>
        <v>59034.784551593097</v>
      </c>
      <c r="BL100" s="35">
        <f t="shared" si="22"/>
        <v>0</v>
      </c>
      <c r="BM100" s="35">
        <f t="shared" si="23"/>
        <v>59034.784551593097</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40342</v>
      </c>
      <c r="AY101" s="19" t="str">
        <f>IF(IFERROR(比較地域マスタ!$AE36,"")=0,"",IFERROR(比較地域マスタ!$AE36,""))</f>
        <v>篠栗町</v>
      </c>
      <c r="AZ101" s="17"/>
      <c r="BA101" s="23">
        <v>30</v>
      </c>
      <c r="BB101" s="23">
        <v>1</v>
      </c>
      <c r="BC101" s="19" t="str">
        <f t="shared" si="24"/>
        <v>40342</v>
      </c>
      <c r="BD101" s="19" t="str">
        <f t="shared" si="25"/>
        <v>篠栗町</v>
      </c>
      <c r="BE101" s="35">
        <f>VLOOKUP(BC101&amp;"_"&amp;$AZ$9,データシート3!A:AB,MATCH("ea_"&amp;"太陽光（建物系）"&amp;"_年間発電",データシート3!$A$1:$AB$1,0),0)/10^3+VLOOKUP(BC101&amp;"_"&amp;$AZ$9,データシート3!A:AB,MATCH("ea_"&amp;"太陽光（土地系）"&amp;"_年間発電",データシート3!$A$1:$AB$1,0),0)/10^3</f>
        <v>146957.00899999999</v>
      </c>
      <c r="BF101" s="35">
        <f>VLOOKUP(BC101&amp;"_"&amp;$AZ$9,データシート3!A:AB,MATCH("ea_"&amp;"風力（陸上）"&amp;"_年間発電",データシート3!$A$1:$AB$1,0),0)/10^3</f>
        <v>23441.565999999995</v>
      </c>
      <c r="BG101" s="35">
        <f>VLOOKUP(BC101&amp;"_"&amp;$AZ$9,データシート3!A:AB,MATCH("ea_"&amp;"中小水（河川）"&amp;"_年間発電",データシート3!$A$1:$AB$1,0),0)/10^3+VLOOKUP(BC101&amp;"_"&amp;$AZ$9,データシート3!A:AB,MATCH("ea_"&amp;"中小水（農業用水路）"&amp;"_年間発電",データシート3!$A$1:$AB$1,0),0)/10^3</f>
        <v>641.75199999999995</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171040.32699999999</v>
      </c>
      <c r="BJ101" s="35">
        <f>(VLOOKUP($BC101&amp;"_"&amp;$AZ$8,データシート3!$A:$AN,MATCH("da_合計",データシート3!$A$1:$AN$1,0),0))/10^3</f>
        <v>158672.27673759102</v>
      </c>
      <c r="BK101" s="35">
        <f t="shared" si="21"/>
        <v>12368.050262408971</v>
      </c>
      <c r="BL101" s="35">
        <f t="shared" si="22"/>
        <v>0</v>
      </c>
      <c r="BM101" s="35">
        <f t="shared" si="23"/>
        <v>12368.050262408971</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40343</v>
      </c>
      <c r="AY102" s="19" t="str">
        <f>IF(IFERROR(比較地域マスタ!$AE37,"")=0,"",IFERROR(比較地域マスタ!$AE37,""))</f>
        <v>志免町</v>
      </c>
      <c r="AZ102" s="17"/>
      <c r="BA102" s="23">
        <v>31</v>
      </c>
      <c r="BB102" s="23">
        <v>1</v>
      </c>
      <c r="BC102" s="19" t="str">
        <f t="shared" si="24"/>
        <v>40343</v>
      </c>
      <c r="BD102" s="19" t="str">
        <f t="shared" si="25"/>
        <v>志免町</v>
      </c>
      <c r="BE102" s="35">
        <f>VLOOKUP(BC102&amp;"_"&amp;$AZ$9,データシート3!A:AB,MATCH("ea_"&amp;"太陽光（建物系）"&amp;"_年間発電",データシート3!$A$1:$AB$1,0),0)/10^3+VLOOKUP(BC102&amp;"_"&amp;$AZ$9,データシート3!A:AB,MATCH("ea_"&amp;"太陽光（土地系）"&amp;"_年間発電",データシート3!$A$1:$AB$1,0),0)/10^3</f>
        <v>151553.90400000001</v>
      </c>
      <c r="BF102" s="35">
        <f>VLOOKUP(BC102&amp;"_"&amp;$AZ$9,データシート3!A:AB,MATCH("ea_"&amp;"風力（陸上）"&amp;"_年間発電",データシート3!$A$1:$AB$1,0),0)/10^3</f>
        <v>0</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151553.90400000001</v>
      </c>
      <c r="BJ102" s="35">
        <f>(VLOOKUP($BC102&amp;"_"&amp;$AZ$8,データシート3!$A:$AN,MATCH("da_合計",データシート3!$A$1:$AN$1,0),0))/10^3</f>
        <v>213551.61636987442</v>
      </c>
      <c r="BK102" s="35">
        <f t="shared" si="21"/>
        <v>-61997.712369874411</v>
      </c>
      <c r="BL102" s="35">
        <f t="shared" si="22"/>
        <v>-61997.712369874411</v>
      </c>
      <c r="BM102" s="35">
        <f t="shared" si="23"/>
        <v>0</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40345</v>
      </c>
      <c r="AY103" s="19" t="str">
        <f>IF(IFERROR(比較地域マスタ!$AE38,"")=0,"",IFERROR(比較地域マスタ!$AE38,""))</f>
        <v>新宮町</v>
      </c>
      <c r="AZ103" s="17"/>
      <c r="BA103" s="23">
        <v>32</v>
      </c>
      <c r="BB103" s="23">
        <v>1</v>
      </c>
      <c r="BC103" s="19" t="str">
        <f t="shared" si="24"/>
        <v>40345</v>
      </c>
      <c r="BD103" s="19" t="str">
        <f t="shared" si="25"/>
        <v>新宮町</v>
      </c>
      <c r="BE103" s="35">
        <f>VLOOKUP(BC103&amp;"_"&amp;$AZ$9,データシート3!A:AB,MATCH("ea_"&amp;"太陽光（建物系）"&amp;"_年間発電",データシート3!$A$1:$AB$1,0),0)/10^3+VLOOKUP(BC103&amp;"_"&amp;$AZ$9,データシート3!A:AB,MATCH("ea_"&amp;"太陽光（土地系）"&amp;"_年間発電",データシート3!$A$1:$AB$1,0),0)/10^3</f>
        <v>165977.717</v>
      </c>
      <c r="BF103" s="35">
        <f>VLOOKUP(BC103&amp;"_"&amp;$AZ$9,データシート3!A:AB,MATCH("ea_"&amp;"風力（陸上）"&amp;"_年間発電",データシート3!$A$1:$AB$1,0),0)/10^3</f>
        <v>3552.0149999999999</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169529.73200000002</v>
      </c>
      <c r="BJ103" s="35">
        <f>(VLOOKUP($BC103&amp;"_"&amp;$AZ$8,データシート3!$A:$AN,MATCH("da_合計",データシート3!$A$1:$AN$1,0),0))/10^3</f>
        <v>229017.05180720595</v>
      </c>
      <c r="BK103" s="35">
        <f t="shared" si="21"/>
        <v>-59487.319807205931</v>
      </c>
      <c r="BL103" s="35">
        <f t="shared" si="22"/>
        <v>-59487.319807205931</v>
      </c>
      <c r="BM103" s="35">
        <f t="shared" si="23"/>
        <v>0</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40344</v>
      </c>
      <c r="AY104" s="19" t="str">
        <f>IF(IFERROR(比較地域マスタ!$AE39,"")=0,"",IFERROR(比較地域マスタ!$AE39,""))</f>
        <v>須恵町</v>
      </c>
      <c r="AZ104" s="17"/>
      <c r="BA104" s="23">
        <v>33</v>
      </c>
      <c r="BB104" s="23">
        <v>1</v>
      </c>
      <c r="BC104" s="19" t="str">
        <f t="shared" si="24"/>
        <v>40344</v>
      </c>
      <c r="BD104" s="19" t="str">
        <f t="shared" si="25"/>
        <v>須恵町</v>
      </c>
      <c r="BE104" s="35">
        <f>VLOOKUP(BC104&amp;"_"&amp;$AZ$9,データシート3!A:AB,MATCH("ea_"&amp;"太陽光（建物系）"&amp;"_年間発電",データシート3!$A$1:$AB$1,0),0)/10^3+VLOOKUP(BC104&amp;"_"&amp;$AZ$9,データシート3!A:AB,MATCH("ea_"&amp;"太陽光（土地系）"&amp;"_年間発電",データシート3!$A$1:$AB$1,0),0)/10^3</f>
        <v>143239.81099999999</v>
      </c>
      <c r="BF104" s="35">
        <f>VLOOKUP(BC104&amp;"_"&amp;$AZ$9,データシート3!A:AB,MATCH("ea_"&amp;"風力（陸上）"&amp;"_年間発電",データシート3!$A$1:$AB$1,0),0)/10^3</f>
        <v>21010.628000000001</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164250.43899999998</v>
      </c>
      <c r="BJ104" s="35">
        <f>(VLOOKUP($BC104&amp;"_"&amp;$AZ$8,データシート3!$A:$AN,MATCH("da_合計",データシート3!$A$1:$AN$1,0),0))/10^3</f>
        <v>161473.57407820801</v>
      </c>
      <c r="BK104" s="35">
        <f t="shared" ref="BK104:BK135" si="27">BI104-BJ104</f>
        <v>2776.8649217919738</v>
      </c>
      <c r="BL104" s="35">
        <f t="shared" ref="BL104:BL135" si="28">IF(BK104&gt;0,0,BK104)</f>
        <v>0</v>
      </c>
      <c r="BM104" s="35">
        <f t="shared" ref="BM104:BM135" si="29">IF(BK104&gt;0,BK104,0)</f>
        <v>2776.8649217919738</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40602</v>
      </c>
      <c r="AY105" s="19" t="str">
        <f>IF(IFERROR(比較地域マスタ!$AE40,"")=0,"",IFERROR(比較地域マスタ!$AE40,""))</f>
        <v>添田町</v>
      </c>
      <c r="AZ105" s="17"/>
      <c r="BA105" s="23">
        <v>34</v>
      </c>
      <c r="BB105" s="23">
        <v>1</v>
      </c>
      <c r="BC105" s="19" t="str">
        <f t="shared" si="24"/>
        <v>40602</v>
      </c>
      <c r="BD105" s="19" t="str">
        <f t="shared" si="25"/>
        <v>添田町</v>
      </c>
      <c r="BE105" s="35">
        <f>VLOOKUP(BC105&amp;"_"&amp;$AZ$9,データシート3!A:AB,MATCH("ea_"&amp;"太陽光（建物系）"&amp;"_年間発電",データシート3!$A$1:$AB$1,0),0)/10^3+VLOOKUP(BC105&amp;"_"&amp;$AZ$9,データシート3!A:AB,MATCH("ea_"&amp;"太陽光（土地系）"&amp;"_年間発電",データシート3!$A$1:$AB$1,0),0)/10^3</f>
        <v>181357.20300000004</v>
      </c>
      <c r="BF105" s="35">
        <f>VLOOKUP(BC105&amp;"_"&amp;$AZ$9,データシート3!A:AB,MATCH("ea_"&amp;"風力（陸上）"&amp;"_年間発電",データシート3!$A$1:$AB$1,0),0)/10^3</f>
        <v>237716.981</v>
      </c>
      <c r="BG105" s="35">
        <f>VLOOKUP(BC105&amp;"_"&amp;$AZ$9,データシート3!A:AB,MATCH("ea_"&amp;"中小水（河川）"&amp;"_年間発電",データシート3!$A$1:$AB$1,0),0)/10^3+VLOOKUP(BC105&amp;"_"&amp;$AZ$9,データシート3!A:AB,MATCH("ea_"&amp;"中小水（農業用水路）"&amp;"_年間発電",データシート3!$A$1:$AB$1,0),0)/10^3</f>
        <v>9302.7379999999994</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428376.92200000002</v>
      </c>
      <c r="BJ105" s="35">
        <f>(VLOOKUP($BC105&amp;"_"&amp;$AZ$8,データシート3!$A:$AN,MATCH("da_合計",データシート3!$A$1:$AN$1,0),0))/10^3</f>
        <v>34454.684608537245</v>
      </c>
      <c r="BK105" s="35">
        <f t="shared" si="27"/>
        <v>393922.23739146278</v>
      </c>
      <c r="BL105" s="35">
        <f t="shared" si="28"/>
        <v>0</v>
      </c>
      <c r="BM105" s="35">
        <f t="shared" si="29"/>
        <v>393922.23739146278</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40206</v>
      </c>
      <c r="AY106" s="19" t="str">
        <f>IF(IFERROR(比較地域マスタ!$AE41,"")=0,"",IFERROR(比較地域マスタ!$AE41,""))</f>
        <v>田川市</v>
      </c>
      <c r="AZ106" s="17"/>
      <c r="BA106" s="23">
        <v>35</v>
      </c>
      <c r="BB106" s="23">
        <v>1</v>
      </c>
      <c r="BC106" s="19" t="str">
        <f t="shared" si="24"/>
        <v>40206</v>
      </c>
      <c r="BD106" s="19" t="str">
        <f t="shared" si="25"/>
        <v>田川市</v>
      </c>
      <c r="BE106" s="35">
        <f>VLOOKUP(BC106&amp;"_"&amp;$AZ$9,データシート3!A:AB,MATCH("ea_"&amp;"太陽光（建物系）"&amp;"_年間発電",データシート3!$A$1:$AB$1,0),0)/10^3+VLOOKUP(BC106&amp;"_"&amp;$AZ$9,データシート3!A:AB,MATCH("ea_"&amp;"太陽光（土地系）"&amp;"_年間発電",データシート3!$A$1:$AB$1,0),0)/10^3</f>
        <v>515262.52599999995</v>
      </c>
      <c r="BF106" s="35">
        <f>VLOOKUP(BC106&amp;"_"&amp;$AZ$9,データシート3!A:AB,MATCH("ea_"&amp;"風力（陸上）"&amp;"_年間発電",データシート3!$A$1:$AB$1,0),0)/10^3</f>
        <v>7048.0450000000001</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522310.57099999994</v>
      </c>
      <c r="BJ106" s="35">
        <f>(VLOOKUP($BC106&amp;"_"&amp;$AZ$8,データシート3!$A:$AN,MATCH("da_合計",データシート3!$A$1:$AN$1,0),0))/10^3</f>
        <v>299766.86652956193</v>
      </c>
      <c r="BK106" s="35">
        <f t="shared" si="27"/>
        <v>222543.70447043801</v>
      </c>
      <c r="BL106" s="35">
        <f t="shared" si="28"/>
        <v>0</v>
      </c>
      <c r="BM106" s="35">
        <f t="shared" si="29"/>
        <v>222543.70447043801</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40221</v>
      </c>
      <c r="AY107" s="19" t="str">
        <f>IF(IFERROR(比較地域マスタ!$AE42,"")=0,"",IFERROR(比較地域マスタ!$AE42,""))</f>
        <v>太宰府市</v>
      </c>
      <c r="AZ107" s="17"/>
      <c r="BA107" s="23">
        <v>36</v>
      </c>
      <c r="BB107" s="23">
        <v>1</v>
      </c>
      <c r="BC107" s="19" t="str">
        <f t="shared" si="24"/>
        <v>40221</v>
      </c>
      <c r="BD107" s="19" t="str">
        <f t="shared" si="25"/>
        <v>太宰府市</v>
      </c>
      <c r="BE107" s="35">
        <f>VLOOKUP(BC107&amp;"_"&amp;$AZ$9,データシート3!A:AB,MATCH("ea_"&amp;"太陽光（建物系）"&amp;"_年間発電",データシート3!$A$1:$AB$1,0),0)/10^3+VLOOKUP(BC107&amp;"_"&amp;$AZ$9,データシート3!A:AB,MATCH("ea_"&amp;"太陽光（土地系）"&amp;"_年間発電",データシート3!$A$1:$AB$1,0),0)/10^3</f>
        <v>252415.80799999999</v>
      </c>
      <c r="BF107" s="35">
        <f>VLOOKUP(BC107&amp;"_"&amp;$AZ$9,データシート3!A:AB,MATCH("ea_"&amp;"風力（陸上）"&amp;"_年間発電",データシート3!$A$1:$AB$1,0),0)/10^3</f>
        <v>10745.691000000001</v>
      </c>
      <c r="BG107" s="35">
        <f>VLOOKUP(BC107&amp;"_"&amp;$AZ$9,データシート3!A:AB,MATCH("ea_"&amp;"中小水（河川）"&amp;"_年間発電",データシート3!$A$1:$AB$1,0),0)/10^3+VLOOKUP(BC107&amp;"_"&amp;$AZ$9,データシート3!A:AB,MATCH("ea_"&amp;"中小水（農業用水路）"&amp;"_年間発電",データシート3!$A$1:$AB$1,0),0)/10^3</f>
        <v>0</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263161.49900000001</v>
      </c>
      <c r="BJ107" s="35">
        <f>(VLOOKUP($BC107&amp;"_"&amp;$AZ$8,データシート3!$A:$AN,MATCH("da_合計",データシート3!$A$1:$AN$1,0),0))/10^3</f>
        <v>289985.13506458508</v>
      </c>
      <c r="BK107" s="35">
        <f t="shared" si="27"/>
        <v>-26823.636064585065</v>
      </c>
      <c r="BL107" s="35">
        <f t="shared" si="28"/>
        <v>-26823.636064585065</v>
      </c>
      <c r="BM107" s="35">
        <f t="shared" si="29"/>
        <v>0</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40503</v>
      </c>
      <c r="AY108" s="19" t="str">
        <f>IF(IFERROR(比較地域マスタ!$AE43,"")=0,"",IFERROR(比較地域マスタ!$AE43,""))</f>
        <v>大刀洗町</v>
      </c>
      <c r="AZ108" s="17"/>
      <c r="BA108" s="23">
        <v>37</v>
      </c>
      <c r="BB108" s="23">
        <v>1</v>
      </c>
      <c r="BC108" s="19" t="str">
        <f t="shared" si="24"/>
        <v>40503</v>
      </c>
      <c r="BD108" s="19" t="str">
        <f t="shared" si="25"/>
        <v>大刀洗町</v>
      </c>
      <c r="BE108" s="35">
        <f>VLOOKUP(BC108&amp;"_"&amp;$AZ$9,データシート3!A:AB,MATCH("ea_"&amp;"太陽光（建物系）"&amp;"_年間発電",データシート3!$A$1:$AB$1,0),0)/10^3+VLOOKUP(BC108&amp;"_"&amp;$AZ$9,データシート3!A:AB,MATCH("ea_"&amp;"太陽光（土地系）"&amp;"_年間発電",データシート3!$A$1:$AB$1,0),0)/10^3</f>
        <v>242791.76799999998</v>
      </c>
      <c r="BF108" s="35">
        <f>VLOOKUP(BC108&amp;"_"&amp;$AZ$9,データシート3!A:AB,MATCH("ea_"&amp;"風力（陸上）"&amp;"_年間発電",データシート3!$A$1:$AB$1,0),0)/10^3</f>
        <v>0</v>
      </c>
      <c r="BG108" s="35">
        <f>VLOOKUP(BC108&amp;"_"&amp;$AZ$9,データシート3!A:AB,MATCH("ea_"&amp;"中小水（河川）"&amp;"_年間発電",データシート3!$A$1:$AB$1,0),0)/10^3+VLOOKUP(BC108&amp;"_"&amp;$AZ$9,データシート3!A:AB,MATCH("ea_"&amp;"中小水（農業用水路）"&amp;"_年間発電",データシート3!$A$1:$AB$1,0),0)/10^3</f>
        <v>381.75099999999992</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243173.51899999997</v>
      </c>
      <c r="BJ108" s="35">
        <f>(VLOOKUP($BC108&amp;"_"&amp;$AZ$8,データシート3!$A:$AN,MATCH("da_合計",データシート3!$A$1:$AN$1,0),0))/10^3</f>
        <v>76398.414434734863</v>
      </c>
      <c r="BK108" s="35">
        <f t="shared" si="27"/>
        <v>166775.10456526512</v>
      </c>
      <c r="BL108" s="35">
        <f t="shared" si="28"/>
        <v>0</v>
      </c>
      <c r="BM108" s="35">
        <f t="shared" si="29"/>
        <v>166775.10456526512</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40211</v>
      </c>
      <c r="AY109" s="19" t="str">
        <f>IF(IFERROR(比較地域マスタ!$AE44,"")=0,"",IFERROR(比較地域マスタ!$AE44,""))</f>
        <v>筑後市</v>
      </c>
      <c r="AZ109" s="17"/>
      <c r="BA109" s="23">
        <v>38</v>
      </c>
      <c r="BB109" s="23">
        <v>1</v>
      </c>
      <c r="BC109" s="19" t="str">
        <f t="shared" si="24"/>
        <v>40211</v>
      </c>
      <c r="BD109" s="19" t="str">
        <f t="shared" si="25"/>
        <v>筑後市</v>
      </c>
      <c r="BE109" s="35">
        <f>VLOOKUP(BC109&amp;"_"&amp;$AZ$9,データシート3!A:AB,MATCH("ea_"&amp;"太陽光（建物系）"&amp;"_年間発電",データシート3!$A$1:$AB$1,0),0)/10^3+VLOOKUP(BC109&amp;"_"&amp;$AZ$9,データシート3!A:AB,MATCH("ea_"&amp;"太陽光（土地系）"&amp;"_年間発電",データシート3!$A$1:$AB$1,0),0)/10^3</f>
        <v>667482.39799999993</v>
      </c>
      <c r="BF109" s="35">
        <f>VLOOKUP(BC109&amp;"_"&amp;$AZ$9,データシート3!A:AB,MATCH("ea_"&amp;"風力（陸上）"&amp;"_年間発電",データシート3!$A$1:$AB$1,0),0)/10^3</f>
        <v>0</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667482.39799999993</v>
      </c>
      <c r="BJ109" s="35">
        <f>(VLOOKUP($BC109&amp;"_"&amp;$AZ$8,データシート3!$A:$AN,MATCH("da_合計",データシート3!$A$1:$AN$1,0),0))/10^3</f>
        <v>388186.87569351587</v>
      </c>
      <c r="BK109" s="35">
        <f t="shared" si="27"/>
        <v>279295.52230648405</v>
      </c>
      <c r="BL109" s="35">
        <f t="shared" si="28"/>
        <v>0</v>
      </c>
      <c r="BM109" s="35">
        <f t="shared" si="29"/>
        <v>279295.52230648405</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40217</v>
      </c>
      <c r="AY110" s="19" t="str">
        <f>IF(IFERROR(比較地域マスタ!$AE45,"")=0,"",IFERROR(比較地域マスタ!$AE45,""))</f>
        <v>筑紫野市</v>
      </c>
      <c r="AZ110" s="17"/>
      <c r="BA110" s="23">
        <v>39</v>
      </c>
      <c r="BB110" s="23">
        <v>1</v>
      </c>
      <c r="BC110" s="19" t="str">
        <f t="shared" si="24"/>
        <v>40217</v>
      </c>
      <c r="BD110" s="19" t="str">
        <f t="shared" si="25"/>
        <v>筑紫野市</v>
      </c>
      <c r="BE110" s="35">
        <f>VLOOKUP(BC110&amp;"_"&amp;$AZ$9,データシート3!A:AB,MATCH("ea_"&amp;"太陽光（建物系）"&amp;"_年間発電",データシート3!$A$1:$AB$1,0),0)/10^3+VLOOKUP(BC110&amp;"_"&amp;$AZ$9,データシート3!A:AB,MATCH("ea_"&amp;"太陽光（土地系）"&amp;"_年間発電",データシート3!$A$1:$AB$1,0),0)/10^3</f>
        <v>559648.61499999999</v>
      </c>
      <c r="BF110" s="35">
        <f>VLOOKUP(BC110&amp;"_"&amp;$AZ$9,データシート3!A:AB,MATCH("ea_"&amp;"風力（陸上）"&amp;"_年間発電",データシート3!$A$1:$AB$1,0),0)/10^3</f>
        <v>85615.225999999995</v>
      </c>
      <c r="BG110" s="35">
        <f>VLOOKUP(BC110&amp;"_"&amp;$AZ$9,データシート3!A:AB,MATCH("ea_"&amp;"中小水（河川）"&amp;"_年間発電",データシート3!$A$1:$AB$1,0),0)/10^3+VLOOKUP(BC110&amp;"_"&amp;$AZ$9,データシート3!A:AB,MATCH("ea_"&amp;"中小水（農業用水路）"&amp;"_年間発電",データシート3!$A$1:$AB$1,0),0)/10^3</f>
        <v>8364.3920000000016</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653628.23300000001</v>
      </c>
      <c r="BJ110" s="35">
        <f>(VLOOKUP($BC110&amp;"_"&amp;$AZ$8,データシート3!$A:$AN,MATCH("da_合計",データシート3!$A$1:$AN$1,0),0))/10^3</f>
        <v>445866.74390460079</v>
      </c>
      <c r="BK110" s="35">
        <f t="shared" si="27"/>
        <v>207761.48909539921</v>
      </c>
      <c r="BL110" s="35">
        <f t="shared" si="28"/>
        <v>0</v>
      </c>
      <c r="BM110" s="35">
        <f t="shared" si="29"/>
        <v>207761.48909539921</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40647</v>
      </c>
      <c r="AY111" s="19" t="str">
        <f>IF(IFERROR(比較地域マスタ!$AE46,"")=0,"",IFERROR(比較地域マスタ!$AE46,""))</f>
        <v>築上町</v>
      </c>
      <c r="AZ111" s="17"/>
      <c r="BA111" s="23">
        <v>40</v>
      </c>
      <c r="BB111" s="23">
        <v>1</v>
      </c>
      <c r="BC111" s="19" t="str">
        <f t="shared" si="24"/>
        <v>40647</v>
      </c>
      <c r="BD111" s="19" t="str">
        <f t="shared" si="25"/>
        <v>築上町</v>
      </c>
      <c r="BE111" s="35">
        <f>VLOOKUP(BC111&amp;"_"&amp;$AZ$9,データシート3!A:AB,MATCH("ea_"&amp;"太陽光（建物系）"&amp;"_年間発電",データシート3!$A$1:$AB$1,0),0)/10^3+VLOOKUP(BC111&amp;"_"&amp;$AZ$9,データシート3!A:AB,MATCH("ea_"&amp;"太陽光（土地系）"&amp;"_年間発電",データシート3!$A$1:$AB$1,0),0)/10^3</f>
        <v>756121.10100000002</v>
      </c>
      <c r="BF111" s="35">
        <f>VLOOKUP(BC111&amp;"_"&amp;$AZ$9,データシート3!A:AB,MATCH("ea_"&amp;"風力（陸上）"&amp;"_年間発電",データシート3!$A$1:$AB$1,0),0)/10^3</f>
        <v>201927.60399999999</v>
      </c>
      <c r="BG111" s="35">
        <f>VLOOKUP(BC111&amp;"_"&amp;$AZ$9,データシート3!A:AB,MATCH("ea_"&amp;"中小水（河川）"&amp;"_年間発電",データシート3!$A$1:$AB$1,0),0)/10^3+VLOOKUP(BC111&amp;"_"&amp;$AZ$9,データシート3!A:AB,MATCH("ea_"&amp;"中小水（農業用水路）"&amp;"_年間発電",データシート3!$A$1:$AB$1,0),0)/10^3</f>
        <v>769.26099999999997</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958817.96600000013</v>
      </c>
      <c r="BJ111" s="35">
        <f>(VLOOKUP($BC111&amp;"_"&amp;$AZ$8,データシート3!$A:$AN,MATCH("da_合計",データシート3!$A$1:$AN$1,0),0))/10^3</f>
        <v>87753.533385711999</v>
      </c>
      <c r="BK111" s="35">
        <f t="shared" si="27"/>
        <v>871064.43261428818</v>
      </c>
      <c r="BL111" s="35">
        <f t="shared" si="28"/>
        <v>0</v>
      </c>
      <c r="BM111" s="35">
        <f t="shared" si="29"/>
        <v>871064.43261428818</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40447</v>
      </c>
      <c r="AY112" s="19" t="str">
        <f>IF(IFERROR(比較地域マスタ!$AE47,"")=0,"",IFERROR(比較地域マスタ!$AE47,""))</f>
        <v>筑前町</v>
      </c>
      <c r="AZ112" s="17"/>
      <c r="BA112" s="23">
        <v>41</v>
      </c>
      <c r="BB112" s="23">
        <v>1</v>
      </c>
      <c r="BC112" s="19" t="str">
        <f t="shared" si="24"/>
        <v>40447</v>
      </c>
      <c r="BD112" s="19" t="str">
        <f t="shared" si="25"/>
        <v>筑前町</v>
      </c>
      <c r="BE112" s="35">
        <f>VLOOKUP(BC112&amp;"_"&amp;$AZ$9,データシート3!A:AB,MATCH("ea_"&amp;"太陽光（建物系）"&amp;"_年間発電",データシート3!$A$1:$AB$1,0),0)/10^3+VLOOKUP(BC112&amp;"_"&amp;$AZ$9,データシート3!A:AB,MATCH("ea_"&amp;"太陽光（土地系）"&amp;"_年間発電",データシート3!$A$1:$AB$1,0),0)/10^3</f>
        <v>987044.076</v>
      </c>
      <c r="BF112" s="35">
        <f>VLOOKUP(BC112&amp;"_"&amp;$AZ$9,データシート3!A:AB,MATCH("ea_"&amp;"風力（陸上）"&amp;"_年間発電",データシート3!$A$1:$AB$1,0),0)/10^3</f>
        <v>66532.184999999998</v>
      </c>
      <c r="BG112" s="35">
        <f>VLOOKUP(BC112&amp;"_"&amp;$AZ$9,データシート3!A:AB,MATCH("ea_"&amp;"中小水（河川）"&amp;"_年間発電",データシート3!$A$1:$AB$1,0),0)/10^3+VLOOKUP(BC112&amp;"_"&amp;$AZ$9,データシート3!A:AB,MATCH("ea_"&amp;"中小水（農業用水路）"&amp;"_年間発電",データシート3!$A$1:$AB$1,0),0)/10^3</f>
        <v>0</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1053576.2609999999</v>
      </c>
      <c r="BJ112" s="35">
        <f>(VLOOKUP($BC112&amp;"_"&amp;$AZ$8,データシート3!$A:$AN,MATCH("da_合計",データシート3!$A$1:$AN$1,0),0))/10^3</f>
        <v>135372.28738140277</v>
      </c>
      <c r="BK112" s="35">
        <f t="shared" si="27"/>
        <v>918203.97361859714</v>
      </c>
      <c r="BL112" s="35">
        <f t="shared" si="28"/>
        <v>0</v>
      </c>
      <c r="BM112" s="35">
        <f t="shared" si="29"/>
        <v>918203.97361859714</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40448</v>
      </c>
      <c r="AY113" s="19" t="str">
        <f>IF(IFERROR(比較地域マスタ!$AE48,"")=0,"",IFERROR(比較地域マスタ!$AE48,""))</f>
        <v>東峰村</v>
      </c>
      <c r="AZ113" s="17"/>
      <c r="BA113" s="23">
        <v>42</v>
      </c>
      <c r="BB113" s="23">
        <v>1</v>
      </c>
      <c r="BC113" s="19" t="str">
        <f t="shared" si="24"/>
        <v>40448</v>
      </c>
      <c r="BD113" s="19" t="str">
        <f t="shared" si="25"/>
        <v>東峰村</v>
      </c>
      <c r="BE113" s="35">
        <f>VLOOKUP(BC113&amp;"_"&amp;$AZ$9,データシート3!A:AB,MATCH("ea_"&amp;"太陽光（建物系）"&amp;"_年間発電",データシート3!$A$1:$AB$1,0),0)/10^3+VLOOKUP(BC113&amp;"_"&amp;$AZ$9,データシート3!A:AB,MATCH("ea_"&amp;"太陽光（土地系）"&amp;"_年間発電",データシート3!$A$1:$AB$1,0),0)/10^3</f>
        <v>55020.631999999998</v>
      </c>
      <c r="BF113" s="35">
        <f>VLOOKUP(BC113&amp;"_"&amp;$AZ$9,データシート3!A:AB,MATCH("ea_"&amp;"風力（陸上）"&amp;"_年間発電",データシート3!$A$1:$AB$1,0),0)/10^3</f>
        <v>52994.535000000011</v>
      </c>
      <c r="BG113" s="35">
        <f>VLOOKUP(BC113&amp;"_"&amp;$AZ$9,データシート3!A:AB,MATCH("ea_"&amp;"中小水（河川）"&amp;"_年間発電",データシート3!$A$1:$AB$1,0),0)/10^3+VLOOKUP(BC113&amp;"_"&amp;$AZ$9,データシート3!A:AB,MATCH("ea_"&amp;"中小水（農業用水路）"&amp;"_年間発電",データシート3!$A$1:$AB$1,0),0)/10^3</f>
        <v>2854.1239999999993</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5">
        <f t="shared" si="26"/>
        <v>110869.29100000001</v>
      </c>
      <c r="BJ113" s="35">
        <f>(VLOOKUP($BC113&amp;"_"&amp;$AZ$8,データシート3!$A:$AN,MATCH("da_合計",データシート3!$A$1:$AN$1,0),0))/10^3</f>
        <v>9841.3531089509343</v>
      </c>
      <c r="BK113" s="35">
        <f t="shared" si="27"/>
        <v>101027.93789104908</v>
      </c>
      <c r="BL113" s="35">
        <f t="shared" si="28"/>
        <v>0</v>
      </c>
      <c r="BM113" s="35">
        <f t="shared" si="29"/>
        <v>101027.93789104908</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40231</v>
      </c>
      <c r="AY114" s="19" t="str">
        <f>IF(IFERROR(比較地域マスタ!$AE49,"")=0,"",IFERROR(比較地域マスタ!$AE49,""))</f>
        <v>那珂川市</v>
      </c>
      <c r="AZ114" s="17"/>
      <c r="BA114" s="23">
        <v>43</v>
      </c>
      <c r="BB114" s="23">
        <v>1</v>
      </c>
      <c r="BC114" s="19" t="str">
        <f t="shared" si="24"/>
        <v>40231</v>
      </c>
      <c r="BD114" s="19" t="str">
        <f t="shared" si="25"/>
        <v>那珂川市</v>
      </c>
      <c r="BE114" s="35">
        <f>VLOOKUP(BC114&amp;"_"&amp;$AZ$9,データシート3!A:AB,MATCH("ea_"&amp;"太陽光（建物系）"&amp;"_年間発電",データシート3!$A$1:$AB$1,0),0)/10^3+VLOOKUP(BC114&amp;"_"&amp;$AZ$9,データシート3!A:AB,MATCH("ea_"&amp;"太陽光（土地系）"&amp;"_年間発電",データシート3!$A$1:$AB$1,0),0)/10^3</f>
        <v>217698.93700000001</v>
      </c>
      <c r="BF114" s="35">
        <f>VLOOKUP(BC114&amp;"_"&amp;$AZ$9,データシート3!A:AB,MATCH("ea_"&amp;"風力（陸上）"&amp;"_年間発電",データシート3!$A$1:$AB$1,0),0)/10^3</f>
        <v>172721.50200000004</v>
      </c>
      <c r="BG114" s="35">
        <f>VLOOKUP(BC114&amp;"_"&amp;$AZ$9,データシート3!A:AB,MATCH("ea_"&amp;"中小水（河川）"&amp;"_年間発電",データシート3!$A$1:$AB$1,0),0)/10^3+VLOOKUP(BC114&amp;"_"&amp;$AZ$9,データシート3!A:AB,MATCH("ea_"&amp;"中小水（農業用水路）"&amp;"_年間発電",データシート3!$A$1:$AB$1,0),0)/10^3</f>
        <v>4192.9610000000002</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5">
        <f t="shared" si="26"/>
        <v>394613.4</v>
      </c>
      <c r="BJ114" s="35">
        <f>(VLOOKUP($BC114&amp;"_"&amp;$AZ$8,データシート3!$A:$AN,MATCH("da_合計",データシート3!$A$1:$AN$1,0),0))/10^3</f>
        <v>199590.86496788391</v>
      </c>
      <c r="BK114" s="35">
        <f t="shared" si="27"/>
        <v>195022.53503211611</v>
      </c>
      <c r="BL114" s="35">
        <f t="shared" si="28"/>
        <v>0</v>
      </c>
      <c r="BM114" s="35">
        <f t="shared" si="29"/>
        <v>195022.53503211611</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40215</v>
      </c>
      <c r="AY115" s="19" t="str">
        <f>IF(IFERROR(比較地域マスタ!$AE50,"")=0,"",IFERROR(比較地域マスタ!$AE50,""))</f>
        <v>中間市</v>
      </c>
      <c r="AZ115" s="17"/>
      <c r="BA115" s="23">
        <v>44</v>
      </c>
      <c r="BB115" s="23">
        <v>1</v>
      </c>
      <c r="BC115" s="19" t="str">
        <f t="shared" si="24"/>
        <v>40215</v>
      </c>
      <c r="BD115" s="19" t="str">
        <f t="shared" si="25"/>
        <v>中間市</v>
      </c>
      <c r="BE115" s="35">
        <f>VLOOKUP(BC115&amp;"_"&amp;$AZ$9,データシート3!A:AB,MATCH("ea_"&amp;"太陽光（建物系）"&amp;"_年間発電",データシート3!$A$1:$AB$1,0),0)/10^3+VLOOKUP(BC115&amp;"_"&amp;$AZ$9,データシート3!A:AB,MATCH("ea_"&amp;"太陽光（土地系）"&amp;"_年間発電",データシート3!$A$1:$AB$1,0),0)/10^3</f>
        <v>275973.00199999998</v>
      </c>
      <c r="BF115" s="35">
        <f>VLOOKUP(BC115&amp;"_"&amp;$AZ$9,データシート3!A:AB,MATCH("ea_"&amp;"風力（陸上）"&amp;"_年間発電",データシート3!$A$1:$AB$1,0),0)/10^3</f>
        <v>0</v>
      </c>
      <c r="BG115" s="35">
        <f>VLOOKUP(BC115&amp;"_"&amp;$AZ$9,データシート3!A:AB,MATCH("ea_"&amp;"中小水（河川）"&amp;"_年間発電",データシート3!$A$1:$AB$1,0),0)/10^3+VLOOKUP(BC115&amp;"_"&amp;$AZ$9,データシート3!A:AB,MATCH("ea_"&amp;"中小水（農業用水路）"&amp;"_年間発電",データシート3!$A$1:$AB$1,0),0)/10^3</f>
        <v>0</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5">
        <f t="shared" si="26"/>
        <v>275973.00199999998</v>
      </c>
      <c r="BJ115" s="35">
        <f>(VLOOKUP($BC115&amp;"_"&amp;$AZ$8,データシート3!$A:$AN,MATCH("da_合計",データシート3!$A$1:$AN$1,0),0))/10^3</f>
        <v>197147.53388953386</v>
      </c>
      <c r="BK115" s="35">
        <f t="shared" si="27"/>
        <v>78825.468110466114</v>
      </c>
      <c r="BL115" s="35">
        <f t="shared" si="28"/>
        <v>0</v>
      </c>
      <c r="BM115" s="35">
        <f t="shared" si="29"/>
        <v>78825.468110466114</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t="str">
        <f>比較地域マスタ!AD51</f>
        <v>40204</v>
      </c>
      <c r="AY116" s="19" t="str">
        <f>IF(IFERROR(比較地域マスタ!$AE51,"")=0,"",IFERROR(比較地域マスタ!$AE51,""))</f>
        <v>直方市</v>
      </c>
      <c r="AZ116" s="17"/>
      <c r="BA116" s="23">
        <v>45</v>
      </c>
      <c r="BB116" s="23">
        <v>1</v>
      </c>
      <c r="BC116" s="19" t="str">
        <f t="shared" si="24"/>
        <v>40204</v>
      </c>
      <c r="BD116" s="19" t="str">
        <f t="shared" si="25"/>
        <v>直方市</v>
      </c>
      <c r="BE116" s="35">
        <f>VLOOKUP(BC116&amp;"_"&amp;$AZ$9,データシート3!A:AB,MATCH("ea_"&amp;"太陽光（建物系）"&amp;"_年間発電",データシート3!$A$1:$AB$1,0),0)/10^3+VLOOKUP(BC116&amp;"_"&amp;$AZ$9,データシート3!A:AB,MATCH("ea_"&amp;"太陽光（土地系）"&amp;"_年間発電",データシート3!$A$1:$AB$1,0),0)/10^3</f>
        <v>501163.96900000004</v>
      </c>
      <c r="BF116" s="35">
        <f>VLOOKUP(BC116&amp;"_"&amp;$AZ$9,データシート3!A:AB,MATCH("ea_"&amp;"風力（陸上）"&amp;"_年間発電",データシート3!$A$1:$AB$1,0),0)/10^3</f>
        <v>17573.600999999999</v>
      </c>
      <c r="BG116" s="35">
        <f>VLOOKUP(BC116&amp;"_"&amp;$AZ$9,データシート3!A:AB,MATCH("ea_"&amp;"中小水（河川）"&amp;"_年間発電",データシート3!$A$1:$AB$1,0),0)/10^3+VLOOKUP(BC116&amp;"_"&amp;$AZ$9,データシート3!A:AB,MATCH("ea_"&amp;"中小水（農業用水路）"&amp;"_年間発電",データシート3!$A$1:$AB$1,0),0)/10^3</f>
        <v>0</v>
      </c>
      <c r="BH116" s="35">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5">
        <f t="shared" si="26"/>
        <v>518737.57000000007</v>
      </c>
      <c r="BJ116" s="35">
        <f>(VLOOKUP($BC116&amp;"_"&amp;$AZ$8,データシート3!$A:$AN,MATCH("da_合計",データシート3!$A$1:$AN$1,0),0))/10^3</f>
        <v>423715.25236932799</v>
      </c>
      <c r="BK116" s="35">
        <f t="shared" si="27"/>
        <v>95022.317630672071</v>
      </c>
      <c r="BL116" s="35">
        <f t="shared" si="28"/>
        <v>0</v>
      </c>
      <c r="BM116" s="35">
        <f t="shared" si="29"/>
        <v>95022.317630672071</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t="str">
        <f>比較地域マスタ!AD52</f>
        <v>40348</v>
      </c>
      <c r="AY117" s="19" t="str">
        <f>IF(IFERROR(比較地域マスタ!$AE52,"")=0,"",IFERROR(比較地域マスタ!$AE52,""))</f>
        <v>久山町</v>
      </c>
      <c r="AZ117" s="17"/>
      <c r="BA117" s="23">
        <v>46</v>
      </c>
      <c r="BB117" s="23">
        <v>1</v>
      </c>
      <c r="BC117" s="19" t="str">
        <f t="shared" si="24"/>
        <v>40348</v>
      </c>
      <c r="BD117" s="19" t="str">
        <f t="shared" si="25"/>
        <v>久山町</v>
      </c>
      <c r="BE117" s="35">
        <f>VLOOKUP(BC117&amp;"_"&amp;$AZ$9,データシート3!A:AB,MATCH("ea_"&amp;"太陽光（建物系）"&amp;"_年間発電",データシート3!$A$1:$AB$1,0),0)/10^3+VLOOKUP(BC117&amp;"_"&amp;$AZ$9,データシート3!A:AB,MATCH("ea_"&amp;"太陽光（土地系）"&amp;"_年間発電",データシート3!$A$1:$AB$1,0),0)/10^3</f>
        <v>127212.20999999999</v>
      </c>
      <c r="BF117" s="35">
        <f>VLOOKUP(BC117&amp;"_"&amp;$AZ$9,データシート3!A:AB,MATCH("ea_"&amp;"風力（陸上）"&amp;"_年間発電",データシート3!$A$1:$AB$1,0),0)/10^3</f>
        <v>106237.523</v>
      </c>
      <c r="BG117" s="35">
        <f>VLOOKUP(BC117&amp;"_"&amp;$AZ$9,データシート3!A:AB,MATCH("ea_"&amp;"中小水（河川）"&amp;"_年間発電",データシート3!$A$1:$AB$1,0),0)/10^3+VLOOKUP(BC117&amp;"_"&amp;$AZ$9,データシート3!A:AB,MATCH("ea_"&amp;"中小水（農業用水路）"&amp;"_年間発電",データシート3!$A$1:$AB$1,0),0)/10^3</f>
        <v>0</v>
      </c>
      <c r="BH117" s="35">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5">
        <f t="shared" si="26"/>
        <v>233449.73300000001</v>
      </c>
      <c r="BJ117" s="35">
        <f>(VLOOKUP($BC117&amp;"_"&amp;$AZ$8,データシート3!$A:$AN,MATCH("da_合計",データシート3!$A$1:$AN$1,0),0))/10^3</f>
        <v>122826.81945474081</v>
      </c>
      <c r="BK117" s="35">
        <f t="shared" si="27"/>
        <v>110622.9135452592</v>
      </c>
      <c r="BL117" s="35">
        <f t="shared" si="28"/>
        <v>0</v>
      </c>
      <c r="BM117" s="35">
        <f t="shared" si="29"/>
        <v>110622.9135452592</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t="str">
        <f>比較地域マスタ!AD53</f>
        <v>40544</v>
      </c>
      <c r="AY118" s="19" t="str">
        <f>IF(IFERROR(比較地域マスタ!$AE53,"")=0,"",IFERROR(比較地域マスタ!$AE53,""))</f>
        <v>広川町</v>
      </c>
      <c r="AZ118" s="17"/>
      <c r="BA118" s="23">
        <v>47</v>
      </c>
      <c r="BB118" s="23">
        <v>1</v>
      </c>
      <c r="BC118" s="19" t="str">
        <f t="shared" si="24"/>
        <v>40544</v>
      </c>
      <c r="BD118" s="19" t="str">
        <f t="shared" si="25"/>
        <v>広川町</v>
      </c>
      <c r="BE118" s="35">
        <f>VLOOKUP(BC118&amp;"_"&amp;$AZ$9,データシート3!A:AB,MATCH("ea_"&amp;"太陽光（建物系）"&amp;"_年間発電",データシート3!$A$1:$AB$1,0),0)/10^3+VLOOKUP(BC118&amp;"_"&amp;$AZ$9,データシート3!A:AB,MATCH("ea_"&amp;"太陽光（土地系）"&amp;"_年間発電",データシート3!$A$1:$AB$1,0),0)/10^3</f>
        <v>417206.03399999999</v>
      </c>
      <c r="BF118" s="35">
        <f>VLOOKUP(BC118&amp;"_"&amp;$AZ$9,データシート3!A:AB,MATCH("ea_"&amp;"風力（陸上）"&amp;"_年間発電",データシート3!$A$1:$AB$1,0),0)/10^3</f>
        <v>75588.710999999981</v>
      </c>
      <c r="BG118" s="35">
        <f>VLOOKUP(BC118&amp;"_"&amp;$AZ$9,データシート3!A:AB,MATCH("ea_"&amp;"中小水（河川）"&amp;"_年間発電",データシート3!$A$1:$AB$1,0),0)/10^3+VLOOKUP(BC118&amp;"_"&amp;$AZ$9,データシート3!A:AB,MATCH("ea_"&amp;"中小水（農業用水路）"&amp;"_年間発電",データシート3!$A$1:$AB$1,0),0)/10^3</f>
        <v>0</v>
      </c>
      <c r="BH118" s="35">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5">
        <f t="shared" si="26"/>
        <v>492794.745</v>
      </c>
      <c r="BJ118" s="35">
        <f>(VLOOKUP($BC118&amp;"_"&amp;$AZ$8,データシート3!$A:$AN,MATCH("da_合計",データシート3!$A$1:$AN$1,0),0))/10^3</f>
        <v>144937.91152762427</v>
      </c>
      <c r="BK118" s="35">
        <f t="shared" si="27"/>
        <v>347856.83347237576</v>
      </c>
      <c r="BL118" s="35">
        <f t="shared" si="28"/>
        <v>0</v>
      </c>
      <c r="BM118" s="35">
        <f t="shared" si="29"/>
        <v>347856.83347237576</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t="str">
        <f>比較地域マスタ!AD54</f>
        <v>40130</v>
      </c>
      <c r="AY119" s="19" t="str">
        <f>IF(IFERROR(比較地域マスタ!$AE54,"")=0,"",IFERROR(比較地域マスタ!$AE54,""))</f>
        <v>福岡市</v>
      </c>
      <c r="AZ119" s="17"/>
      <c r="BA119" s="23">
        <v>48</v>
      </c>
      <c r="BB119" s="23">
        <v>1</v>
      </c>
      <c r="BC119" s="19" t="str">
        <f>AX119</f>
        <v>40130</v>
      </c>
      <c r="BD119" s="19" t="str">
        <f t="shared" si="25"/>
        <v>福岡市</v>
      </c>
      <c r="BE119" s="35">
        <f>VLOOKUP(BC119&amp;"_"&amp;$AZ$9,データシート3!A:AB,MATCH("ea_"&amp;"太陽光（建物系）"&amp;"_年間発電",データシート3!$A$1:$AB$1,0),0)/10^3+VLOOKUP(BC119&amp;"_"&amp;$AZ$9,データシート3!A:AB,MATCH("ea_"&amp;"太陽光（土地系）"&amp;"_年間発電",データシート3!$A$1:$AB$1,0),0)/10^3</f>
        <v>3745364.2659999998</v>
      </c>
      <c r="BF119" s="35">
        <f>VLOOKUP(BC119&amp;"_"&amp;$AZ$9,データシート3!A:AB,MATCH("ea_"&amp;"風力（陸上）"&amp;"_年間発電",データシート3!$A$1:$AB$1,0),0)/10^3</f>
        <v>197008.08100000001</v>
      </c>
      <c r="BG119" s="35">
        <f>VLOOKUP(BC119&amp;"_"&amp;$AZ$9,データシート3!A:AB,MATCH("ea_"&amp;"中小水（河川）"&amp;"_年間発電",データシート3!$A$1:$AB$1,0),0)/10^3+VLOOKUP(BC119&amp;"_"&amp;$AZ$9,データシート3!A:AB,MATCH("ea_"&amp;"中小水（農業用水路）"&amp;"_年間発電",データシート3!$A$1:$AB$1,0),0)/10^3</f>
        <v>7398.616</v>
      </c>
      <c r="BH119" s="35">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5">
        <f t="shared" si="26"/>
        <v>3949770.963</v>
      </c>
      <c r="BJ119" s="35">
        <f>(VLOOKUP($BC119&amp;"_"&amp;$AZ$8,データシート3!$A:$AN,MATCH("da_合計",データシート3!$A$1:$AN$1,0),0))/10^3</f>
        <v>9854744.3360893447</v>
      </c>
      <c r="BK119" s="35">
        <f t="shared" si="27"/>
        <v>-5904973.3730893452</v>
      </c>
      <c r="BL119" s="35">
        <f t="shared" si="28"/>
        <v>-5904973.3730893452</v>
      </c>
      <c r="BM119" s="35">
        <f t="shared" si="29"/>
        <v>0</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t="str">
        <f>比較地域マスタ!AD55</f>
        <v>40610</v>
      </c>
      <c r="AY120" s="19" t="str">
        <f>IF(IFERROR(比較地域マスタ!$AE55,"")=0,"",IFERROR(比較地域マスタ!$AE55,""))</f>
        <v>福智町</v>
      </c>
      <c r="AZ120" s="17"/>
      <c r="BA120" s="23">
        <v>49</v>
      </c>
      <c r="BB120" s="23">
        <v>1</v>
      </c>
      <c r="BC120" s="19" t="str">
        <f t="shared" si="24"/>
        <v>40610</v>
      </c>
      <c r="BD120" s="19" t="str">
        <f t="shared" si="25"/>
        <v>福智町</v>
      </c>
      <c r="BE120" s="35">
        <f>VLOOKUP(BC120&amp;"_"&amp;$AZ$9,データシート3!A:AB,MATCH("ea_"&amp;"太陽光（建物系）"&amp;"_年間発電",データシート3!$A$1:$AB$1,0),0)/10^3+VLOOKUP(BC120&amp;"_"&amp;$AZ$9,データシート3!A:AB,MATCH("ea_"&amp;"太陽光（土地系）"&amp;"_年間発電",データシート3!$A$1:$AB$1,0),0)/10^3</f>
        <v>342310.83799999999</v>
      </c>
      <c r="BF120" s="35">
        <f>VLOOKUP(BC120&amp;"_"&amp;$AZ$9,データシート3!A:AB,MATCH("ea_"&amp;"風力（陸上）"&amp;"_年間発電",データシート3!$A$1:$AB$1,0),0)/10^3</f>
        <v>30623.134999999995</v>
      </c>
      <c r="BG120" s="35">
        <f>VLOOKUP(BC120&amp;"_"&amp;$AZ$9,データシート3!A:AB,MATCH("ea_"&amp;"中小水（河川）"&amp;"_年間発電",データシート3!$A$1:$AB$1,0),0)/10^3+VLOOKUP(BC120&amp;"_"&amp;$AZ$9,データシート3!A:AB,MATCH("ea_"&amp;"中小水（農業用水路）"&amp;"_年間発電",データシート3!$A$1:$AB$1,0),0)/10^3</f>
        <v>793.072</v>
      </c>
      <c r="BH120" s="35">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5">
        <f t="shared" si="26"/>
        <v>373727.04499999998</v>
      </c>
      <c r="BJ120" s="35">
        <f>(VLOOKUP($BC120&amp;"_"&amp;$AZ$8,データシート3!$A:$AN,MATCH("da_合計",データシート3!$A$1:$AN$1,0),0))/10^3</f>
        <v>105687.27800136857</v>
      </c>
      <c r="BK120" s="35">
        <f t="shared" si="27"/>
        <v>268039.76699863141</v>
      </c>
      <c r="BL120" s="35">
        <f t="shared" si="28"/>
        <v>0</v>
      </c>
      <c r="BM120" s="35">
        <f t="shared" si="29"/>
        <v>268039.76699863141</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t="str">
        <f>比較地域マスタ!AD56</f>
        <v>40224</v>
      </c>
      <c r="AY121" s="19" t="str">
        <f>IF(IFERROR(比較地域マスタ!$AE56,"")=0,"",IFERROR(比較地域マスタ!$AE56,""))</f>
        <v>福津市</v>
      </c>
      <c r="AZ121" s="17"/>
      <c r="BA121" s="23">
        <v>50</v>
      </c>
      <c r="BB121" s="23">
        <v>1</v>
      </c>
      <c r="BC121" s="19" t="str">
        <f t="shared" si="24"/>
        <v>40224</v>
      </c>
      <c r="BD121" s="19" t="str">
        <f t="shared" si="25"/>
        <v>福津市</v>
      </c>
      <c r="BE121" s="35">
        <f>VLOOKUP(BC121&amp;"_"&amp;$AZ$9,データシート3!A:AB,MATCH("ea_"&amp;"太陽光（建物系）"&amp;"_年間発電",データシート3!$A$1:$AB$1,0),0)/10^3+VLOOKUP(BC121&amp;"_"&amp;$AZ$9,データシート3!A:AB,MATCH("ea_"&amp;"太陽光（土地系）"&amp;"_年間発電",データシート3!$A$1:$AB$1,0),0)/10^3</f>
        <v>588962.61400000006</v>
      </c>
      <c r="BF121" s="35">
        <f>VLOOKUP(BC121&amp;"_"&amp;$AZ$9,データシート3!A:AB,MATCH("ea_"&amp;"風力（陸上）"&amp;"_年間発電",データシート3!$A$1:$AB$1,0),0)/10^3</f>
        <v>9617.116</v>
      </c>
      <c r="BG121" s="35">
        <f>VLOOKUP(BC121&amp;"_"&amp;$AZ$9,データシート3!A:AB,MATCH("ea_"&amp;"中小水（河川）"&amp;"_年間発電",データシート3!$A$1:$AB$1,0),0)/10^3+VLOOKUP(BC121&amp;"_"&amp;$AZ$9,データシート3!A:AB,MATCH("ea_"&amp;"中小水（農業用水路）"&amp;"_年間発電",データシート3!$A$1:$AB$1,0),0)/10^3</f>
        <v>0</v>
      </c>
      <c r="BH121" s="35">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5">
        <f t="shared" si="26"/>
        <v>598579.7300000001</v>
      </c>
      <c r="BJ121" s="35">
        <f>(VLOOKUP($BC121&amp;"_"&amp;$AZ$8,データシート3!$A:$AN,MATCH("da_合計",データシート3!$A$1:$AN$1,0),0))/10^3</f>
        <v>261531.42408899794</v>
      </c>
      <c r="BK121" s="35">
        <f t="shared" si="27"/>
        <v>337048.30591100216</v>
      </c>
      <c r="BL121" s="35">
        <f t="shared" si="28"/>
        <v>0</v>
      </c>
      <c r="BM121" s="35">
        <f t="shared" si="29"/>
        <v>337048.30591100216</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t="str">
        <f>比較地域マスタ!AD57</f>
        <v>40214</v>
      </c>
      <c r="AY122" s="19" t="str">
        <f>IF(IFERROR(比較地域マスタ!$AE57,"")=0,"",IFERROR(比較地域マスタ!$AE57,""))</f>
        <v>豊前市</v>
      </c>
      <c r="AZ122" s="17"/>
      <c r="BA122" s="23">
        <v>51</v>
      </c>
      <c r="BB122" s="23">
        <v>1</v>
      </c>
      <c r="BC122" s="19" t="str">
        <f t="shared" si="24"/>
        <v>40214</v>
      </c>
      <c r="BD122" s="19" t="str">
        <f t="shared" si="25"/>
        <v>豊前市</v>
      </c>
      <c r="BE122" s="35">
        <f>VLOOKUP(BC122&amp;"_"&amp;$AZ$9,データシート3!A:AB,MATCH("ea_"&amp;"太陽光（建物系）"&amp;"_年間発電",データシート3!$A$1:$AB$1,0),0)/10^3+VLOOKUP(BC122&amp;"_"&amp;$AZ$9,データシート3!A:AB,MATCH("ea_"&amp;"太陽光（土地系）"&amp;"_年間発電",データシート3!$A$1:$AB$1,0),0)/10^3</f>
        <v>664818.85</v>
      </c>
      <c r="BF122" s="35">
        <f>VLOOKUP(BC122&amp;"_"&amp;$AZ$9,データシート3!A:AB,MATCH("ea_"&amp;"風力（陸上）"&amp;"_年間発電",データシート3!$A$1:$AB$1,0),0)/10^3</f>
        <v>84170.819000000018</v>
      </c>
      <c r="BG122" s="35">
        <f>VLOOKUP(BC122&amp;"_"&amp;$AZ$9,データシート3!A:AB,MATCH("ea_"&amp;"中小水（河川）"&amp;"_年間発電",データシート3!$A$1:$AB$1,0),0)/10^3+VLOOKUP(BC122&amp;"_"&amp;$AZ$9,データシート3!A:AB,MATCH("ea_"&amp;"中小水（農業用水路）"&amp;"_年間発電",データシート3!$A$1:$AB$1,0),0)/10^3</f>
        <v>8515.3960000000006</v>
      </c>
      <c r="BH122" s="35">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5">
        <f t="shared" si="26"/>
        <v>757505.06499999994</v>
      </c>
      <c r="BJ122" s="35">
        <f>(VLOOKUP($BC122&amp;"_"&amp;$AZ$8,データシート3!$A:$AN,MATCH("da_合計",データシート3!$A$1:$AN$1,0),0))/10^3</f>
        <v>218359.10417956355</v>
      </c>
      <c r="BK122" s="35">
        <f t="shared" si="27"/>
        <v>539145.96082043636</v>
      </c>
      <c r="BL122" s="35">
        <f t="shared" si="28"/>
        <v>0</v>
      </c>
      <c r="BM122" s="35">
        <f t="shared" si="29"/>
        <v>539145.96082043636</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t="str">
        <f>比較地域マスタ!AD58</f>
        <v>40382</v>
      </c>
      <c r="AY123" s="19" t="str">
        <f>IF(IFERROR(比較地域マスタ!$AE58,"")=0,"",IFERROR(比較地域マスタ!$AE58,""))</f>
        <v>水巻町</v>
      </c>
      <c r="AZ123" s="17"/>
      <c r="BA123" s="23">
        <v>52</v>
      </c>
      <c r="BB123" s="23">
        <v>1</v>
      </c>
      <c r="BC123" s="19" t="str">
        <f t="shared" si="24"/>
        <v>40382</v>
      </c>
      <c r="BD123" s="19" t="str">
        <f t="shared" si="25"/>
        <v>水巻町</v>
      </c>
      <c r="BE123" s="35">
        <f>VLOOKUP(BC123&amp;"_"&amp;$AZ$9,データシート3!A:AB,MATCH("ea_"&amp;"太陽光（建物系）"&amp;"_年間発電",データシート3!$A$1:$AB$1,0),0)/10^3+VLOOKUP(BC123&amp;"_"&amp;$AZ$9,データシート3!A:AB,MATCH("ea_"&amp;"太陽光（土地系）"&amp;"_年間発電",データシート3!$A$1:$AB$1,0),0)/10^3</f>
        <v>137522.516</v>
      </c>
      <c r="BF123" s="35">
        <f>VLOOKUP(BC123&amp;"_"&amp;$AZ$9,データシート3!A:AB,MATCH("ea_"&amp;"風力（陸上）"&amp;"_年間発電",データシート3!$A$1:$AB$1,0),0)/10^3</f>
        <v>0</v>
      </c>
      <c r="BG123" s="35">
        <f>VLOOKUP(BC123&amp;"_"&amp;$AZ$9,データシート3!A:AB,MATCH("ea_"&amp;"中小水（河川）"&amp;"_年間発電",データシート3!$A$1:$AB$1,0),0)/10^3+VLOOKUP(BC123&amp;"_"&amp;$AZ$9,データシート3!A:AB,MATCH("ea_"&amp;"中小水（農業用水路）"&amp;"_年間発電",データシート3!$A$1:$AB$1,0),0)/10^3</f>
        <v>0</v>
      </c>
      <c r="BH123" s="35">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5">
        <f t="shared" si="26"/>
        <v>137522.516</v>
      </c>
      <c r="BJ123" s="35">
        <f>(VLOOKUP($BC123&amp;"_"&amp;$AZ$8,データシート3!$A:$AN,MATCH("da_合計",データシート3!$A$1:$AN$1,0),0))/10^3</f>
        <v>134505.82759906404</v>
      </c>
      <c r="BK123" s="35">
        <f t="shared" si="27"/>
        <v>3016.6884009359637</v>
      </c>
      <c r="BL123" s="35">
        <f t="shared" si="28"/>
        <v>0</v>
      </c>
      <c r="BM123" s="35">
        <f t="shared" si="29"/>
        <v>3016.6884009359637</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t="str">
        <f>比較地域マスタ!AD59</f>
        <v>40625</v>
      </c>
      <c r="AY124" s="19" t="str">
        <f>IF(IFERROR(比較地域マスタ!$AE59,"")=0,"",IFERROR(比較地域マスタ!$AE59,""))</f>
        <v>みやこ町</v>
      </c>
      <c r="AZ124" s="17"/>
      <c r="BA124" s="23">
        <v>53</v>
      </c>
      <c r="BB124" s="23">
        <v>1</v>
      </c>
      <c r="BC124" s="19" t="str">
        <f t="shared" si="24"/>
        <v>40625</v>
      </c>
      <c r="BD124" s="19" t="str">
        <f t="shared" si="25"/>
        <v>みやこ町</v>
      </c>
      <c r="BE124" s="35">
        <f>VLOOKUP(BC124&amp;"_"&amp;$AZ$9,データシート3!A:AB,MATCH("ea_"&amp;"太陽光（建物系）"&amp;"_年間発電",データシート3!$A$1:$AB$1,0),0)/10^3+VLOOKUP(BC124&amp;"_"&amp;$AZ$9,データシート3!A:AB,MATCH("ea_"&amp;"太陽光（土地系）"&amp;"_年間発電",データシート3!$A$1:$AB$1,0),0)/10^3</f>
        <v>811733.10899999994</v>
      </c>
      <c r="BF124" s="35">
        <f>VLOOKUP(BC124&amp;"_"&amp;$AZ$9,データシート3!A:AB,MATCH("ea_"&amp;"風力（陸上）"&amp;"_年間発電",データシート3!$A$1:$AB$1,0),0)/10^3</f>
        <v>118646.36900000001</v>
      </c>
      <c r="BG124" s="35">
        <f>VLOOKUP(BC124&amp;"_"&amp;$AZ$9,データシート3!A:AB,MATCH("ea_"&amp;"中小水（河川）"&amp;"_年間発電",データシート3!$A$1:$AB$1,0),0)/10^3+VLOOKUP(BC124&amp;"_"&amp;$AZ$9,データシート3!A:AB,MATCH("ea_"&amp;"中小水（農業用水路）"&amp;"_年間発電",データシート3!$A$1:$AB$1,0),0)/10^3</f>
        <v>2158.0630000000006</v>
      </c>
      <c r="BH124" s="35">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5">
        <f t="shared" si="26"/>
        <v>932537.54099999985</v>
      </c>
      <c r="BJ124" s="35">
        <f>(VLOOKUP($BC124&amp;"_"&amp;$AZ$8,データシート3!$A:$AN,MATCH("da_合計",データシート3!$A$1:$AN$1,0),0))/10^3</f>
        <v>146167.7963759712</v>
      </c>
      <c r="BK124" s="35">
        <f t="shared" si="27"/>
        <v>786369.74462402868</v>
      </c>
      <c r="BL124" s="35">
        <f t="shared" si="28"/>
        <v>0</v>
      </c>
      <c r="BM124" s="35">
        <f t="shared" si="29"/>
        <v>786369.74462402868</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t="str">
        <f>比較地域マスタ!AD60</f>
        <v>40229</v>
      </c>
      <c r="AY125" s="19" t="str">
        <f>IF(IFERROR(比較地域マスタ!$AE60,"")=0,"",IFERROR(比較地域マスタ!$AE60,""))</f>
        <v>みやま市</v>
      </c>
      <c r="AZ125" s="17"/>
      <c r="BA125" s="23">
        <v>54</v>
      </c>
      <c r="BB125" s="23">
        <v>1</v>
      </c>
      <c r="BC125" s="19" t="str">
        <f t="shared" si="24"/>
        <v>40229</v>
      </c>
      <c r="BD125" s="19" t="str">
        <f t="shared" si="25"/>
        <v>みやま市</v>
      </c>
      <c r="BE125" s="35">
        <f>VLOOKUP(BC125&amp;"_"&amp;$AZ$9,データシート3!A:AB,MATCH("ea_"&amp;"太陽光（建物系）"&amp;"_年間発電",データシート3!$A$1:$AB$1,0),0)/10^3+VLOOKUP(BC125&amp;"_"&amp;$AZ$9,データシート3!A:AB,MATCH("ea_"&amp;"太陽光（土地系）"&amp;"_年間発電",データシート3!$A$1:$AB$1,0),0)/10^3</f>
        <v>920948.01300000004</v>
      </c>
      <c r="BF125" s="35">
        <f>VLOOKUP(BC125&amp;"_"&amp;$AZ$9,データシート3!A:AB,MATCH("ea_"&amp;"風力（陸上）"&amp;"_年間発電",データシート3!$A$1:$AB$1,0),0)/10^3</f>
        <v>13051.786</v>
      </c>
      <c r="BG125" s="35">
        <f>VLOOKUP(BC125&amp;"_"&amp;$AZ$9,データシート3!A:AB,MATCH("ea_"&amp;"中小水（河川）"&amp;"_年間発電",データシート3!$A$1:$AB$1,0),0)/10^3+VLOOKUP(BC125&amp;"_"&amp;$AZ$9,データシート3!A:AB,MATCH("ea_"&amp;"中小水（農業用水路）"&amp;"_年間発電",データシート3!$A$1:$AB$1,0),0)/10^3</f>
        <v>0</v>
      </c>
      <c r="BH125" s="35">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5">
        <f t="shared" si="26"/>
        <v>933999.799</v>
      </c>
      <c r="BJ125" s="35">
        <f>(VLOOKUP($BC125&amp;"_"&amp;$AZ$8,データシート3!$A:$AN,MATCH("da_合計",データシート3!$A$1:$AN$1,0),0))/10^3</f>
        <v>158020.54048975659</v>
      </c>
      <c r="BK125" s="35">
        <f t="shared" si="27"/>
        <v>775979.25851024338</v>
      </c>
      <c r="BL125" s="35">
        <f t="shared" si="28"/>
        <v>0</v>
      </c>
      <c r="BM125" s="35">
        <f t="shared" si="29"/>
        <v>775979.25851024338</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t="str">
        <f>比較地域マスタ!AD61</f>
        <v>40226</v>
      </c>
      <c r="AY126" s="19" t="str">
        <f>IF(IFERROR(比較地域マスタ!$AE61,"")=0,"",IFERROR(比較地域マスタ!$AE61,""))</f>
        <v>宮若市</v>
      </c>
      <c r="AZ126" s="17"/>
      <c r="BA126" s="23">
        <v>55</v>
      </c>
      <c r="BB126" s="23">
        <v>1</v>
      </c>
      <c r="BC126" s="19" t="str">
        <f t="shared" si="24"/>
        <v>40226</v>
      </c>
      <c r="BD126" s="19" t="str">
        <f t="shared" si="25"/>
        <v>宮若市</v>
      </c>
      <c r="BE126" s="35">
        <f>VLOOKUP(BC126&amp;"_"&amp;$AZ$9,データシート3!A:AB,MATCH("ea_"&amp;"太陽光（建物系）"&amp;"_年間発電",データシート3!$A$1:$AB$1,0),0)/10^3+VLOOKUP(BC126&amp;"_"&amp;$AZ$9,データシート3!A:AB,MATCH("ea_"&amp;"太陽光（土地系）"&amp;"_年間発電",データシート3!$A$1:$AB$1,0),0)/10^3</f>
        <v>727333.68900000001</v>
      </c>
      <c r="BF126" s="35">
        <f>VLOOKUP(BC126&amp;"_"&amp;$AZ$9,データシート3!A:AB,MATCH("ea_"&amp;"風力（陸上）"&amp;"_年間発電",データシート3!$A$1:$AB$1,0),0)/10^3</f>
        <v>86248.811000000002</v>
      </c>
      <c r="BG126" s="35">
        <f>VLOOKUP(BC126&amp;"_"&amp;$AZ$9,データシート3!A:AB,MATCH("ea_"&amp;"中小水（河川）"&amp;"_年間発電",データシート3!$A$1:$AB$1,0),0)/10^3+VLOOKUP(BC126&amp;"_"&amp;$AZ$9,データシート3!A:AB,MATCH("ea_"&amp;"中小水（農業用水路）"&amp;"_年間発電",データシート3!$A$1:$AB$1,0),0)/10^3</f>
        <v>1655.877</v>
      </c>
      <c r="BH126" s="35">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5">
        <f t="shared" si="26"/>
        <v>815238.37699999998</v>
      </c>
      <c r="BJ126" s="35">
        <f>(VLOOKUP($BC126&amp;"_"&amp;$AZ$8,データシート3!$A:$AN,MATCH("da_合計",データシート3!$A$1:$AN$1,0),0))/10^3</f>
        <v>1142648.5889217225</v>
      </c>
      <c r="BK126" s="35">
        <f t="shared" si="27"/>
        <v>-327410.21192172251</v>
      </c>
      <c r="BL126" s="35">
        <f t="shared" si="28"/>
        <v>-327410.21192172251</v>
      </c>
      <c r="BM126" s="35">
        <f t="shared" si="29"/>
        <v>0</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t="str">
        <f>比較地域マスタ!AD62</f>
        <v>40220</v>
      </c>
      <c r="AY127" s="19" t="str">
        <f>IF(IFERROR(比較地域マスタ!$AE62,"")=0,"",IFERROR(比較地域マスタ!$AE62,""))</f>
        <v>宗像市</v>
      </c>
      <c r="AZ127" s="17"/>
      <c r="BA127" s="23">
        <v>56</v>
      </c>
      <c r="BB127" s="23">
        <v>1</v>
      </c>
      <c r="BC127" s="19" t="str">
        <f t="shared" si="24"/>
        <v>40220</v>
      </c>
      <c r="BD127" s="19" t="str">
        <f t="shared" si="25"/>
        <v>宗像市</v>
      </c>
      <c r="BE127" s="35">
        <f>VLOOKUP(BC127&amp;"_"&amp;$AZ$9,データシート3!A:AB,MATCH("ea_"&amp;"太陽光（建物系）"&amp;"_年間発電",データシート3!$A$1:$AB$1,0),0)/10^3+VLOOKUP(BC127&amp;"_"&amp;$AZ$9,データシート3!A:AB,MATCH("ea_"&amp;"太陽光（土地系）"&amp;"_年間発電",データシート3!$A$1:$AB$1,0),0)/10^3</f>
        <v>915639.35500000021</v>
      </c>
      <c r="BF127" s="35">
        <f>VLOOKUP(BC127&amp;"_"&amp;$AZ$9,データシート3!A:AB,MATCH("ea_"&amp;"風力（陸上）"&amp;"_年間発電",データシート3!$A$1:$AB$1,0),0)/10^3</f>
        <v>23976.651999999995</v>
      </c>
      <c r="BG127" s="35">
        <f>VLOOKUP(BC127&amp;"_"&amp;$AZ$9,データシート3!A:AB,MATCH("ea_"&amp;"中小水（河川）"&amp;"_年間発電",データシート3!$A$1:$AB$1,0),0)/10^3+VLOOKUP(BC127&amp;"_"&amp;$AZ$9,データシート3!A:AB,MATCH("ea_"&amp;"中小水（農業用水路）"&amp;"_年間発電",データシート3!$A$1:$AB$1,0),0)/10^3</f>
        <v>0</v>
      </c>
      <c r="BH127" s="35">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5">
        <f t="shared" si="26"/>
        <v>939616.00700000022</v>
      </c>
      <c r="BJ127" s="35">
        <f>(VLOOKUP($BC127&amp;"_"&amp;$AZ$8,データシート3!$A:$AN,MATCH("da_合計",データシート3!$A$1:$AN$1,0),0))/10^3</f>
        <v>394425.07263452164</v>
      </c>
      <c r="BK127" s="35">
        <f t="shared" si="27"/>
        <v>545190.93436547858</v>
      </c>
      <c r="BL127" s="35">
        <f t="shared" si="28"/>
        <v>0</v>
      </c>
      <c r="BM127" s="35">
        <f t="shared" si="29"/>
        <v>545190.93436547858</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t="str">
        <f>比較地域マスタ!AD63</f>
        <v>40207</v>
      </c>
      <c r="AY128" s="19" t="str">
        <f>IF(IFERROR(比較地域マスタ!$AE63,"")=0,"",IFERROR(比較地域マスタ!$AE63,""))</f>
        <v>柳川市</v>
      </c>
      <c r="AZ128" s="17"/>
      <c r="BA128" s="23">
        <v>57</v>
      </c>
      <c r="BB128" s="23">
        <v>1</v>
      </c>
      <c r="BC128" s="19" t="str">
        <f t="shared" si="24"/>
        <v>40207</v>
      </c>
      <c r="BD128" s="19" t="str">
        <f t="shared" si="25"/>
        <v>柳川市</v>
      </c>
      <c r="BE128" s="35">
        <f>VLOOKUP(BC128&amp;"_"&amp;$AZ$9,データシート3!A:AB,MATCH("ea_"&amp;"太陽光（建物系）"&amp;"_年間発電",データシート3!$A$1:$AB$1,0),0)/10^3+VLOOKUP(BC128&amp;"_"&amp;$AZ$9,データシート3!A:AB,MATCH("ea_"&amp;"太陽光（土地系）"&amp;"_年間発電",データシート3!$A$1:$AB$1,0),0)/10^3</f>
        <v>710959.22</v>
      </c>
      <c r="BF128" s="35">
        <f>VLOOKUP(BC128&amp;"_"&amp;$AZ$9,データシート3!A:AB,MATCH("ea_"&amp;"風力（陸上）"&amp;"_年間発電",データシート3!$A$1:$AB$1,0),0)/10^3</f>
        <v>0</v>
      </c>
      <c r="BG128" s="35">
        <f>VLOOKUP(BC128&amp;"_"&amp;$AZ$9,データシート3!A:AB,MATCH("ea_"&amp;"中小水（河川）"&amp;"_年間発電",データシート3!$A$1:$AB$1,0),0)/10^3+VLOOKUP(BC128&amp;"_"&amp;$AZ$9,データシート3!A:AB,MATCH("ea_"&amp;"中小水（農業用水路）"&amp;"_年間発電",データシート3!$A$1:$AB$1,0),0)/10^3</f>
        <v>0</v>
      </c>
      <c r="BH128" s="35">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5">
        <f t="shared" si="26"/>
        <v>710959.22</v>
      </c>
      <c r="BJ128" s="35">
        <f>(VLOOKUP($BC128&amp;"_"&amp;$AZ$8,データシート3!$A:$AN,MATCH("da_合計",データシート3!$A$1:$AN$1,0),0))/10^3</f>
        <v>287216.2824308381</v>
      </c>
      <c r="BK128" s="35">
        <f t="shared" si="27"/>
        <v>423742.93756916188</v>
      </c>
      <c r="BL128" s="35">
        <f t="shared" si="28"/>
        <v>0</v>
      </c>
      <c r="BM128" s="35">
        <f t="shared" si="29"/>
        <v>423742.93756916188</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t="str">
        <f>比較地域マスタ!AD64</f>
        <v>40210</v>
      </c>
      <c r="AY129" s="19" t="str">
        <f>IF(IFERROR(比較地域マスタ!$AE64,"")=0,"",IFERROR(比較地域マスタ!$AE64,""))</f>
        <v>八女市</v>
      </c>
      <c r="AZ129" s="17"/>
      <c r="BA129" s="23">
        <v>58</v>
      </c>
      <c r="BB129" s="23">
        <v>1</v>
      </c>
      <c r="BC129" s="19" t="str">
        <f t="shared" si="24"/>
        <v>40210</v>
      </c>
      <c r="BD129" s="19" t="str">
        <f t="shared" si="25"/>
        <v>八女市</v>
      </c>
      <c r="BE129" s="35">
        <f>VLOOKUP(BC129&amp;"_"&amp;$AZ$9,データシート3!A:AB,MATCH("ea_"&amp;"太陽光（建物系）"&amp;"_年間発電",データシート3!$A$1:$AB$1,0),0)/10^3+VLOOKUP(BC129&amp;"_"&amp;$AZ$9,データシート3!A:AB,MATCH("ea_"&amp;"太陽光（土地系）"&amp;"_年間発電",データシート3!$A$1:$AB$1,0),0)/10^3</f>
        <v>1719081.8900000001</v>
      </c>
      <c r="BF129" s="35">
        <f>VLOOKUP(BC129&amp;"_"&amp;$AZ$9,データシート3!A:AB,MATCH("ea_"&amp;"風力（陸上）"&amp;"_年間発電",データシート3!$A$1:$AB$1,0),0)/10^3</f>
        <v>868545.45600000001</v>
      </c>
      <c r="BG129" s="35">
        <f>VLOOKUP(BC129&amp;"_"&amp;$AZ$9,データシート3!A:AB,MATCH("ea_"&amp;"中小水（河川）"&amp;"_年間発電",データシート3!$A$1:$AB$1,0),0)/10^3+VLOOKUP(BC129&amp;"_"&amp;$AZ$9,データシート3!A:AB,MATCH("ea_"&amp;"中小水（農業用水路）"&amp;"_年間発電",データシート3!$A$1:$AB$1,0),0)/10^3</f>
        <v>49299.434999999998</v>
      </c>
      <c r="BH129" s="35">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5">
        <f t="shared" si="26"/>
        <v>2636926.781</v>
      </c>
      <c r="BJ129" s="35">
        <f>(VLOOKUP($BC129&amp;"_"&amp;$AZ$8,データシート3!$A:$AN,MATCH("da_合計",データシート3!$A$1:$AN$1,0),0))/10^3</f>
        <v>336952.03300324327</v>
      </c>
      <c r="BK129" s="35">
        <f t="shared" si="27"/>
        <v>2299974.7479967568</v>
      </c>
      <c r="BL129" s="35">
        <f t="shared" si="28"/>
        <v>0</v>
      </c>
      <c r="BM129" s="35">
        <f t="shared" si="29"/>
        <v>2299974.7479967568</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t="str">
        <f>比較地域マスタ!AD65</f>
        <v>40213</v>
      </c>
      <c r="AY130" s="19" t="str">
        <f>IF(IFERROR(比較地域マスタ!$AE65,"")=0,"",IFERROR(比較地域マスタ!$AE65,""))</f>
        <v>行橋市</v>
      </c>
      <c r="AZ130" s="17"/>
      <c r="BA130" s="23">
        <v>59</v>
      </c>
      <c r="BB130" s="23">
        <v>1</v>
      </c>
      <c r="BC130" s="19" t="str">
        <f t="shared" si="24"/>
        <v>40213</v>
      </c>
      <c r="BD130" s="19" t="str">
        <f t="shared" si="25"/>
        <v>行橋市</v>
      </c>
      <c r="BE130" s="35">
        <f>VLOOKUP(BC130&amp;"_"&amp;$AZ$9,データシート3!A:AB,MATCH("ea_"&amp;"太陽光（建物系）"&amp;"_年間発電",データシート3!$A$1:$AB$1,0),0)/10^3+VLOOKUP(BC130&amp;"_"&amp;$AZ$9,データシート3!A:AB,MATCH("ea_"&amp;"太陽光（土地系）"&amp;"_年間発電",データシート3!$A$1:$AB$1,0),0)/10^3</f>
        <v>899740.527</v>
      </c>
      <c r="BF130" s="35">
        <f>VLOOKUP(BC130&amp;"_"&amp;$AZ$9,データシート3!A:AB,MATCH("ea_"&amp;"風力（陸上）"&amp;"_年間発電",データシート3!$A$1:$AB$1,0),0)/10^3</f>
        <v>0</v>
      </c>
      <c r="BG130" s="35">
        <f>VLOOKUP(BC130&amp;"_"&amp;$AZ$9,データシート3!A:AB,MATCH("ea_"&amp;"中小水（河川）"&amp;"_年間発電",データシート3!$A$1:$AB$1,0),0)/10^3+VLOOKUP(BC130&amp;"_"&amp;$AZ$9,データシート3!A:AB,MATCH("ea_"&amp;"中小水（農業用水路）"&amp;"_年間発電",データシート3!$A$1:$AB$1,0),0)/10^3</f>
        <v>0</v>
      </c>
      <c r="BH130" s="35">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5">
        <f t="shared" si="26"/>
        <v>899740.527</v>
      </c>
      <c r="BJ130" s="35">
        <f>(VLOOKUP($BC130&amp;"_"&amp;$AZ$8,データシート3!$A:$AN,MATCH("da_合計",データシート3!$A$1:$AN$1,0),0))/10^3</f>
        <v>404830.61029777199</v>
      </c>
      <c r="BK130" s="35">
        <f t="shared" si="27"/>
        <v>494909.91670222802</v>
      </c>
      <c r="BL130" s="35">
        <f t="shared" si="28"/>
        <v>0</v>
      </c>
      <c r="BM130" s="35">
        <f t="shared" si="29"/>
        <v>494909.91670222802</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t="str">
        <f>比較地域マスタ!AD66</f>
        <v>40642</v>
      </c>
      <c r="AY131" s="19" t="str">
        <f>IF(IFERROR(比較地域マスタ!$AE66,"")=0,"",IFERROR(比較地域マスタ!$AE66,""))</f>
        <v>吉富町</v>
      </c>
      <c r="AZ131" s="17"/>
      <c r="BA131" s="23">
        <v>60</v>
      </c>
      <c r="BB131" s="23">
        <v>1</v>
      </c>
      <c r="BC131" s="19" t="str">
        <f t="shared" si="24"/>
        <v>40642</v>
      </c>
      <c r="BD131" s="19" t="str">
        <f t="shared" si="25"/>
        <v>吉富町</v>
      </c>
      <c r="BE131" s="35">
        <f>VLOOKUP(BC131&amp;"_"&amp;$AZ$9,データシート3!A:AB,MATCH("ea_"&amp;"太陽光（建物系）"&amp;"_年間発電",データシート3!$A$1:$AB$1,0),0)/10^3+VLOOKUP(BC131&amp;"_"&amp;$AZ$9,データシート3!A:AB,MATCH("ea_"&amp;"太陽光（土地系）"&amp;"_年間発電",データシート3!$A$1:$AB$1,0),0)/10^3</f>
        <v>85398.184000000008</v>
      </c>
      <c r="BF131" s="35">
        <f>VLOOKUP(BC131&amp;"_"&amp;$AZ$9,データシート3!A:AB,MATCH("ea_"&amp;"風力（陸上）"&amp;"_年間発電",データシート3!$A$1:$AB$1,0),0)/10^3</f>
        <v>0</v>
      </c>
      <c r="BG131" s="35">
        <f>VLOOKUP(BC131&amp;"_"&amp;$AZ$9,データシート3!A:AB,MATCH("ea_"&amp;"中小水（河川）"&amp;"_年間発電",データシート3!$A$1:$AB$1,0),0)/10^3+VLOOKUP(BC131&amp;"_"&amp;$AZ$9,データシート3!A:AB,MATCH("ea_"&amp;"中小水（農業用水路）"&amp;"_年間発電",データシート3!$A$1:$AB$1,0),0)/10^3</f>
        <v>0</v>
      </c>
      <c r="BH131" s="35">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5">
        <f t="shared" si="26"/>
        <v>85398.184000000008</v>
      </c>
      <c r="BJ131" s="35">
        <f>(VLOOKUP($BC131&amp;"_"&amp;$AZ$8,データシート3!$A:$AN,MATCH("da_合計",データシート3!$A$1:$AN$1,0),0))/10^3</f>
        <v>60038.113824785243</v>
      </c>
      <c r="BK131" s="35">
        <f t="shared" si="27"/>
        <v>25360.070175214765</v>
      </c>
      <c r="BL131" s="35">
        <f t="shared" si="28"/>
        <v>0</v>
      </c>
      <c r="BM131" s="35">
        <f t="shared" si="29"/>
        <v>25360.070175214765</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福岡県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40</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481</v>
      </c>
      <c r="H7" s="712">
        <f t="shared" si="0"/>
        <v>490</v>
      </c>
      <c r="I7" s="712">
        <f t="shared" si="0"/>
        <v>499</v>
      </c>
      <c r="J7" s="712">
        <f t="shared" si="0"/>
        <v>484</v>
      </c>
      <c r="K7" s="713">
        <f t="shared" si="0"/>
        <v>490</v>
      </c>
      <c r="L7" s="713">
        <f t="shared" si="0"/>
        <v>501</v>
      </c>
      <c r="M7" s="713">
        <f t="shared" si="0"/>
        <v>507</v>
      </c>
      <c r="N7" s="713">
        <f t="shared" si="0"/>
        <v>496</v>
      </c>
      <c r="O7" s="713">
        <f>SUM(O8:O13)</f>
        <v>497</v>
      </c>
      <c r="P7" s="713">
        <f t="shared" si="0"/>
        <v>493</v>
      </c>
      <c r="Q7" s="714">
        <f>SUM(Q8:Q13)</f>
        <v>491</v>
      </c>
      <c r="R7" s="919">
        <f t="shared" si="0"/>
        <v>25820.312000000002</v>
      </c>
      <c r="S7" s="920">
        <f t="shared" si="0"/>
        <v>27967.05</v>
      </c>
      <c r="T7" s="920">
        <f t="shared" si="0"/>
        <v>30271.884000000002</v>
      </c>
      <c r="U7" s="920">
        <f t="shared" si="0"/>
        <v>31204.332999999999</v>
      </c>
      <c r="V7" s="920">
        <f t="shared" si="0"/>
        <v>31185.445000000003</v>
      </c>
      <c r="W7" s="920">
        <f t="shared" si="0"/>
        <v>29088.134999999998</v>
      </c>
      <c r="X7" s="920">
        <f t="shared" si="0"/>
        <v>29332.498</v>
      </c>
      <c r="Y7" s="920">
        <f t="shared" si="0"/>
        <v>29123.419000000002</v>
      </c>
      <c r="Z7" s="920">
        <f>SUM(Z8:Z13)</f>
        <v>27353.312520000003</v>
      </c>
      <c r="AA7" s="920">
        <f>SUM(AA8:AA13)</f>
        <v>24946.632999999998</v>
      </c>
      <c r="AB7" s="921">
        <f t="shared" si="0"/>
        <v>25767.29</v>
      </c>
    </row>
    <row r="8" spans="2:30" s="22" customFormat="1" ht="20.45" customHeight="1">
      <c r="B8" s="715"/>
      <c r="C8" s="716" t="s">
        <v>122</v>
      </c>
      <c r="D8" s="717"/>
      <c r="E8" s="716"/>
      <c r="F8" s="717"/>
      <c r="G8" s="718">
        <f>VLOOKUP($D$3&amp;"_"&amp;G$3,データシート1!$A:$BU,MATCH($G$2&amp;"_"&amp;$C8,データシート1!$A$1:$BU$1,0),0)</f>
        <v>5</v>
      </c>
      <c r="H8" s="719">
        <f>VLOOKUP($D$3&amp;"_"&amp;H$3,データシート1!$A:$BU,MATCH($G$2&amp;"_"&amp;$C8,データシート1!$A$1:$BU$1,0),0)</f>
        <v>5</v>
      </c>
      <c r="I8" s="719">
        <f>VLOOKUP($D$3&amp;"_"&amp;I$3,データシート1!$A:$BU,MATCH($G$2&amp;"_"&amp;$C8,データシート1!$A$1:$BU$1,0),0)</f>
        <v>5</v>
      </c>
      <c r="J8" s="719">
        <f>VLOOKUP($D$3&amp;"_"&amp;J$3,データシート1!$A:$BU,MATCH($G$2&amp;"_"&amp;$C8,データシート1!$A$1:$BU$1,0),0)</f>
        <v>5</v>
      </c>
      <c r="K8" s="720">
        <f>VLOOKUP($D$3&amp;"_"&amp;K$3,データシート1!$A:$BU,MATCH($G$2&amp;"_"&amp;$C8,データシート1!$A$1:$BU$1,0),0)</f>
        <v>5</v>
      </c>
      <c r="L8" s="720">
        <f>VLOOKUP($D$3&amp;"_"&amp;L$3,データシート1!$A:$BU,MATCH($G$2&amp;"_"&amp;$C8,データシート1!$A$1:$BU$1,0),0)</f>
        <v>4</v>
      </c>
      <c r="M8" s="720">
        <f>VLOOKUP($D$3&amp;"_"&amp;M$3,データシート1!$A:$BU,MATCH($G$2&amp;"_"&amp;$C8,データシート1!$A$1:$BU$1,0),0)</f>
        <v>4</v>
      </c>
      <c r="N8" s="720">
        <f>VLOOKUP($D$3&amp;"_"&amp;N$3,データシート1!$A:$BU,MATCH($G$2&amp;"_"&amp;$C8,データシート1!$A$1:$BU$1,0),0)</f>
        <v>4</v>
      </c>
      <c r="O8" s="720">
        <f>VLOOKUP($D$3&amp;"_"&amp;O$3,データシート1!$A:$BU,MATCH($G$2&amp;"_"&amp;$C8,データシート1!$A$1:$BU$1,0),0)</f>
        <v>4</v>
      </c>
      <c r="P8" s="720">
        <f>VLOOKUP($D$3&amp;"_"&amp;P$3,データシート1!$A:$BU,MATCH($G$2&amp;"_"&amp;$C8,データシート1!$A$1:$BU$1,0),0)</f>
        <v>4</v>
      </c>
      <c r="Q8" s="721">
        <f>VLOOKUP($D$3&amp;"_"&amp;Q$3,データシート1!$A:$BU,MATCH($G$2&amp;"_"&amp;$C8,データシート1!$A$1:$BU$1,0),0)</f>
        <v>4</v>
      </c>
      <c r="R8" s="922">
        <f>VLOOKUP($D$3&amp;"_"&amp;R$3,データシート1!$A:$BU,MATCH($R$2&amp;"_"&amp;$C8,データシート1!$A$1:$BU$1,0),0)</f>
        <v>28.29</v>
      </c>
      <c r="S8" s="923">
        <f>VLOOKUP($D$3&amp;"_"&amp;S$3,データシート1!$A:$BU,MATCH($R$2&amp;"_"&amp;$C8,データシート1!$A$1:$BU$1,0),0)</f>
        <v>29.539000000000001</v>
      </c>
      <c r="T8" s="923">
        <f>VLOOKUP($D$3&amp;"_"&amp;T$3,データシート1!$A:$BU,MATCH($R$2&amp;"_"&amp;$C8,データシート1!$A$1:$BU$1,0),0)</f>
        <v>39.851999999999997</v>
      </c>
      <c r="U8" s="923">
        <f>VLOOKUP($D$3&amp;"_"&amp;U$3,データシート1!$A:$BU,MATCH($R$2&amp;"_"&amp;$C8,データシート1!$A$1:$BU$1,0),0)</f>
        <v>29.116</v>
      </c>
      <c r="V8" s="923">
        <f>VLOOKUP($D$3&amp;"_"&amp;V$3,データシート1!$A:$BU,MATCH($R$2&amp;"_"&amp;$C8,データシート1!$A$1:$BU$1,0),0)</f>
        <v>41.045000000000002</v>
      </c>
      <c r="W8" s="923">
        <f>VLOOKUP($D$3&amp;"_"&amp;W$3,データシート1!$A:$BU,MATCH($R$2&amp;"_"&amp;$C8,データシート1!$A$1:$BU$1,0),0)</f>
        <v>35.593000000000004</v>
      </c>
      <c r="X8" s="923">
        <f>VLOOKUP($D$3&amp;"_"&amp;X$3,データシート1!$A:$BU,MATCH($R$2&amp;"_"&amp;$C8,データシート1!$A$1:$BU$1,0),0)</f>
        <v>33.823999999999998</v>
      </c>
      <c r="Y8" s="923">
        <f>VLOOKUP($D$3&amp;"_"&amp;Y$3,データシート1!$A:$BU,MATCH($R$2&amp;"_"&amp;$C8,データシート1!$A$1:$BU$1,0),0)</f>
        <v>31.166</v>
      </c>
      <c r="Z8" s="923">
        <f>VLOOKUP($D$3&amp;"_"&amp;Z$3,データシート1!$A:$BU,MATCH($R$2&amp;"_"&amp;$C8,データシート1!$A$1:$BU$1,0),0)</f>
        <v>25.262</v>
      </c>
      <c r="AA8" s="923">
        <f>VLOOKUP($D$3&amp;"_"&amp;AA$3,データシート1!$A:$BU,MATCH($R$2&amp;"_"&amp;$C8,データシート1!$A$1:$BU$1,0),0)</f>
        <v>26.690999999999999</v>
      </c>
      <c r="AB8" s="924">
        <f>VLOOKUP($D$3&amp;"_"&amp;AB$3,データシート1!$A:$BU,MATCH($R$2&amp;"_"&amp;$C8,データシート1!$A$1:$BU$1,0),0)</f>
        <v>26.974</v>
      </c>
    </row>
    <row r="9" spans="2:30" s="22" customFormat="1" ht="20.45" customHeight="1">
      <c r="B9" s="715"/>
      <c r="C9" s="722" t="s">
        <v>195</v>
      </c>
      <c r="D9" s="723"/>
      <c r="E9" s="722"/>
      <c r="F9" s="723"/>
      <c r="G9" s="724">
        <f>VLOOKUP($D$3&amp;"_"&amp;G$3,データシート1!$A:$BU,MATCH($G$2&amp;"_"&amp;$C9,データシート1!$A$1:$BU$1,0),0)</f>
        <v>3</v>
      </c>
      <c r="H9" s="725">
        <f>VLOOKUP($D$3&amp;"_"&amp;H$3,データシート1!$A:$BU,MATCH($G$2&amp;"_"&amp;$C9,データシート1!$A$1:$BU$1,0),0)</f>
        <v>2</v>
      </c>
      <c r="I9" s="725">
        <f>VLOOKUP($D$3&amp;"_"&amp;I$3,データシート1!$A:$BU,MATCH($G$2&amp;"_"&amp;$C9,データシート1!$A$1:$BU$1,0),0)</f>
        <v>4</v>
      </c>
      <c r="J9" s="725">
        <f>VLOOKUP($D$3&amp;"_"&amp;J$3,データシート1!$A:$BU,MATCH($G$2&amp;"_"&amp;$C9,データシート1!$A$1:$BU$1,0),0)</f>
        <v>4</v>
      </c>
      <c r="K9" s="726">
        <f>VLOOKUP($D$3&amp;"_"&amp;K$3,データシート1!$A:$BU,MATCH($G$2&amp;"_"&amp;$C9,データシート1!$A$1:$BU$1,0),0)</f>
        <v>4</v>
      </c>
      <c r="L9" s="726">
        <f>VLOOKUP($D$3&amp;"_"&amp;L$3,データシート1!$A:$BU,MATCH($G$2&amp;"_"&amp;$C9,データシート1!$A$1:$BU$1,0),0)</f>
        <v>4</v>
      </c>
      <c r="M9" s="726">
        <f>VLOOKUP($D$3&amp;"_"&amp;M$3,データシート1!$A:$BU,MATCH($G$2&amp;"_"&amp;$C9,データシート1!$A$1:$BU$1,0),0)</f>
        <v>4</v>
      </c>
      <c r="N9" s="726">
        <f>VLOOKUP($D$3&amp;"_"&amp;N$3,データシート1!$A:$BU,MATCH($G$2&amp;"_"&amp;$C9,データシート1!$A$1:$BU$1,0),0)</f>
        <v>3</v>
      </c>
      <c r="O9" s="726">
        <f>VLOOKUP($D$3&amp;"_"&amp;O$3,データシート1!$A:$BU,MATCH($G$2&amp;"_"&amp;$C9,データシート1!$A$1:$BU$1,0),0)</f>
        <v>3</v>
      </c>
      <c r="P9" s="726">
        <f>VLOOKUP($D$3&amp;"_"&amp;P$3,データシート1!$A:$BU,MATCH($G$2&amp;"_"&amp;$C9,データシート1!$A$1:$BU$1,0),0)</f>
        <v>3</v>
      </c>
      <c r="Q9" s="727">
        <f>VLOOKUP($D$3&amp;"_"&amp;Q$3,データシート1!$A:$BU,MATCH($G$2&amp;"_"&amp;$C9,データシート1!$A$1:$BU$1,0),0)</f>
        <v>3</v>
      </c>
      <c r="R9" s="925">
        <f>VLOOKUP($D$3&amp;"_"&amp;R$3,データシート1!$A:$BU,MATCH($R$2&amp;"_"&amp;$C9,データシート1!$A$1:$BU$1,0),0)</f>
        <v>26.504000000000001</v>
      </c>
      <c r="S9" s="926">
        <f>VLOOKUP($D$3&amp;"_"&amp;S$3,データシート1!$A:$BU,MATCH($R$2&amp;"_"&amp;$C9,データシート1!$A$1:$BU$1,0),0)</f>
        <v>26.544</v>
      </c>
      <c r="T9" s="926">
        <f>VLOOKUP($D$3&amp;"_"&amp;T$3,データシート1!$A:$BU,MATCH($R$2&amp;"_"&amp;$C9,データシート1!$A$1:$BU$1,0),0)</f>
        <v>43.45</v>
      </c>
      <c r="U9" s="926">
        <f>VLOOKUP($D$3&amp;"_"&amp;U$3,データシート1!$A:$BU,MATCH($R$2&amp;"_"&amp;$C9,データシート1!$A$1:$BU$1,0),0)</f>
        <v>43.637</v>
      </c>
      <c r="V9" s="926">
        <f>VLOOKUP($D$3&amp;"_"&amp;V$3,データシート1!$A:$BU,MATCH($R$2&amp;"_"&amp;$C9,データシート1!$A$1:$BU$1,0),0)</f>
        <v>41.357999999999997</v>
      </c>
      <c r="W9" s="926">
        <f>VLOOKUP($D$3&amp;"_"&amp;W$3,データシート1!$A:$BU,MATCH($R$2&amp;"_"&amp;$C9,データシート1!$A$1:$BU$1,0),0)</f>
        <v>37.261000000000003</v>
      </c>
      <c r="X9" s="926">
        <f>VLOOKUP($D$3&amp;"_"&amp;X$3,データシート1!$A:$BU,MATCH($R$2&amp;"_"&amp;$C9,データシート1!$A$1:$BU$1,0),0)</f>
        <v>35.963000000000001</v>
      </c>
      <c r="Y9" s="926">
        <f>VLOOKUP($D$3&amp;"_"&amp;Y$3,データシート1!$A:$BU,MATCH($R$2&amp;"_"&amp;$C9,データシート1!$A$1:$BU$1,0),0)</f>
        <v>31.876000000000001</v>
      </c>
      <c r="Z9" s="926">
        <f>VLOOKUP($D$3&amp;"_"&amp;Z$3,データシート1!$A:$BU,MATCH($R$2&amp;"_"&amp;$C9,データシート1!$A$1:$BU$1,0),0)</f>
        <v>28.94</v>
      </c>
      <c r="AA9" s="926">
        <f>VLOOKUP($D$3&amp;"_"&amp;AA$3,データシート1!$A:$BU,MATCH($R$2&amp;"_"&amp;$C9,データシート1!$A$1:$BU$1,0),0)</f>
        <v>29.734999999999999</v>
      </c>
      <c r="AB9" s="927">
        <f>VLOOKUP($D$3&amp;"_"&amp;AB$3,データシート1!$A:$BU,MATCH($R$2&amp;"_"&amp;$C9,データシート1!$A$1:$BU$1,0),0)</f>
        <v>32.551000000000002</v>
      </c>
    </row>
    <row r="10" spans="2:30" s="22" customFormat="1" ht="20.45" customHeight="1">
      <c r="B10" s="715"/>
      <c r="C10" s="722" t="s">
        <v>117</v>
      </c>
      <c r="D10" s="723"/>
      <c r="E10" s="722"/>
      <c r="F10" s="723"/>
      <c r="G10" s="724">
        <f>VLOOKUP($D$3&amp;"_"&amp;G$3,データシート1!$A:$BU,MATCH($G$2&amp;"_"&amp;$C10,データシート1!$A$1:$BU$1,0),0)</f>
        <v>242</v>
      </c>
      <c r="H10" s="725">
        <f>VLOOKUP($D$3&amp;"_"&amp;H$3,データシート1!$A:$BU,MATCH($G$2&amp;"_"&amp;$C10,データシート1!$A$1:$BU$1,0),0)</f>
        <v>248</v>
      </c>
      <c r="I10" s="725">
        <f>VLOOKUP($D$3&amp;"_"&amp;I$3,データシート1!$A:$BU,MATCH($G$2&amp;"_"&amp;$C10,データシート1!$A$1:$BU$1,0),0)</f>
        <v>259</v>
      </c>
      <c r="J10" s="725">
        <f>VLOOKUP($D$3&amp;"_"&amp;J$3,データシート1!$A:$BU,MATCH($G$2&amp;"_"&amp;$C10,データシート1!$A$1:$BU$1,0),0)</f>
        <v>259</v>
      </c>
      <c r="K10" s="726">
        <f>VLOOKUP($D$3&amp;"_"&amp;K$3,データシート1!$A:$BU,MATCH($G$2&amp;"_"&amp;$C10,データシート1!$A$1:$BU$1,0),0)</f>
        <v>258</v>
      </c>
      <c r="L10" s="726">
        <f>VLOOKUP($D$3&amp;"_"&amp;L$3,データシート1!$A:$BU,MATCH($G$2&amp;"_"&amp;$C10,データシート1!$A$1:$BU$1,0),0)</f>
        <v>266</v>
      </c>
      <c r="M10" s="726">
        <f>VLOOKUP($D$3&amp;"_"&amp;M$3,データシート1!$A:$BU,MATCH($G$2&amp;"_"&amp;$C10,データシート1!$A$1:$BU$1,0),0)</f>
        <v>270</v>
      </c>
      <c r="N10" s="726">
        <f>VLOOKUP($D$3&amp;"_"&amp;N$3,データシート1!$A:$BU,MATCH($G$2&amp;"_"&amp;$C10,データシート1!$A$1:$BU$1,0),0)</f>
        <v>266</v>
      </c>
      <c r="O10" s="726">
        <f>VLOOKUP($D$3&amp;"_"&amp;O$3,データシート1!$A:$BU,MATCH($G$2&amp;"_"&amp;$C10,データシート1!$A$1:$BU$1,0),0)</f>
        <v>270</v>
      </c>
      <c r="P10" s="726">
        <f>VLOOKUP($D$3&amp;"_"&amp;P$3,データシート1!$A:$BU,MATCH($G$2&amp;"_"&amp;$C10,データシート1!$A$1:$BU$1,0),0)</f>
        <v>268</v>
      </c>
      <c r="Q10" s="727">
        <f>VLOOKUP($D$3&amp;"_"&amp;Q$3,データシート1!$A:$BU,MATCH($G$2&amp;"_"&amp;$C10,データシート1!$A$1:$BU$1,0),0)</f>
        <v>275</v>
      </c>
      <c r="R10" s="925">
        <f>VLOOKUP($D$3&amp;"_"&amp;R$3,データシート1!$A:$BU,MATCH($R$2&amp;"_"&amp;$C10,データシート1!$A$1:$BU$1,0),0)</f>
        <v>22745.448</v>
      </c>
      <c r="S10" s="926">
        <f>VLOOKUP($D$3&amp;"_"&amp;S$3,データシート1!$A:$BU,MATCH($R$2&amp;"_"&amp;$C10,データシート1!$A$1:$BU$1,0),0)</f>
        <v>24815.101999999999</v>
      </c>
      <c r="T10" s="926">
        <f>VLOOKUP($D$3&amp;"_"&amp;T$3,データシート1!$A:$BU,MATCH($R$2&amp;"_"&amp;$C10,データシート1!$A$1:$BU$1,0),0)</f>
        <v>26990.111000000001</v>
      </c>
      <c r="U10" s="926">
        <f>VLOOKUP($D$3&amp;"_"&amp;U$3,データシート1!$A:$BU,MATCH($R$2&amp;"_"&amp;$C10,データシート1!$A$1:$BU$1,0),0)</f>
        <v>28014.633999999998</v>
      </c>
      <c r="V10" s="926">
        <f>VLOOKUP($D$3&amp;"_"&amp;V$3,データシート1!$A:$BU,MATCH($R$2&amp;"_"&amp;$C10,データシート1!$A$1:$BU$1,0),0)</f>
        <v>28117.58</v>
      </c>
      <c r="W10" s="926">
        <f>VLOOKUP($D$3&amp;"_"&amp;W$3,データシート1!$A:$BU,MATCH($R$2&amp;"_"&amp;$C10,データシート1!$A$1:$BU$1,0),0)</f>
        <v>26205.010999999999</v>
      </c>
      <c r="X10" s="926">
        <f>VLOOKUP($D$3&amp;"_"&amp;X$3,データシート1!$A:$BU,MATCH($R$2&amp;"_"&amp;$C10,データシート1!$A$1:$BU$1,0),0)</f>
        <v>26398.556</v>
      </c>
      <c r="Y10" s="926">
        <f>VLOOKUP($D$3&amp;"_"&amp;Y$3,データシート1!$A:$BU,MATCH($R$2&amp;"_"&amp;$C10,データシート1!$A$1:$BU$1,0),0)</f>
        <v>26328.698</v>
      </c>
      <c r="Z10" s="926">
        <f>VLOOKUP($D$3&amp;"_"&amp;Z$3,データシート1!$A:$BU,MATCH($R$2&amp;"_"&amp;$C10,データシート1!$A$1:$BU$1,0),0)</f>
        <v>24854.06552</v>
      </c>
      <c r="AA10" s="926">
        <f>VLOOKUP($D$3&amp;"_"&amp;AA$3,データシート1!$A:$BU,MATCH($R$2&amp;"_"&amp;$C10,データシート1!$A$1:$BU$1,0),0)</f>
        <v>22468.348999999998</v>
      </c>
      <c r="AB10" s="927">
        <f>VLOOKUP($D$3&amp;"_"&amp;AB$3,データシート1!$A:$BU,MATCH($R$2&amp;"_"&amp;$C10,データシート1!$A$1:$BU$1,0),0)</f>
        <v>23309.705999999998</v>
      </c>
    </row>
    <row r="11" spans="2:30" s="22" customFormat="1" ht="20.45" customHeight="1">
      <c r="B11" s="715"/>
      <c r="C11" s="722" t="s">
        <v>521</v>
      </c>
      <c r="D11" s="723"/>
      <c r="E11" s="722"/>
      <c r="F11" s="723"/>
      <c r="G11" s="724">
        <f>VLOOKUP($D$3&amp;"_"&amp;G$3,データシート1!$A:$BU,MATCH($G$2&amp;"_"&amp;$C11,データシート1!$A$1:$BU$1,0),0)</f>
        <v>212</v>
      </c>
      <c r="H11" s="725">
        <f>VLOOKUP($D$3&amp;"_"&amp;H$3,データシート1!$A:$BU,MATCH($G$2&amp;"_"&amp;$C11,データシート1!$A$1:$BU$1,0),0)</f>
        <v>217</v>
      </c>
      <c r="I11" s="725">
        <f>VLOOKUP($D$3&amp;"_"&amp;I$3,データシート1!$A:$BU,MATCH($G$2&amp;"_"&amp;$C11,データシート1!$A$1:$BU$1,0),0)</f>
        <v>215</v>
      </c>
      <c r="J11" s="725">
        <f>VLOOKUP($D$3&amp;"_"&amp;J$3,データシート1!$A:$BU,MATCH($G$2&amp;"_"&amp;$C11,データシート1!$A$1:$BU$1,0),0)</f>
        <v>197</v>
      </c>
      <c r="K11" s="726">
        <f>VLOOKUP($D$3&amp;"_"&amp;K$3,データシート1!$A:$BU,MATCH($G$2&amp;"_"&amp;$C11,データシート1!$A$1:$BU$1,0),0)</f>
        <v>205</v>
      </c>
      <c r="L11" s="726">
        <f>VLOOKUP($D$3&amp;"_"&amp;L$3,データシート1!$A:$BU,MATCH($G$2&amp;"_"&amp;$C11,データシート1!$A$1:$BU$1,0),0)</f>
        <v>209</v>
      </c>
      <c r="M11" s="726">
        <f>VLOOKUP($D$3&amp;"_"&amp;M$3,データシート1!$A:$BU,MATCH($G$2&amp;"_"&amp;$C11,データシート1!$A$1:$BU$1,0),0)</f>
        <v>212</v>
      </c>
      <c r="N11" s="726">
        <f>VLOOKUP($D$3&amp;"_"&amp;N$3,データシート1!$A:$BU,MATCH($G$2&amp;"_"&amp;$C11,データシート1!$A$1:$BU$1,0),0)</f>
        <v>205</v>
      </c>
      <c r="O11" s="726">
        <f>VLOOKUP($D$3&amp;"_"&amp;O$3,データシート1!$A:$BU,MATCH($G$2&amp;"_"&amp;$C11,データシート1!$A$1:$BU$1,0),0)</f>
        <v>200</v>
      </c>
      <c r="P11" s="726">
        <f>VLOOKUP($D$3&amp;"_"&amp;P$3,データシート1!$A:$BU,MATCH($G$2&amp;"_"&amp;$C11,データシート1!$A$1:$BU$1,0),0)</f>
        <v>199</v>
      </c>
      <c r="Q11" s="727">
        <f>VLOOKUP($D$3&amp;"_"&amp;Q$3,データシート1!$A:$BU,MATCH($G$2&amp;"_"&amp;$C11,データシート1!$A$1:$BU$1,0),0)</f>
        <v>191</v>
      </c>
      <c r="R11" s="925">
        <f>VLOOKUP($D$3&amp;"_"&amp;R$3,データシート1!$A:$BU,MATCH($R$2&amp;"_"&amp;$C11,データシート1!$A$1:$BU$1,0),0)</f>
        <v>2042.4870000000001</v>
      </c>
      <c r="S11" s="926">
        <f>VLOOKUP($D$3&amp;"_"&amp;S$3,データシート1!$A:$BU,MATCH($R$2&amp;"_"&amp;$C11,データシート1!$A$1:$BU$1,0),0)</f>
        <v>1984.7579999999998</v>
      </c>
      <c r="T11" s="926">
        <f>VLOOKUP($D$3&amp;"_"&amp;T$3,データシート1!$A:$BU,MATCH($R$2&amp;"_"&amp;$C11,データシート1!$A$1:$BU$1,0),0)</f>
        <v>2087.4470000000001</v>
      </c>
      <c r="U11" s="926">
        <f>VLOOKUP($D$3&amp;"_"&amp;U$3,データシート1!$A:$BU,MATCH($R$2&amp;"_"&amp;$C11,データシート1!$A$1:$BU$1,0),0)</f>
        <v>1930.3319999999999</v>
      </c>
      <c r="V11" s="926">
        <f>VLOOKUP($D$3&amp;"_"&amp;V$3,データシート1!$A:$BU,MATCH($R$2&amp;"_"&amp;$C11,データシート1!$A$1:$BU$1,0),0)</f>
        <v>1916.2549999999997</v>
      </c>
      <c r="W11" s="926">
        <f>VLOOKUP($D$3&amp;"_"&amp;W$3,データシート1!$A:$BU,MATCH($R$2&amp;"_"&amp;$C11,データシート1!$A$1:$BU$1,0),0)</f>
        <v>1750.9690000000001</v>
      </c>
      <c r="X11" s="926">
        <f>VLOOKUP($D$3&amp;"_"&amp;X$3,データシート1!$A:$BU,MATCH($R$2&amp;"_"&amp;$C11,データシート1!$A$1:$BU$1,0),0)</f>
        <v>1955.6059999999998</v>
      </c>
      <c r="Y11" s="926">
        <f>VLOOKUP($D$3&amp;"_"&amp;Y$3,データシート1!$A:$BU,MATCH($R$2&amp;"_"&amp;$C11,データシート1!$A$1:$BU$1,0),0)</f>
        <v>1891.348</v>
      </c>
      <c r="Z11" s="926">
        <f>VLOOKUP($D$3&amp;"_"&amp;Z$3,データシート1!$A:$BU,MATCH($R$2&amp;"_"&amp;$C11,データシート1!$A$1:$BU$1,0),0)</f>
        <v>1587.38</v>
      </c>
      <c r="AA11" s="926">
        <f>VLOOKUP($D$3&amp;"_"&amp;AA$3,データシート1!$A:$BU,MATCH($R$2&amp;"_"&amp;$C11,データシート1!$A$1:$BU$1,0),0)</f>
        <v>1575.6139999999998</v>
      </c>
      <c r="AB11" s="927">
        <f>VLOOKUP($D$3&amp;"_"&amp;AB$3,データシート1!$A:$BU,MATCH($R$2&amp;"_"&amp;$C11,データシート1!$A$1:$BU$1,0),0)</f>
        <v>1487.3799999999999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17</v>
      </c>
      <c r="H12" s="731">
        <f>VLOOKUP($D$3&amp;"_"&amp;H$3,データシート1!$A:$BU,MATCH($G$2&amp;"_"&amp;$C12,データシート1!$A$1:$BU$1,0),0)</f>
        <v>17</v>
      </c>
      <c r="I12" s="731">
        <f>VLOOKUP($D$3&amp;"_"&amp;I$3,データシート1!$A:$BU,MATCH($G$2&amp;"_"&amp;$C12,データシート1!$A$1:$BU$1,0),0)</f>
        <v>15</v>
      </c>
      <c r="J12" s="731">
        <f>VLOOKUP($D$3&amp;"_"&amp;J$3,データシート1!$A:$BU,MATCH($G$2&amp;"_"&amp;$C12,データシート1!$A$1:$BU$1,0),0)</f>
        <v>18</v>
      </c>
      <c r="K12" s="732">
        <f>VLOOKUP($D$3&amp;"_"&amp;K$3,データシート1!$A:$BU,MATCH($G$2&amp;"_"&amp;$C12,データシート1!$A$1:$BU$1,0),0)</f>
        <v>17</v>
      </c>
      <c r="L12" s="732">
        <f>VLOOKUP($D$3&amp;"_"&amp;L$3,データシート1!$A:$BU,MATCH($G$2&amp;"_"&amp;$C12,データシート1!$A$1:$BU$1,0),0)</f>
        <v>17</v>
      </c>
      <c r="M12" s="732">
        <f>VLOOKUP($D$3&amp;"_"&amp;M$3,データシート1!$A:$BU,MATCH($G$2&amp;"_"&amp;$C12,データシート1!$A$1:$BU$1,0),0)</f>
        <v>16</v>
      </c>
      <c r="N12" s="732">
        <f>VLOOKUP($D$3&amp;"_"&amp;N$3,データシート1!$A:$BU,MATCH($G$2&amp;"_"&amp;$C12,データシート1!$A$1:$BU$1,0),0)</f>
        <v>17</v>
      </c>
      <c r="O12" s="732">
        <f>VLOOKUP($D$3&amp;"_"&amp;O$3,データシート1!$A:$BU,MATCH($G$2&amp;"_"&amp;$C12,データシート1!$A$1:$BU$1,0),0)</f>
        <v>19</v>
      </c>
      <c r="P12" s="732">
        <f>VLOOKUP($D$3&amp;"_"&amp;P$3,データシート1!$A:$BU,MATCH($G$2&amp;"_"&amp;$C12,データシート1!$A$1:$BU$1,0),0)</f>
        <v>18</v>
      </c>
      <c r="Q12" s="733">
        <f>VLOOKUP($D$3&amp;"_"&amp;Q$3,データシート1!$A:$BU,MATCH($G$2&amp;"_"&amp;$C12,データシート1!$A$1:$BU$1,0),0)</f>
        <v>18</v>
      </c>
      <c r="R12" s="928">
        <f>VLOOKUP($D$3&amp;"_"&amp;R$3,データシート1!$A:$BU,MATCH($R$2&amp;"_"&amp;$C12,データシート1!$A$1:$BU$1,0),0)</f>
        <v>972.06799999999998</v>
      </c>
      <c r="S12" s="929">
        <f>VLOOKUP($D$3&amp;"_"&amp;S$3,データシート1!$A:$BU,MATCH($R$2&amp;"_"&amp;$C12,データシート1!$A$1:$BU$1,0),0)</f>
        <v>1106.7149999999999</v>
      </c>
      <c r="T12" s="929">
        <f>VLOOKUP($D$3&amp;"_"&amp;T$3,データシート1!$A:$BU,MATCH($R$2&amp;"_"&amp;$C12,データシート1!$A$1:$BU$1,0),0)</f>
        <v>1105.0060000000001</v>
      </c>
      <c r="U12" s="929">
        <f>VLOOKUP($D$3&amp;"_"&amp;U$3,データシート1!$A:$BU,MATCH($R$2&amp;"_"&amp;$C12,データシート1!$A$1:$BU$1,0),0)</f>
        <v>1180.623</v>
      </c>
      <c r="V12" s="929">
        <f>VLOOKUP($D$3&amp;"_"&amp;V$3,データシート1!$A:$BU,MATCH($R$2&amp;"_"&amp;$C12,データシート1!$A$1:$BU$1,0),0)</f>
        <v>1062.5740000000001</v>
      </c>
      <c r="W12" s="929">
        <f>VLOOKUP($D$3&amp;"_"&amp;W$3,データシート1!$A:$BU,MATCH($R$2&amp;"_"&amp;$C12,データシート1!$A$1:$BU$1,0),0)</f>
        <v>1054.7329999999999</v>
      </c>
      <c r="X12" s="929">
        <f>VLOOKUP($D$3&amp;"_"&amp;X$3,データシート1!$A:$BU,MATCH($R$2&amp;"_"&amp;$C12,データシート1!$A$1:$BU$1,0),0)</f>
        <v>904.26800000000003</v>
      </c>
      <c r="Y12" s="929">
        <f>VLOOKUP($D$3&amp;"_"&amp;Y$3,データシート1!$A:$BU,MATCH($R$2&amp;"_"&amp;$C12,データシート1!$A$1:$BU$1,0),0)</f>
        <v>834.70899999999995</v>
      </c>
      <c r="Z12" s="929">
        <f>VLOOKUP($D$3&amp;"_"&amp;Z$3,データシート1!$A:$BU,MATCH($R$2&amp;"_"&amp;$C12,データシート1!$A$1:$BU$1,0),0)</f>
        <v>851.86400000000003</v>
      </c>
      <c r="AA12" s="929">
        <f>VLOOKUP($D$3&amp;"_"&amp;AA$3,データシート1!$A:$BU,MATCH($R$2&amp;"_"&amp;$C12,データシート1!$A$1:$BU$1,0),0)</f>
        <v>841.88800000000003</v>
      </c>
      <c r="AB12" s="930">
        <f>VLOOKUP($D$3&amp;"_"&amp;AB$3,データシート1!$A:$BU,MATCH($R$2&amp;"_"&amp;$C12,データシート1!$A$1:$BU$1,0),0)</f>
        <v>910.67899999999997</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2</v>
      </c>
      <c r="H13" s="737">
        <f>VLOOKUP($D$3&amp;"_"&amp;H$3,データシート1!$A:$BU,MATCH($G$2&amp;"_"&amp;$C13,データシート1!$A$1:$BU$1,0),0)</f>
        <v>1</v>
      </c>
      <c r="I13" s="737">
        <f>VLOOKUP($D$3&amp;"_"&amp;I$3,データシート1!$A:$BU,MATCH($G$2&amp;"_"&amp;$C13,データシート1!$A$1:$BU$1,0),0)</f>
        <v>1</v>
      </c>
      <c r="J13" s="737">
        <f>VLOOKUP($D$3&amp;"_"&amp;J$3,データシート1!$A:$BU,MATCH($G$2&amp;"_"&amp;$C13,データシート1!$A$1:$BU$1,0),0)</f>
        <v>1</v>
      </c>
      <c r="K13" s="738">
        <f>VLOOKUP($D$3&amp;"_"&amp;K$3,データシート1!$A:$BU,MATCH($G$2&amp;"_"&amp;$C13,データシート1!$A$1:$BU$1,0),0)</f>
        <v>1</v>
      </c>
      <c r="L13" s="738">
        <f>VLOOKUP($D$3&amp;"_"&amp;L$3,データシート1!$A:$BU,MATCH($G$2&amp;"_"&amp;$C13,データシート1!$A$1:$BU$1,0),0)</f>
        <v>1</v>
      </c>
      <c r="M13" s="738">
        <f>VLOOKUP($D$3&amp;"_"&amp;M$3,データシート1!$A:$BU,MATCH($G$2&amp;"_"&amp;$C13,データシート1!$A$1:$BU$1,0),0)</f>
        <v>1</v>
      </c>
      <c r="N13" s="738">
        <f>VLOOKUP($D$3&amp;"_"&amp;N$3,データシート1!$A:$BU,MATCH($G$2&amp;"_"&amp;$C13,データシート1!$A$1:$BU$1,0),0)</f>
        <v>1</v>
      </c>
      <c r="O13" s="738">
        <f>VLOOKUP($D$3&amp;"_"&amp;O$3,データシート1!$A:$BU,MATCH($G$2&amp;"_"&amp;$C13,データシート1!$A$1:$BU$1,0),0)</f>
        <v>1</v>
      </c>
      <c r="P13" s="738">
        <f>VLOOKUP($D$3&amp;"_"&amp;P$3,データシート1!$A:$BU,MATCH($G$2&amp;"_"&amp;$C13,データシート1!$A$1:$BU$1,0),0)</f>
        <v>1</v>
      </c>
      <c r="Q13" s="739">
        <f>VLOOKUP($D$3&amp;"_"&amp;Q$3,データシート1!$A:$BU,MATCH($G$2&amp;"_"&amp;$C13,データシート1!$A$1:$BU$1,0),0)</f>
        <v>0</v>
      </c>
      <c r="R13" s="931">
        <f>VLOOKUP($D$3&amp;"_"&amp;R$3,データシート1!$A:$BU,MATCH($R$2&amp;"_"&amp;$C13,データシート1!$A$1:$BU$1,0),0)</f>
        <v>5.5149999999999997</v>
      </c>
      <c r="S13" s="932">
        <f>VLOOKUP($D$3&amp;"_"&amp;S$3,データシート1!$A:$BU,MATCH($R$2&amp;"_"&amp;$C13,データシート1!$A$1:$BU$1,0),0)</f>
        <v>4.3920000000000003</v>
      </c>
      <c r="T13" s="932">
        <f>VLOOKUP($D$3&amp;"_"&amp;T$3,データシート1!$A:$BU,MATCH($R$2&amp;"_"&amp;$C13,データシート1!$A$1:$BU$1,0),0)</f>
        <v>6.0179999999999998</v>
      </c>
      <c r="U13" s="932">
        <f>VLOOKUP($D$3&amp;"_"&amp;U$3,データシート1!$A:$BU,MATCH($R$2&amp;"_"&amp;$C13,データシート1!$A$1:$BU$1,0),0)</f>
        <v>5.9909999999999997</v>
      </c>
      <c r="V13" s="932">
        <f>VLOOKUP($D$3&amp;"_"&amp;V$3,データシート1!$A:$BU,MATCH($R$2&amp;"_"&amp;$C13,データシート1!$A$1:$BU$1,0),0)</f>
        <v>6.633</v>
      </c>
      <c r="W13" s="932">
        <f>VLOOKUP($D$3&amp;"_"&amp;W$3,データシート1!$A:$BU,MATCH($R$2&amp;"_"&amp;$C13,データシート1!$A$1:$BU$1,0),0)</f>
        <v>4.5679999999999996</v>
      </c>
      <c r="X13" s="932">
        <f>VLOOKUP($D$3&amp;"_"&amp;X$3,データシート1!$A:$BU,MATCH($R$2&amp;"_"&amp;$C13,データシート1!$A$1:$BU$1,0),0)</f>
        <v>4.2809999999999997</v>
      </c>
      <c r="Y13" s="932">
        <f>VLOOKUP($D$3&amp;"_"&amp;Y$3,データシート1!$A:$BU,MATCH($R$2&amp;"_"&amp;$C13,データシート1!$A$1:$BU$1,0),0)</f>
        <v>5.6219999999999999</v>
      </c>
      <c r="Z13" s="932">
        <f>VLOOKUP($D$3&amp;"_"&amp;Z$3,データシート1!$A:$BU,MATCH($R$2&amp;"_"&amp;$C13,データシート1!$A$1:$BU$1,0),0)</f>
        <v>5.8010000000000002</v>
      </c>
      <c r="AA13" s="932">
        <f>VLOOKUP($D$3&amp;"_"&amp;AA$3,データシート1!$A:$BU,MATCH($R$2&amp;"_"&amp;$C13,データシート1!$A$1:$BU$1,0),0)</f>
        <v>4.3559999999999999</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5</v>
      </c>
      <c r="H14" s="745">
        <f>VLOOKUP($D$3&amp;"_"&amp;H$3,データシート2!$A:$SI,MATCH($G$2&amp;"_"&amp;$B14,データシート2!$A$1:$SI$1,0),0)</f>
        <v>5</v>
      </c>
      <c r="I14" s="745">
        <f>VLOOKUP($D$3&amp;"_"&amp;I$3,データシート2!$A:$SI,MATCH($G$2&amp;"_"&amp;$B14,データシート2!$A$1:$SI$1,0),0)</f>
        <v>5</v>
      </c>
      <c r="J14" s="745">
        <f>VLOOKUP($D$3&amp;"_"&amp;J$3,データシート2!$A:$SI,MATCH($G$2&amp;"_"&amp;$B14,データシート2!$A$1:$SI$1,0),0)</f>
        <v>5</v>
      </c>
      <c r="K14" s="746">
        <f>VLOOKUP($D$3&amp;"_"&amp;K$3,データシート2!$A:$SI,MATCH($G$2&amp;"_"&amp;$B14,データシート2!$A$1:$SI$1,0),0)</f>
        <v>5</v>
      </c>
      <c r="L14" s="746">
        <f>VLOOKUP($D$3&amp;"_"&amp;L$3,データシート2!$A:$SI,MATCH($G$2&amp;"_"&amp;$B14,データシート2!$A$1:$SI$1,0),0)</f>
        <v>4</v>
      </c>
      <c r="M14" s="746">
        <f>VLOOKUP($D$3&amp;"_"&amp;M$3,データシート2!$A:$SI,MATCH($G$2&amp;"_"&amp;$B14,データシート2!$A$1:$SI$1,0),0)</f>
        <v>4</v>
      </c>
      <c r="N14" s="746">
        <f>VLOOKUP($D$3&amp;"_"&amp;N$3,データシート2!$A:$SI,MATCH($G$2&amp;"_"&amp;$B14,データシート2!$A$1:$SI$1,0),0)</f>
        <v>4</v>
      </c>
      <c r="O14" s="746">
        <f>VLOOKUP($D$3&amp;"_"&amp;O$3,データシート2!$A:$SI,MATCH($G$2&amp;"_"&amp;$B14,データシート2!$A$1:$SI$1,0),0)</f>
        <v>4</v>
      </c>
      <c r="P14" s="746">
        <f>VLOOKUP($D$3&amp;"_"&amp;P$3,データシート2!$A:$SI,MATCH($G$2&amp;"_"&amp;$B14,データシート2!$A$1:$SI$1,0),0)</f>
        <v>4</v>
      </c>
      <c r="Q14" s="747">
        <f>VLOOKUP($D$3&amp;"_"&amp;Q$3,データシート2!$A:$SI,MATCH($G$2&amp;"_"&amp;$B14,データシート2!$A$1:$SI$1,0),0)</f>
        <v>4</v>
      </c>
      <c r="R14" s="934">
        <f>VLOOKUP($D$3&amp;"_"&amp;R$3,データシート2!$A:$SI,MATCH($R$2&amp;"_"&amp;$B14,データシート2!$A$1:$SI$1,0),0)</f>
        <v>28.29</v>
      </c>
      <c r="S14" s="935">
        <f>VLOOKUP($D$3&amp;"_"&amp;S$3,データシート2!$A:$SI,MATCH($R$2&amp;"_"&amp;$B14,データシート2!$A$1:$SI$1,0),0)</f>
        <v>29.539000000000001</v>
      </c>
      <c r="T14" s="935">
        <f>VLOOKUP($D$3&amp;"_"&amp;T$3,データシート2!$A:$SI,MATCH($R$2&amp;"_"&amp;$B14,データシート2!$A$1:$SI$1,0),0)</f>
        <v>39.851999999999997</v>
      </c>
      <c r="U14" s="935">
        <f>VLOOKUP($D$3&amp;"_"&amp;U$3,データシート2!$A:$SI,MATCH($R$2&amp;"_"&amp;$B14,データシート2!$A$1:$SI$1,0),0)</f>
        <v>29.116</v>
      </c>
      <c r="V14" s="935">
        <f>VLOOKUP($D$3&amp;"_"&amp;V$3,データシート2!$A:$SI,MATCH($R$2&amp;"_"&amp;$B14,データシート2!$A$1:$SI$1,0),0)</f>
        <v>41.045000000000002</v>
      </c>
      <c r="W14" s="935">
        <f>VLOOKUP($D$3&amp;"_"&amp;W$3,データシート2!$A:$SI,MATCH($R$2&amp;"_"&amp;$B14,データシート2!$A$1:$SI$1,0),0)</f>
        <v>35.593000000000004</v>
      </c>
      <c r="X14" s="935">
        <f>VLOOKUP($D$3&amp;"_"&amp;X$3,データシート2!$A:$SI,MATCH($R$2&amp;"_"&amp;$B14,データシート2!$A$1:$SI$1,0),0)</f>
        <v>33.823999999999998</v>
      </c>
      <c r="Y14" s="935">
        <f>VLOOKUP($D$3&amp;"_"&amp;Y$3,データシート2!$A:$SI,MATCH($R$2&amp;"_"&amp;$B14,データシート2!$A$1:$SI$1,0),0)</f>
        <v>31.166</v>
      </c>
      <c r="Z14" s="935">
        <f>VLOOKUP($D$3&amp;"_"&amp;Z$3,データシート2!$A:$SI,MATCH($R$2&amp;"_"&amp;$B14,データシート2!$A$1:$SI$1,0),0)</f>
        <v>25.262</v>
      </c>
      <c r="AA14" s="935">
        <f>VLOOKUP($D$3&amp;"_"&amp;AA$3,データシート2!$A:$SI,MATCH($R$2&amp;"_"&amp;$B14,データシート2!$A$1:$SI$1,0),0)</f>
        <v>26.690999999999999</v>
      </c>
      <c r="AB14" s="936">
        <f>VLOOKUP($D$3&amp;"_"&amp;AB$3,データシート2!$A:$SI,MATCH($R$2&amp;"_"&amp;$B14,データシート2!$A$1:$SI$1,0),0)</f>
        <v>26.974</v>
      </c>
    </row>
    <row r="15" spans="2:30" s="756" customFormat="1" ht="16.5" customHeight="1">
      <c r="B15" s="748"/>
      <c r="C15" s="749">
        <v>1</v>
      </c>
      <c r="D15" s="750" t="s">
        <v>525</v>
      </c>
      <c r="E15" s="749"/>
      <c r="F15" s="751"/>
      <c r="G15" s="752">
        <f>VLOOKUP($D$3&amp;"_"&amp;G$3,データシート2!$A:$SI,MATCH($G$2&amp;"_"&amp;$C15,データシート2!$A$1:$SI$1,0),0)</f>
        <v>5</v>
      </c>
      <c r="H15" s="753">
        <f>VLOOKUP($D$3&amp;"_"&amp;H$3,データシート2!$A:$SI,MATCH($G$2&amp;"_"&amp;$C15,データシート2!$A$1:$SI$1,0),0)</f>
        <v>5</v>
      </c>
      <c r="I15" s="753">
        <f>VLOOKUP($D$3&amp;"_"&amp;I$3,データシート2!$A:$SI,MATCH($G$2&amp;"_"&amp;$C15,データシート2!$A$1:$SI$1,0),0)</f>
        <v>5</v>
      </c>
      <c r="J15" s="753">
        <f>VLOOKUP($D$3&amp;"_"&amp;J$3,データシート2!$A:$SI,MATCH($G$2&amp;"_"&amp;$C15,データシート2!$A$1:$SI$1,0),0)</f>
        <v>5</v>
      </c>
      <c r="K15" s="754">
        <f>VLOOKUP($D$3&amp;"_"&amp;K$3,データシート2!$A:$SI,MATCH($G$2&amp;"_"&amp;$C15,データシート2!$A$1:$SI$1,0),0)</f>
        <v>5</v>
      </c>
      <c r="L15" s="754">
        <f>VLOOKUP($D$3&amp;"_"&amp;L$3,データシート2!$A:$SI,MATCH($G$2&amp;"_"&amp;$C15,データシート2!$A$1:$SI$1,0),0)</f>
        <v>4</v>
      </c>
      <c r="M15" s="754">
        <f>VLOOKUP($D$3&amp;"_"&amp;M$3,データシート2!$A:$SI,MATCH($G$2&amp;"_"&amp;$C15,データシート2!$A$1:$SI$1,0),0)</f>
        <v>4</v>
      </c>
      <c r="N15" s="754">
        <f>VLOOKUP($D$3&amp;"_"&amp;N$3,データシート2!$A:$SI,MATCH($G$2&amp;"_"&amp;$C15,データシート2!$A$1:$SI$1,0),0)</f>
        <v>4</v>
      </c>
      <c r="O15" s="754">
        <f>VLOOKUP($D$3&amp;"_"&amp;O$3,データシート2!$A:$SI,MATCH($G$2&amp;"_"&amp;$C15,データシート2!$A$1:$SI$1,0),0)</f>
        <v>4</v>
      </c>
      <c r="P15" s="754">
        <f>VLOOKUP($D$3&amp;"_"&amp;P$3,データシート2!$A:$SI,MATCH($G$2&amp;"_"&amp;$C15,データシート2!$A$1:$SI$1,0),0)</f>
        <v>4</v>
      </c>
      <c r="Q15" s="755">
        <f>VLOOKUP($D$3&amp;"_"&amp;Q$3,データシート2!$A:$SI,MATCH($G$2&amp;"_"&amp;$C15,データシート2!$A$1:$SI$1,0),0)</f>
        <v>4</v>
      </c>
      <c r="R15" s="937">
        <f>VLOOKUP($D$3&amp;"_"&amp;R$3,データシート2!$A:$SI,MATCH($R$2&amp;"_"&amp;$C15,データシート2!$A$1:$SI$1,0),0)</f>
        <v>28.29</v>
      </c>
      <c r="S15" s="938">
        <f>VLOOKUP($D$3&amp;"_"&amp;S$3,データシート2!$A:$SI,MATCH($R$2&amp;"_"&amp;$C15,データシート2!$A$1:$SI$1,0),0)</f>
        <v>29.539000000000001</v>
      </c>
      <c r="T15" s="938">
        <f>VLOOKUP($D$3&amp;"_"&amp;T$3,データシート2!$A:$SI,MATCH($R$2&amp;"_"&amp;$C15,データシート2!$A$1:$SI$1,0),0)</f>
        <v>39.851999999999997</v>
      </c>
      <c r="U15" s="938">
        <f>VLOOKUP($D$3&amp;"_"&amp;U$3,データシート2!$A:$SI,MATCH($R$2&amp;"_"&amp;$C15,データシート2!$A$1:$SI$1,0),0)</f>
        <v>29.116</v>
      </c>
      <c r="V15" s="938">
        <f>VLOOKUP($D$3&amp;"_"&amp;V$3,データシート2!$A:$SI,MATCH($R$2&amp;"_"&amp;$C15,データシート2!$A$1:$SI$1,0),0)</f>
        <v>41.045000000000002</v>
      </c>
      <c r="W15" s="938">
        <f>VLOOKUP($D$3&amp;"_"&amp;W$3,データシート2!$A:$SI,MATCH($R$2&amp;"_"&amp;$C15,データシート2!$A$1:$SI$1,0),0)</f>
        <v>35.593000000000004</v>
      </c>
      <c r="X15" s="938">
        <f>VLOOKUP($D$3&amp;"_"&amp;X$3,データシート2!$A:$SI,MATCH($R$2&amp;"_"&amp;$C15,データシート2!$A$1:$SI$1,0),0)</f>
        <v>33.823999999999998</v>
      </c>
      <c r="Y15" s="938">
        <f>VLOOKUP($D$3&amp;"_"&amp;Y$3,データシート2!$A:$SI,MATCH($R$2&amp;"_"&amp;$C15,データシート2!$A$1:$SI$1,0),0)</f>
        <v>31.166</v>
      </c>
      <c r="Z15" s="938">
        <f>VLOOKUP($D$3&amp;"_"&amp;Z$3,データシート2!$A:$SI,MATCH($R$2&amp;"_"&amp;$C15,データシート2!$A$1:$SI$1,0),0)</f>
        <v>25.262</v>
      </c>
      <c r="AA15" s="938">
        <f>VLOOKUP($D$3&amp;"_"&amp;AA$3,データシート2!$A:$SI,MATCH($R$2&amp;"_"&amp;$C15,データシート2!$A$1:$SI$1,0),0)</f>
        <v>26.690999999999999</v>
      </c>
      <c r="AB15" s="939">
        <f>VLOOKUP($D$3&amp;"_"&amp;AB$3,データシート2!$A:$SI,MATCH($R$2&amp;"_"&amp;$C15,データシート2!$A$1:$SI$1,0),0)</f>
        <v>26.974</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3</v>
      </c>
      <c r="H20" s="745">
        <f>VLOOKUP($D$3&amp;"_"&amp;H$3,データシート2!$A:$SI,MATCH($G$2&amp;"_"&amp;$B20,データシート2!$A$1:$SI$1,0),0)</f>
        <v>2</v>
      </c>
      <c r="I20" s="745">
        <f>VLOOKUP($D$3&amp;"_"&amp;I$3,データシート2!$A:$SI,MATCH($G$2&amp;"_"&amp;$B20,データシート2!$A$1:$SI$1,0),0)</f>
        <v>4</v>
      </c>
      <c r="J20" s="745">
        <f>VLOOKUP($D$3&amp;"_"&amp;J$3,データシート2!$A:$SI,MATCH($G$2&amp;"_"&amp;$B20,データシート2!$A$1:$SI$1,0),0)</f>
        <v>4</v>
      </c>
      <c r="K20" s="746">
        <f>VLOOKUP($D$3&amp;"_"&amp;K$3,データシート2!$A:$SI,MATCH($G$2&amp;"_"&amp;$B20,データシート2!$A$1:$SI$1,0),0)</f>
        <v>4</v>
      </c>
      <c r="L20" s="746">
        <f>VLOOKUP($D$3&amp;"_"&amp;L$3,データシート2!$A:$SI,MATCH($G$2&amp;"_"&amp;$B20,データシート2!$A$1:$SI$1,0),0)</f>
        <v>4</v>
      </c>
      <c r="M20" s="746">
        <f>VLOOKUP($D$3&amp;"_"&amp;M$3,データシート2!$A:$SI,MATCH($G$2&amp;"_"&amp;$B20,データシート2!$A$1:$SI$1,0),0)</f>
        <v>4</v>
      </c>
      <c r="N20" s="746">
        <f>VLOOKUP($D$3&amp;"_"&amp;N$3,データシート2!$A:$SI,MATCH($G$2&amp;"_"&amp;$B20,データシート2!$A$1:$SI$1,0),0)</f>
        <v>3</v>
      </c>
      <c r="O20" s="746">
        <f>VLOOKUP($D$3&amp;"_"&amp;O$3,データシート2!$A:$SI,MATCH($G$2&amp;"_"&amp;$B20,データシート2!$A$1:$SI$1,0),0)</f>
        <v>3</v>
      </c>
      <c r="P20" s="746">
        <f>VLOOKUP($D$3&amp;"_"&amp;P$3,データシート2!$A:$SI,MATCH($G$2&amp;"_"&amp;$B20,データシート2!$A$1:$SI$1,0),0)</f>
        <v>3</v>
      </c>
      <c r="Q20" s="747">
        <f>VLOOKUP($D$3&amp;"_"&amp;Q$3,データシート2!$A:$SI,MATCH($G$2&amp;"_"&amp;$B20,データシート2!$A$1:$SI$1,0),0)</f>
        <v>3</v>
      </c>
      <c r="R20" s="934">
        <f>VLOOKUP($D$3&amp;"_"&amp;R$3,データシート2!$A:$SI,MATCH($R$2&amp;"_"&amp;$B20,データシート2!$A$1:$SI$1,0),0)</f>
        <v>26.504000000000001</v>
      </c>
      <c r="S20" s="935">
        <f>VLOOKUP($D$3&amp;"_"&amp;S$3,データシート2!$A:$SI,MATCH($R$2&amp;"_"&amp;$B20,データシート2!$A$1:$SI$1,0),0)</f>
        <v>26.544</v>
      </c>
      <c r="T20" s="935">
        <f>VLOOKUP($D$3&amp;"_"&amp;T$3,データシート2!$A:$SI,MATCH($R$2&amp;"_"&amp;$B20,データシート2!$A$1:$SI$1,0),0)</f>
        <v>43.45</v>
      </c>
      <c r="U20" s="935">
        <f>VLOOKUP($D$3&amp;"_"&amp;U$3,データシート2!$A:$SI,MATCH($R$2&amp;"_"&amp;$B20,データシート2!$A$1:$SI$1,0),0)</f>
        <v>43.637</v>
      </c>
      <c r="V20" s="935">
        <f>VLOOKUP($D$3&amp;"_"&amp;V$3,データシート2!$A:$SI,MATCH($R$2&amp;"_"&amp;$B20,データシート2!$A$1:$SI$1,0),0)</f>
        <v>41.357999999999997</v>
      </c>
      <c r="W20" s="935">
        <f>VLOOKUP($D$3&amp;"_"&amp;W$3,データシート2!$A:$SI,MATCH($R$2&amp;"_"&amp;$B20,データシート2!$A$1:$SI$1,0),0)</f>
        <v>37.261000000000003</v>
      </c>
      <c r="X20" s="935">
        <f>VLOOKUP($D$3&amp;"_"&amp;X$3,データシート2!$A:$SI,MATCH($R$2&amp;"_"&amp;$B20,データシート2!$A$1:$SI$1,0),0)</f>
        <v>35.963000000000001</v>
      </c>
      <c r="Y20" s="935">
        <f>VLOOKUP($D$3&amp;"_"&amp;Y$3,データシート2!$A:$SI,MATCH($R$2&amp;"_"&amp;$B20,データシート2!$A$1:$SI$1,0),0)</f>
        <v>31.876000000000001</v>
      </c>
      <c r="Z20" s="935">
        <f>VLOOKUP($D$3&amp;"_"&amp;Z$3,データシート2!$A:$SI,MATCH($R$2&amp;"_"&amp;$B20,データシート2!$A$1:$SI$1,0),0)</f>
        <v>28.94</v>
      </c>
      <c r="AA20" s="935">
        <f>VLOOKUP($D$3&amp;"_"&amp;AA$3,データシート2!$A:$SI,MATCH($R$2&amp;"_"&amp;$B20,データシート2!$A$1:$SI$1,0),0)</f>
        <v>29.734999999999999</v>
      </c>
      <c r="AB20" s="936">
        <f>VLOOKUP($D$3&amp;"_"&amp;AB$3,データシート2!$A:$SI,MATCH($R$2&amp;"_"&amp;$B20,データシート2!$A$1:$SI$1,0),0)</f>
        <v>32.551000000000002</v>
      </c>
    </row>
    <row r="21" spans="2:29" s="756" customFormat="1" ht="16.5" customHeight="1">
      <c r="B21" s="757"/>
      <c r="C21" s="766">
        <v>5</v>
      </c>
      <c r="D21" s="767" t="s">
        <v>533</v>
      </c>
      <c r="E21" s="766"/>
      <c r="F21" s="768"/>
      <c r="G21" s="769">
        <f>VLOOKUP($D$3&amp;"_"&amp;G$3,データシート2!$A:$SI,MATCH($G$2&amp;"_"&amp;$C21,データシート2!$A$1:$SI$1,0),0)</f>
        <v>3</v>
      </c>
      <c r="H21" s="770">
        <f>VLOOKUP($D$3&amp;"_"&amp;H$3,データシート2!$A:$SI,MATCH($G$2&amp;"_"&amp;$C21,データシート2!$A$1:$SI$1,0),0)</f>
        <v>2</v>
      </c>
      <c r="I21" s="770">
        <f>VLOOKUP($D$3&amp;"_"&amp;I$3,データシート2!$A:$SI,MATCH($G$2&amp;"_"&amp;$C21,データシート2!$A$1:$SI$1,0),0)</f>
        <v>4</v>
      </c>
      <c r="J21" s="770">
        <f>VLOOKUP($D$3&amp;"_"&amp;J$3,データシート2!$A:$SI,MATCH($G$2&amp;"_"&amp;$C21,データシート2!$A$1:$SI$1,0),0)</f>
        <v>4</v>
      </c>
      <c r="K21" s="771">
        <f>VLOOKUP($D$3&amp;"_"&amp;K$3,データシート2!$A:$SI,MATCH($G$2&amp;"_"&amp;$C21,データシート2!$A$1:$SI$1,0),0)</f>
        <v>4</v>
      </c>
      <c r="L21" s="771">
        <f>VLOOKUP($D$3&amp;"_"&amp;L$3,データシート2!$A:$SI,MATCH($G$2&amp;"_"&amp;$C21,データシート2!$A$1:$SI$1,0),0)</f>
        <v>4</v>
      </c>
      <c r="M21" s="771">
        <f>VLOOKUP($D$3&amp;"_"&amp;M$3,データシート2!$A:$SI,MATCH($G$2&amp;"_"&amp;$C21,データシート2!$A$1:$SI$1,0),0)</f>
        <v>4</v>
      </c>
      <c r="N21" s="771">
        <f>VLOOKUP($D$3&amp;"_"&amp;N$3,データシート2!$A:$SI,MATCH($G$2&amp;"_"&amp;$C21,データシート2!$A$1:$SI$1,0),0)</f>
        <v>3</v>
      </c>
      <c r="O21" s="771">
        <f>VLOOKUP($D$3&amp;"_"&amp;O$3,データシート2!$A:$SI,MATCH($G$2&amp;"_"&amp;$C21,データシート2!$A$1:$SI$1,0),0)</f>
        <v>3</v>
      </c>
      <c r="P21" s="771">
        <f>VLOOKUP($D$3&amp;"_"&amp;P$3,データシート2!$A:$SI,MATCH($G$2&amp;"_"&amp;$C21,データシート2!$A$1:$SI$1,0),0)</f>
        <v>3</v>
      </c>
      <c r="Q21" s="772">
        <f>VLOOKUP($D$3&amp;"_"&amp;Q$3,データシート2!$A:$SI,MATCH($G$2&amp;"_"&amp;$C21,データシート2!$A$1:$SI$1,0),0)</f>
        <v>3</v>
      </c>
      <c r="R21" s="944">
        <f>VLOOKUP($D$3&amp;"_"&amp;R$3,データシート2!$A:$SI,MATCH($R$2&amp;"_"&amp;$C21,データシート2!$A$1:$SI$1,0),0)</f>
        <v>26.504000000000001</v>
      </c>
      <c r="S21" s="945">
        <f>VLOOKUP($D$3&amp;"_"&amp;S$3,データシート2!$A:$SI,MATCH($R$2&amp;"_"&amp;$C21,データシート2!$A$1:$SI$1,0),0)</f>
        <v>26.544</v>
      </c>
      <c r="T21" s="945">
        <f>VLOOKUP($D$3&amp;"_"&amp;T$3,データシート2!$A:$SI,MATCH($R$2&amp;"_"&amp;$C21,データシート2!$A$1:$SI$1,0),0)</f>
        <v>43.45</v>
      </c>
      <c r="U21" s="945">
        <f>VLOOKUP($D$3&amp;"_"&amp;U$3,データシート2!$A:$SI,MATCH($R$2&amp;"_"&amp;$C21,データシート2!$A$1:$SI$1,0),0)</f>
        <v>43.637</v>
      </c>
      <c r="V21" s="945">
        <f>VLOOKUP($D$3&amp;"_"&amp;V$3,データシート2!$A:$SI,MATCH($R$2&amp;"_"&amp;$C21,データシート2!$A$1:$SI$1,0),0)</f>
        <v>41.357999999999997</v>
      </c>
      <c r="W21" s="945">
        <f>VLOOKUP($D$3&amp;"_"&amp;W$3,データシート2!$A:$SI,MATCH($R$2&amp;"_"&amp;$C21,データシート2!$A$1:$SI$1,0),0)</f>
        <v>37.261000000000003</v>
      </c>
      <c r="X21" s="945">
        <f>VLOOKUP($D$3&amp;"_"&amp;X$3,データシート2!$A:$SI,MATCH($R$2&amp;"_"&amp;$C21,データシート2!$A$1:$SI$1,0),0)</f>
        <v>35.963000000000001</v>
      </c>
      <c r="Y21" s="945">
        <f>VLOOKUP($D$3&amp;"_"&amp;Y$3,データシート2!$A:$SI,MATCH($R$2&amp;"_"&amp;$C21,データシート2!$A$1:$SI$1,0),0)</f>
        <v>31.876000000000001</v>
      </c>
      <c r="Z21" s="945">
        <f>VLOOKUP($D$3&amp;"_"&amp;Z$3,データシート2!$A:$SI,MATCH($R$2&amp;"_"&amp;$C21,データシート2!$A$1:$SI$1,0),0)</f>
        <v>28.94</v>
      </c>
      <c r="AA21" s="945">
        <f>VLOOKUP($D$3&amp;"_"&amp;AA$3,データシート2!$A:$SI,MATCH($R$2&amp;"_"&amp;$C21,データシート2!$A$1:$SI$1,0),0)</f>
        <v>29.734999999999999</v>
      </c>
      <c r="AB21" s="946">
        <f>VLOOKUP($D$3&amp;"_"&amp;AB$3,データシート2!$A:$SI,MATCH($R$2&amp;"_"&amp;$C21,データシート2!$A$1:$SI$1,0),0)</f>
        <v>32.551000000000002</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243</v>
      </c>
      <c r="H26" s="745">
        <f>VLOOKUP($D$3&amp;"_"&amp;H$3,データシート2!$A:$SI,MATCH($G$2&amp;"_"&amp;$B26,データシート2!$A$1:$SI$1,0),0)</f>
        <v>249</v>
      </c>
      <c r="I26" s="745">
        <f>VLOOKUP($D$3&amp;"_"&amp;I$3,データシート2!$A:$SI,MATCH($G$2&amp;"_"&amp;$B26,データシート2!$A$1:$SI$1,0),0)</f>
        <v>260</v>
      </c>
      <c r="J26" s="745">
        <f>VLOOKUP($D$3&amp;"_"&amp;J$3,データシート2!$A:$SI,MATCH($G$2&amp;"_"&amp;$B26,データシート2!$A$1:$SI$1,0),0)</f>
        <v>260</v>
      </c>
      <c r="K26" s="746">
        <f>VLOOKUP($D$3&amp;"_"&amp;K$3,データシート2!$A:$SI,MATCH($G$2&amp;"_"&amp;$B26,データシート2!$A$1:$SI$1,0),0)</f>
        <v>259</v>
      </c>
      <c r="L26" s="746">
        <f>VLOOKUP($D$3&amp;"_"&amp;L$3,データシート2!$A:$SI,MATCH($G$2&amp;"_"&amp;$B26,データシート2!$A$1:$SI$1,0),0)</f>
        <v>267</v>
      </c>
      <c r="M26" s="746">
        <f>VLOOKUP($D$3&amp;"_"&amp;M$3,データシート2!$A:$SI,MATCH($G$2&amp;"_"&amp;$B26,データシート2!$A$1:$SI$1,0),0)</f>
        <v>271</v>
      </c>
      <c r="N26" s="746">
        <f>VLOOKUP($D$3&amp;"_"&amp;N$3,データシート2!$A:$SI,MATCH($G$2&amp;"_"&amp;$B26,データシート2!$A$1:$SI$1,0),0)</f>
        <v>267</v>
      </c>
      <c r="O26" s="746">
        <f>VLOOKUP($D$3&amp;"_"&amp;O$3,データシート2!$A:$SI,MATCH($G$2&amp;"_"&amp;$B26,データシート2!$A$1:$SI$1,0),0)</f>
        <v>272</v>
      </c>
      <c r="P26" s="746">
        <f>VLOOKUP($D$3&amp;"_"&amp;P$3,データシート2!$A:$SI,MATCH($G$2&amp;"_"&amp;$B26,データシート2!$A$1:$SI$1,0),0)</f>
        <v>269</v>
      </c>
      <c r="Q26" s="747">
        <f>VLOOKUP($D$3&amp;"_"&amp;Q$3,データシート2!$A:$SI,MATCH($G$2&amp;"_"&amp;$B26,データシート2!$A$1:$SI$1,0),0)</f>
        <v>276</v>
      </c>
      <c r="R26" s="934">
        <f>VLOOKUP($D$3&amp;"_"&amp;R$3,データシート2!$A:$SI,MATCH($R$2&amp;"_"&amp;$B26,データシート2!$A$1:$SI$1,0),0)</f>
        <v>23050.258000000002</v>
      </c>
      <c r="S26" s="935">
        <f>VLOOKUP($D$3&amp;"_"&amp;S$3,データシート2!$A:$SI,MATCH($R$2&amp;"_"&amp;$B26,データシート2!$A$1:$SI$1,0),0)</f>
        <v>25148.427</v>
      </c>
      <c r="T26" s="935">
        <f>VLOOKUP($D$3&amp;"_"&amp;T$3,データシート2!$A:$SI,MATCH($R$2&amp;"_"&amp;$B26,データシート2!$A$1:$SI$1,0),0)</f>
        <v>27328.203000000001</v>
      </c>
      <c r="U26" s="935">
        <f>VLOOKUP($D$3&amp;"_"&amp;U$3,データシート2!$A:$SI,MATCH($R$2&amp;"_"&amp;$B26,データシート2!$A$1:$SI$1,0),0)</f>
        <v>28358.171999999999</v>
      </c>
      <c r="V26" s="935">
        <f>VLOOKUP($D$3&amp;"_"&amp;V$3,データシート2!$A:$SI,MATCH($R$2&amp;"_"&amp;$B26,データシート2!$A$1:$SI$1,0),0)</f>
        <v>28467.763999999999</v>
      </c>
      <c r="W26" s="935">
        <f>VLOOKUP($D$3&amp;"_"&amp;W$3,データシート2!$A:$SI,MATCH($R$2&amp;"_"&amp;$B26,データシート2!$A$1:$SI$1,0),0)</f>
        <v>26549.094000000001</v>
      </c>
      <c r="X26" s="935">
        <f>VLOOKUP($D$3&amp;"_"&amp;X$3,データシート2!$A:$SI,MATCH($R$2&amp;"_"&amp;$B26,データシート2!$A$1:$SI$1,0),0)</f>
        <v>26756.335999999999</v>
      </c>
      <c r="Y26" s="935">
        <f>VLOOKUP($D$3&amp;"_"&amp;Y$3,データシート2!$A:$SI,MATCH($R$2&amp;"_"&amp;$B26,データシート2!$A$1:$SI$1,0),0)</f>
        <v>26714.445</v>
      </c>
      <c r="Z26" s="935">
        <f>VLOOKUP($D$3&amp;"_"&amp;Z$3,データシート2!$A:$SI,MATCH($R$2&amp;"_"&amp;$B26,データシート2!$A$1:$SI$1,0),0)</f>
        <v>25239.18952</v>
      </c>
      <c r="AA26" s="935">
        <f>VLOOKUP($D$3&amp;"_"&amp;AA$3,データシート2!$A:$SI,MATCH($R$2&amp;"_"&amp;$B26,データシート2!$A$1:$SI$1,0),0)</f>
        <v>22847.112000000001</v>
      </c>
      <c r="AB26" s="936">
        <f>VLOOKUP($D$3&amp;"_"&amp;AB$3,データシート2!$A:$SI,MATCH($R$2&amp;"_"&amp;$B26,データシート2!$A$1:$SI$1,0),0)</f>
        <v>23678.244999999999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40</v>
      </c>
      <c r="H27" s="753">
        <f>VLOOKUP($D$3&amp;"_"&amp;H$3,データシート2!$A:$SI,MATCH($G$2&amp;"_"&amp;$C27,データシート2!$A$1:$SI$1,0),0)</f>
        <v>41</v>
      </c>
      <c r="I27" s="753">
        <f>VLOOKUP($D$3&amp;"_"&amp;I$3,データシート2!$A:$SI,MATCH($G$2&amp;"_"&amp;$C27,データシート2!$A$1:$SI$1,0),0)</f>
        <v>40</v>
      </c>
      <c r="J27" s="753">
        <f>VLOOKUP($D$3&amp;"_"&amp;J$3,データシート2!$A:$SI,MATCH($G$2&amp;"_"&amp;$C27,データシート2!$A$1:$SI$1,0),0)</f>
        <v>40</v>
      </c>
      <c r="K27" s="754">
        <f>VLOOKUP($D$3&amp;"_"&amp;K$3,データシート2!$A:$SI,MATCH($G$2&amp;"_"&amp;$C27,データシート2!$A$1:$SI$1,0),0)</f>
        <v>42</v>
      </c>
      <c r="L27" s="754">
        <f>VLOOKUP($D$3&amp;"_"&amp;L$3,データシート2!$A:$SI,MATCH($G$2&amp;"_"&amp;$C27,データシート2!$A$1:$SI$1,0),0)</f>
        <v>45</v>
      </c>
      <c r="M27" s="754">
        <f>VLOOKUP($D$3&amp;"_"&amp;M$3,データシート2!$A:$SI,MATCH($G$2&amp;"_"&amp;$C27,データシート2!$A$1:$SI$1,0),0)</f>
        <v>45</v>
      </c>
      <c r="N27" s="754">
        <f>VLOOKUP($D$3&amp;"_"&amp;N$3,データシート2!$A:$SI,MATCH($G$2&amp;"_"&amp;$C27,データシート2!$A$1:$SI$1,0),0)</f>
        <v>47</v>
      </c>
      <c r="O27" s="754">
        <f>VLOOKUP($D$3&amp;"_"&amp;O$3,データシート2!$A:$SI,MATCH($G$2&amp;"_"&amp;$C27,データシート2!$A$1:$SI$1,0),0)</f>
        <v>46</v>
      </c>
      <c r="P27" s="754">
        <f>VLOOKUP($D$3&amp;"_"&amp;P$3,データシート2!$A:$SI,MATCH($G$2&amp;"_"&amp;$C27,データシート2!$A$1:$SI$1,0),0)</f>
        <v>46</v>
      </c>
      <c r="Q27" s="755">
        <f>VLOOKUP($D$3&amp;"_"&amp;Q$3,データシート2!$A:$SI,MATCH($G$2&amp;"_"&amp;$C27,データシート2!$A$1:$SI$1,0),0)</f>
        <v>49</v>
      </c>
      <c r="R27" s="943">
        <f>VLOOKUP($D$3&amp;"_"&amp;R$3,データシート2!$A:$SI,MATCH($R$2&amp;"_"&amp;$C27,データシート2!$A$1:$SI$1,0),0)</f>
        <v>270.72199999999998</v>
      </c>
      <c r="S27" s="938">
        <f>VLOOKUP($D$3&amp;"_"&amp;S$3,データシート2!$A:$SI,MATCH($R$2&amp;"_"&amp;$C27,データシート2!$A$1:$SI$1,0),0)</f>
        <v>308.61900000000003</v>
      </c>
      <c r="T27" s="938">
        <f>VLOOKUP($D$3&amp;"_"&amp;T$3,データシート2!$A:$SI,MATCH($R$2&amp;"_"&amp;$C27,データシート2!$A$1:$SI$1,0),0)</f>
        <v>343.58100000000002</v>
      </c>
      <c r="U27" s="938">
        <f>VLOOKUP($D$3&amp;"_"&amp;U$3,データシート2!$A:$SI,MATCH($R$2&amp;"_"&amp;$C27,データシート2!$A$1:$SI$1,0),0)</f>
        <v>338.66</v>
      </c>
      <c r="V27" s="938">
        <f>VLOOKUP($D$3&amp;"_"&amp;V$3,データシート2!$A:$SI,MATCH($R$2&amp;"_"&amp;$C27,データシート2!$A$1:$SI$1,0),0)</f>
        <v>342.40699999999998</v>
      </c>
      <c r="W27" s="938">
        <f>VLOOKUP($D$3&amp;"_"&amp;W$3,データシート2!$A:$SI,MATCH($R$2&amp;"_"&amp;$C27,データシート2!$A$1:$SI$1,0),0)</f>
        <v>329.94400000000002</v>
      </c>
      <c r="X27" s="938">
        <f>VLOOKUP($D$3&amp;"_"&amp;X$3,データシート2!$A:$SI,MATCH($R$2&amp;"_"&amp;$C27,データシート2!$A$1:$SI$1,0),0)</f>
        <v>309.05900000000003</v>
      </c>
      <c r="Y27" s="938">
        <f>VLOOKUP($D$3&amp;"_"&amp;Y$3,データシート2!$A:$SI,MATCH($R$2&amp;"_"&amp;$C27,データシート2!$A$1:$SI$1,0),0)</f>
        <v>300.90899999999999</v>
      </c>
      <c r="Z27" s="938">
        <f>VLOOKUP($D$3&amp;"_"&amp;Z$3,データシート2!$A:$SI,MATCH($R$2&amp;"_"&amp;$C27,データシート2!$A$1:$SI$1,0),0)</f>
        <v>252.46100000000001</v>
      </c>
      <c r="AA27" s="938">
        <f>VLOOKUP($D$3&amp;"_"&amp;AA$3,データシート2!$A:$SI,MATCH($R$2&amp;"_"&amp;$C27,データシート2!$A$1:$SI$1,0),0)</f>
        <v>248.762</v>
      </c>
      <c r="AB27" s="939">
        <f>VLOOKUP($D$3&amp;"_"&amp;AB$3,データシート2!$A:$SI,MATCH($R$2&amp;"_"&amp;$C27,データシート2!$A$1:$SI$1,0),0)</f>
        <v>266.14100000000002</v>
      </c>
    </row>
    <row r="28" spans="2:29" s="756" customFormat="1" ht="16.5" customHeight="1">
      <c r="B28" s="748"/>
      <c r="C28" s="773">
        <v>10</v>
      </c>
      <c r="D28" s="774" t="s">
        <v>541</v>
      </c>
      <c r="E28" s="773"/>
      <c r="F28" s="775"/>
      <c r="G28" s="776">
        <f>VLOOKUP($D$3&amp;"_"&amp;G$3,データシート2!$A:$SI,MATCH($G$2&amp;"_"&amp;$C28,データシート2!$A$1:$SI$1,0),0)</f>
        <v>9</v>
      </c>
      <c r="H28" s="777">
        <f>VLOOKUP($D$3&amp;"_"&amp;H$3,データシート2!$A:$SI,MATCH($G$2&amp;"_"&amp;$C28,データシート2!$A$1:$SI$1,0),0)</f>
        <v>9</v>
      </c>
      <c r="I28" s="777">
        <f>VLOOKUP($D$3&amp;"_"&amp;I$3,データシート2!$A:$SI,MATCH($G$2&amp;"_"&amp;$C28,データシート2!$A$1:$SI$1,0),0)</f>
        <v>9</v>
      </c>
      <c r="J28" s="777">
        <f>VLOOKUP($D$3&amp;"_"&amp;J$3,データシート2!$A:$SI,MATCH($G$2&amp;"_"&amp;$C28,データシート2!$A$1:$SI$1,0),0)</f>
        <v>9</v>
      </c>
      <c r="K28" s="778">
        <f>VLOOKUP($D$3&amp;"_"&amp;K$3,データシート2!$A:$SI,MATCH($G$2&amp;"_"&amp;$C28,データシート2!$A$1:$SI$1,0),0)</f>
        <v>9</v>
      </c>
      <c r="L28" s="778">
        <f>VLOOKUP($D$3&amp;"_"&amp;L$3,データシート2!$A:$SI,MATCH($G$2&amp;"_"&amp;$C28,データシート2!$A$1:$SI$1,0),0)</f>
        <v>9</v>
      </c>
      <c r="M28" s="778">
        <f>VLOOKUP($D$3&amp;"_"&amp;M$3,データシート2!$A:$SI,MATCH($G$2&amp;"_"&amp;$C28,データシート2!$A$1:$SI$1,0),0)</f>
        <v>9</v>
      </c>
      <c r="N28" s="778">
        <f>VLOOKUP($D$3&amp;"_"&amp;N$3,データシート2!$A:$SI,MATCH($G$2&amp;"_"&amp;$C28,データシート2!$A$1:$SI$1,0),0)</f>
        <v>9</v>
      </c>
      <c r="O28" s="778">
        <f>VLOOKUP($D$3&amp;"_"&amp;O$3,データシート2!$A:$SI,MATCH($G$2&amp;"_"&amp;$C28,データシート2!$A$1:$SI$1,0),0)</f>
        <v>10</v>
      </c>
      <c r="P28" s="778">
        <f>VLOOKUP($D$3&amp;"_"&amp;P$3,データシート2!$A:$SI,MATCH($G$2&amp;"_"&amp;$C28,データシート2!$A$1:$SI$1,0),0)</f>
        <v>11</v>
      </c>
      <c r="Q28" s="779">
        <f>VLOOKUP($D$3&amp;"_"&amp;Q$3,データシート2!$A:$SI,MATCH($G$2&amp;"_"&amp;$C28,データシート2!$A$1:$SI$1,0),0)</f>
        <v>10</v>
      </c>
      <c r="R28" s="947">
        <f>VLOOKUP($D$3&amp;"_"&amp;R$3,データシート2!$A:$SI,MATCH($R$2&amp;"_"&amp;$C28,データシート2!$A$1:$SI$1,0),0)</f>
        <v>105.193</v>
      </c>
      <c r="S28" s="948">
        <f>VLOOKUP($D$3&amp;"_"&amp;S$3,データシート2!$A:$SI,MATCH($R$2&amp;"_"&amp;$C28,データシート2!$A$1:$SI$1,0),0)</f>
        <v>119.33199999999999</v>
      </c>
      <c r="T28" s="948">
        <f>VLOOKUP($D$3&amp;"_"&amp;T$3,データシート2!$A:$SI,MATCH($R$2&amp;"_"&amp;$C28,データシート2!$A$1:$SI$1,0),0)</f>
        <v>128.94499999999999</v>
      </c>
      <c r="U28" s="948">
        <f>VLOOKUP($D$3&amp;"_"&amp;U$3,データシート2!$A:$SI,MATCH($R$2&amp;"_"&amp;$C28,データシート2!$A$1:$SI$1,0),0)</f>
        <v>127.084</v>
      </c>
      <c r="V28" s="948">
        <f>VLOOKUP($D$3&amp;"_"&amp;V$3,データシート2!$A:$SI,MATCH($R$2&amp;"_"&amp;$C28,データシート2!$A$1:$SI$1,0),0)</f>
        <v>125.128</v>
      </c>
      <c r="W28" s="948">
        <f>VLOOKUP($D$3&amp;"_"&amp;W$3,データシート2!$A:$SI,MATCH($R$2&amp;"_"&amp;$C28,データシート2!$A$1:$SI$1,0),0)</f>
        <v>122.06399999999999</v>
      </c>
      <c r="X28" s="948">
        <f>VLOOKUP($D$3&amp;"_"&amp;X$3,データシート2!$A:$SI,MATCH($R$2&amp;"_"&amp;$C28,データシート2!$A$1:$SI$1,0),0)</f>
        <v>124.03700000000001</v>
      </c>
      <c r="Y28" s="948">
        <f>VLOOKUP($D$3&amp;"_"&amp;Y$3,データシート2!$A:$SI,MATCH($R$2&amp;"_"&amp;$C28,データシート2!$A$1:$SI$1,0),0)</f>
        <v>117.89400000000001</v>
      </c>
      <c r="Z28" s="948">
        <f>VLOOKUP($D$3&amp;"_"&amp;Z$3,データシート2!$A:$SI,MATCH($R$2&amp;"_"&amp;$C28,データシート2!$A$1:$SI$1,0),0)</f>
        <v>108.68452000000001</v>
      </c>
      <c r="AA28" s="948">
        <f>VLOOKUP($D$3&amp;"_"&amp;AA$3,データシート2!$A:$SI,MATCH($R$2&amp;"_"&amp;$C28,データシート2!$A$1:$SI$1,0),0)</f>
        <v>101.128</v>
      </c>
      <c r="AB28" s="949">
        <f>VLOOKUP($D$3&amp;"_"&amp;AB$3,データシート2!$A:$SI,MATCH($R$2&amp;"_"&amp;$C28,データシート2!$A$1:$SI$1,0),0)</f>
        <v>101.047</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2</v>
      </c>
      <c r="M29" s="778">
        <f>VLOOKUP($D$3&amp;"_"&amp;M$3,データシート2!$A:$SI,MATCH($G$2&amp;"_"&amp;$C29,データシート2!$A$1:$SI$1,0),0)</f>
        <v>2</v>
      </c>
      <c r="N29" s="778">
        <f>VLOOKUP($D$3&amp;"_"&amp;N$3,データシート2!$A:$SI,MATCH($G$2&amp;"_"&amp;$C29,データシート2!$A$1:$SI$1,0),0)</f>
        <v>2</v>
      </c>
      <c r="O29" s="778">
        <f>VLOOKUP($D$3&amp;"_"&amp;O$3,データシート2!$A:$SI,MATCH($G$2&amp;"_"&amp;$C29,データシート2!$A$1:$SI$1,0),0)</f>
        <v>2</v>
      </c>
      <c r="P29" s="778">
        <f>VLOOKUP($D$3&amp;"_"&amp;P$3,データシート2!$A:$SI,MATCH($G$2&amp;"_"&amp;$C29,データシート2!$A$1:$SI$1,0),0)</f>
        <v>2</v>
      </c>
      <c r="Q29" s="779">
        <f>VLOOKUP($D$3&amp;"_"&amp;Q$3,データシート2!$A:$SI,MATCH($G$2&amp;"_"&amp;$C29,データシート2!$A$1:$SI$1,0),0)</f>
        <v>2</v>
      </c>
      <c r="R29" s="947">
        <f>VLOOKUP($D$3&amp;"_"&amp;R$3,データシート2!$A:$SI,MATCH($R$2&amp;"_"&amp;$C29,データシート2!$A$1:$SI$1,0),0)</f>
        <v>9.0109999999999992</v>
      </c>
      <c r="S29" s="948">
        <f>VLOOKUP($D$3&amp;"_"&amp;S$3,データシート2!$A:$SI,MATCH($R$2&amp;"_"&amp;$C29,データシート2!$A$1:$SI$1,0),0)</f>
        <v>8.9740000000000002</v>
      </c>
      <c r="T29" s="948">
        <f>VLOOKUP($D$3&amp;"_"&amp;T$3,データシート2!$A:$SI,MATCH($R$2&amp;"_"&amp;$C29,データシート2!$A$1:$SI$1,0),0)</f>
        <v>9.7279999999999998</v>
      </c>
      <c r="U29" s="948">
        <f>VLOOKUP($D$3&amp;"_"&amp;U$3,データシート2!$A:$SI,MATCH($R$2&amp;"_"&amp;$C29,データシート2!$A$1:$SI$1,0),0)</f>
        <v>10.361000000000001</v>
      </c>
      <c r="V29" s="948">
        <f>VLOOKUP($D$3&amp;"_"&amp;V$3,データシート2!$A:$SI,MATCH($R$2&amp;"_"&amp;$C29,データシート2!$A$1:$SI$1,0),0)</f>
        <v>10.029999999999999</v>
      </c>
      <c r="W29" s="948">
        <f>VLOOKUP($D$3&amp;"_"&amp;W$3,データシート2!$A:$SI,MATCH($R$2&amp;"_"&amp;$C29,データシート2!$A$1:$SI$1,0),0)</f>
        <v>12.423999999999999</v>
      </c>
      <c r="X29" s="948">
        <f>VLOOKUP($D$3&amp;"_"&amp;X$3,データシート2!$A:$SI,MATCH($R$2&amp;"_"&amp;$C29,データシート2!$A$1:$SI$1,0),0)</f>
        <v>12.608000000000001</v>
      </c>
      <c r="Y29" s="948">
        <f>VLOOKUP($D$3&amp;"_"&amp;Y$3,データシート2!$A:$SI,MATCH($R$2&amp;"_"&amp;$C29,データシート2!$A$1:$SI$1,0),0)</f>
        <v>12.132999999999999</v>
      </c>
      <c r="Z29" s="948">
        <f>VLOOKUP($D$3&amp;"_"&amp;Z$3,データシート2!$A:$SI,MATCH($R$2&amp;"_"&amp;$C29,データシート2!$A$1:$SI$1,0),0)</f>
        <v>10.286</v>
      </c>
      <c r="AA29" s="948">
        <f>VLOOKUP($D$3&amp;"_"&amp;AA$3,データシート2!$A:$SI,MATCH($R$2&amp;"_"&amp;$C29,データシート2!$A$1:$SI$1,0),0)</f>
        <v>8.6880000000000006</v>
      </c>
      <c r="AB29" s="949">
        <f>VLOOKUP($D$3&amp;"_"&amp;AB$3,データシート2!$A:$SI,MATCH($R$2&amp;"_"&amp;$C29,データシート2!$A$1:$SI$1,0),0)</f>
        <v>10.544</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2</v>
      </c>
      <c r="I30" s="777">
        <f>VLOOKUP($D$3&amp;"_"&amp;I$3,データシート2!$A:$SI,MATCH($G$2&amp;"_"&amp;$C30,データシート2!$A$1:$SI$1,0),0)</f>
        <v>2</v>
      </c>
      <c r="J30" s="777">
        <f>VLOOKUP($D$3&amp;"_"&amp;J$3,データシート2!$A:$SI,MATCH($G$2&amp;"_"&amp;$C30,データシート2!$A$1:$SI$1,0),0)</f>
        <v>2</v>
      </c>
      <c r="K30" s="778">
        <f>VLOOKUP($D$3&amp;"_"&amp;K$3,データシート2!$A:$SI,MATCH($G$2&amp;"_"&amp;$C30,データシート2!$A$1:$SI$1,0),0)</f>
        <v>2</v>
      </c>
      <c r="L30" s="778">
        <f>VLOOKUP($D$3&amp;"_"&amp;L$3,データシート2!$A:$SI,MATCH($G$2&amp;"_"&amp;$C30,データシート2!$A$1:$SI$1,0),0)</f>
        <v>2</v>
      </c>
      <c r="M30" s="778">
        <f>VLOOKUP($D$3&amp;"_"&amp;M$3,データシート2!$A:$SI,MATCH($G$2&amp;"_"&amp;$C30,データシート2!$A$1:$SI$1,0),0)</f>
        <v>2</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11.116</v>
      </c>
      <c r="S30" s="948">
        <f>VLOOKUP($D$3&amp;"_"&amp;S$3,データシート2!$A:$SI,MATCH($R$2&amp;"_"&amp;$C30,データシート2!$A$1:$SI$1,0),0)</f>
        <v>18.82</v>
      </c>
      <c r="T30" s="948">
        <f>VLOOKUP($D$3&amp;"_"&amp;T$3,データシート2!$A:$SI,MATCH($R$2&amp;"_"&amp;$C30,データシート2!$A$1:$SI$1,0),0)</f>
        <v>21.437999999999999</v>
      </c>
      <c r="U30" s="948">
        <f>VLOOKUP($D$3&amp;"_"&amp;U$3,データシート2!$A:$SI,MATCH($R$2&amp;"_"&amp;$C30,データシート2!$A$1:$SI$1,0),0)</f>
        <v>22.599</v>
      </c>
      <c r="V30" s="948">
        <f>VLOOKUP($D$3&amp;"_"&amp;V$3,データシート2!$A:$SI,MATCH($R$2&amp;"_"&amp;$C30,データシート2!$A$1:$SI$1,0),0)</f>
        <v>20.536000000000001</v>
      </c>
      <c r="W30" s="948">
        <f>VLOOKUP($D$3&amp;"_"&amp;W$3,データシート2!$A:$SI,MATCH($R$2&amp;"_"&amp;$C30,データシート2!$A$1:$SI$1,0),0)</f>
        <v>19.715</v>
      </c>
      <c r="X30" s="948">
        <f>VLOOKUP($D$3&amp;"_"&amp;X$3,データシート2!$A:$SI,MATCH($R$2&amp;"_"&amp;$C30,データシート2!$A$1:$SI$1,0),0)</f>
        <v>17.974</v>
      </c>
      <c r="Y30" s="948">
        <f>VLOOKUP($D$3&amp;"_"&amp;Y$3,データシート2!$A:$SI,MATCH($R$2&amp;"_"&amp;$C30,データシート2!$A$1:$SI$1,0),0)</f>
        <v>17.401</v>
      </c>
      <c r="Z30" s="948">
        <f>VLOOKUP($D$3&amp;"_"&amp;Z$3,データシート2!$A:$SI,MATCH($R$2&amp;"_"&amp;$C30,データシート2!$A$1:$SI$1,0),0)</f>
        <v>12.587</v>
      </c>
      <c r="AA30" s="948">
        <f>VLOOKUP($D$3&amp;"_"&amp;AA$3,データシート2!$A:$SI,MATCH($R$2&amp;"_"&amp;$C30,データシート2!$A$1:$SI$1,0),0)</f>
        <v>10.553000000000001</v>
      </c>
      <c r="AB30" s="949">
        <f>VLOOKUP($D$3&amp;"_"&amp;AB$3,データシート2!$A:$SI,MATCH($R$2&amp;"_"&amp;$C30,データシート2!$A$1:$SI$1,0),0)</f>
        <v>9.9909999999999997</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7</v>
      </c>
      <c r="H32" s="777">
        <f>VLOOKUP($D$3&amp;"_"&amp;H$3,データシート2!$A:$SI,MATCH($G$2&amp;"_"&amp;$C32,データシート2!$A$1:$SI$1,0),0)</f>
        <v>6</v>
      </c>
      <c r="I32" s="777">
        <f>VLOOKUP($D$3&amp;"_"&amp;I$3,データシート2!$A:$SI,MATCH($G$2&amp;"_"&amp;$C32,データシート2!$A$1:$SI$1,0),0)</f>
        <v>6</v>
      </c>
      <c r="J32" s="777">
        <f>VLOOKUP($D$3&amp;"_"&amp;J$3,データシート2!$A:$SI,MATCH($G$2&amp;"_"&amp;$C32,データシート2!$A$1:$SI$1,0),0)</f>
        <v>6</v>
      </c>
      <c r="K32" s="778">
        <f>VLOOKUP($D$3&amp;"_"&amp;K$3,データシート2!$A:$SI,MATCH($G$2&amp;"_"&amp;$C32,データシート2!$A$1:$SI$1,0),0)</f>
        <v>6</v>
      </c>
      <c r="L32" s="778">
        <f>VLOOKUP($D$3&amp;"_"&amp;L$3,データシート2!$A:$SI,MATCH($G$2&amp;"_"&amp;$C32,データシート2!$A$1:$SI$1,0),0)</f>
        <v>6</v>
      </c>
      <c r="M32" s="778">
        <f>VLOOKUP($D$3&amp;"_"&amp;M$3,データシート2!$A:$SI,MATCH($G$2&amp;"_"&amp;$C32,データシート2!$A$1:$SI$1,0),0)</f>
        <v>6</v>
      </c>
      <c r="N32" s="778">
        <f>VLOOKUP($D$3&amp;"_"&amp;N$3,データシート2!$A:$SI,MATCH($G$2&amp;"_"&amp;$C32,データシート2!$A$1:$SI$1,0),0)</f>
        <v>6</v>
      </c>
      <c r="O32" s="778">
        <f>VLOOKUP($D$3&amp;"_"&amp;O$3,データシート2!$A:$SI,MATCH($G$2&amp;"_"&amp;$C32,データシート2!$A$1:$SI$1,0),0)</f>
        <v>7</v>
      </c>
      <c r="P32" s="778">
        <f>VLOOKUP($D$3&amp;"_"&amp;P$3,データシート2!$A:$SI,MATCH($G$2&amp;"_"&amp;$C32,データシート2!$A$1:$SI$1,0),0)</f>
        <v>7</v>
      </c>
      <c r="Q32" s="779">
        <f>VLOOKUP($D$3&amp;"_"&amp;Q$3,データシート2!$A:$SI,MATCH($G$2&amp;"_"&amp;$C32,データシート2!$A$1:$SI$1,0),0)</f>
        <v>7</v>
      </c>
      <c r="R32" s="947">
        <f>VLOOKUP($D$3&amp;"_"&amp;R$3,データシート2!$A:$SI,MATCH($R$2&amp;"_"&amp;$C32,データシート2!$A$1:$SI$1,0),0)</f>
        <v>104.373</v>
      </c>
      <c r="S32" s="948">
        <f>VLOOKUP($D$3&amp;"_"&amp;S$3,データシート2!$A:$SI,MATCH($R$2&amp;"_"&amp;$C32,データシート2!$A$1:$SI$1,0),0)</f>
        <v>107.74</v>
      </c>
      <c r="T32" s="948">
        <f>VLOOKUP($D$3&amp;"_"&amp;T$3,データシート2!$A:$SI,MATCH($R$2&amp;"_"&amp;$C32,データシート2!$A$1:$SI$1,0),0)</f>
        <v>119.413</v>
      </c>
      <c r="U32" s="948">
        <f>VLOOKUP($D$3&amp;"_"&amp;U$3,データシート2!$A:$SI,MATCH($R$2&amp;"_"&amp;$C32,データシート2!$A$1:$SI$1,0),0)</f>
        <v>113.542</v>
      </c>
      <c r="V32" s="948">
        <f>VLOOKUP($D$3&amp;"_"&amp;V$3,データシート2!$A:$SI,MATCH($R$2&amp;"_"&amp;$C32,データシート2!$A$1:$SI$1,0),0)</f>
        <v>110.626</v>
      </c>
      <c r="W32" s="948">
        <f>VLOOKUP($D$3&amp;"_"&amp;W$3,データシート2!$A:$SI,MATCH($R$2&amp;"_"&amp;$C32,データシート2!$A$1:$SI$1,0),0)</f>
        <v>99.183000000000007</v>
      </c>
      <c r="X32" s="948">
        <f>VLOOKUP($D$3&amp;"_"&amp;X$3,データシート2!$A:$SI,MATCH($R$2&amp;"_"&amp;$C32,データシート2!$A$1:$SI$1,0),0)</f>
        <v>94.325000000000003</v>
      </c>
      <c r="Y32" s="948">
        <f>VLOOKUP($D$3&amp;"_"&amp;Y$3,データシート2!$A:$SI,MATCH($R$2&amp;"_"&amp;$C32,データシート2!$A$1:$SI$1,0),0)</f>
        <v>89.355000000000004</v>
      </c>
      <c r="Z32" s="948">
        <f>VLOOKUP($D$3&amp;"_"&amp;Z$3,データシート2!$A:$SI,MATCH($R$2&amp;"_"&amp;$C32,データシート2!$A$1:$SI$1,0),0)</f>
        <v>81.245999999999995</v>
      </c>
      <c r="AA32" s="948">
        <f>VLOOKUP($D$3&amp;"_"&amp;AA$3,データシート2!$A:$SI,MATCH($R$2&amp;"_"&amp;$C32,データシート2!$A$1:$SI$1,0),0)</f>
        <v>80.234999999999999</v>
      </c>
      <c r="AB32" s="949">
        <f>VLOOKUP($D$3&amp;"_"&amp;AB$3,データシート2!$A:$SI,MATCH($R$2&amp;"_"&amp;$C32,データシート2!$A$1:$SI$1,0),0)</f>
        <v>80.171999999999997</v>
      </c>
    </row>
    <row r="33" spans="2:29" s="756" customFormat="1" ht="16.5" customHeight="1">
      <c r="B33" s="748"/>
      <c r="C33" s="773">
        <v>15</v>
      </c>
      <c r="D33" s="774" t="s">
        <v>546</v>
      </c>
      <c r="E33" s="773"/>
      <c r="F33" s="775"/>
      <c r="G33" s="776">
        <f>VLOOKUP($D$3&amp;"_"&amp;G$3,データシート2!$A:$SI,MATCH($G$2&amp;"_"&amp;$C33,データシート2!$A$1:$SI$1,0),0)</f>
        <v>7</v>
      </c>
      <c r="H33" s="777">
        <f>VLOOKUP($D$3&amp;"_"&amp;H$3,データシート2!$A:$SI,MATCH($G$2&amp;"_"&amp;$C33,データシート2!$A$1:$SI$1,0),0)</f>
        <v>11</v>
      </c>
      <c r="I33" s="777">
        <f>VLOOKUP($D$3&amp;"_"&amp;I$3,データシート2!$A:$SI,MATCH($G$2&amp;"_"&amp;$C33,データシート2!$A$1:$SI$1,0),0)</f>
        <v>10</v>
      </c>
      <c r="J33" s="777">
        <f>VLOOKUP($D$3&amp;"_"&amp;J$3,データシート2!$A:$SI,MATCH($G$2&amp;"_"&amp;$C33,データシート2!$A$1:$SI$1,0),0)</f>
        <v>9</v>
      </c>
      <c r="K33" s="778">
        <f>VLOOKUP($D$3&amp;"_"&amp;K$3,データシート2!$A:$SI,MATCH($G$2&amp;"_"&amp;$C33,データシート2!$A$1:$SI$1,0),0)</f>
        <v>10</v>
      </c>
      <c r="L33" s="778">
        <f>VLOOKUP($D$3&amp;"_"&amp;L$3,データシート2!$A:$SI,MATCH($G$2&amp;"_"&amp;$C33,データシート2!$A$1:$SI$1,0),0)</f>
        <v>11</v>
      </c>
      <c r="M33" s="778">
        <f>VLOOKUP($D$3&amp;"_"&amp;M$3,データシート2!$A:$SI,MATCH($G$2&amp;"_"&amp;$C33,データシート2!$A$1:$SI$1,0),0)</f>
        <v>11</v>
      </c>
      <c r="N33" s="778">
        <f>VLOOKUP($D$3&amp;"_"&amp;N$3,データシート2!$A:$SI,MATCH($G$2&amp;"_"&amp;$C33,データシート2!$A$1:$SI$1,0),0)</f>
        <v>11</v>
      </c>
      <c r="O33" s="778">
        <f>VLOOKUP($D$3&amp;"_"&amp;O$3,データシート2!$A:$SI,MATCH($G$2&amp;"_"&amp;$C33,データシート2!$A$1:$SI$1,0),0)</f>
        <v>11</v>
      </c>
      <c r="P33" s="778">
        <f>VLOOKUP($D$3&amp;"_"&amp;P$3,データシート2!$A:$SI,MATCH($G$2&amp;"_"&amp;$C33,データシート2!$A$1:$SI$1,0),0)</f>
        <v>10</v>
      </c>
      <c r="Q33" s="779">
        <f>VLOOKUP($D$3&amp;"_"&amp;Q$3,データシート2!$A:$SI,MATCH($G$2&amp;"_"&amp;$C33,データシート2!$A$1:$SI$1,0),0)</f>
        <v>10</v>
      </c>
      <c r="R33" s="947">
        <f>VLOOKUP($D$3&amp;"_"&amp;R$3,データシート2!$A:$SI,MATCH($R$2&amp;"_"&amp;$C33,データシート2!$A$1:$SI$1,0),0)</f>
        <v>45.529000000000003</v>
      </c>
      <c r="S33" s="948">
        <f>VLOOKUP($D$3&amp;"_"&amp;S$3,データシート2!$A:$SI,MATCH($R$2&amp;"_"&amp;$C33,データシート2!$A$1:$SI$1,0),0)</f>
        <v>84.472999999999999</v>
      </c>
      <c r="T33" s="948">
        <f>VLOOKUP($D$3&amp;"_"&amp;T$3,データシート2!$A:$SI,MATCH($R$2&amp;"_"&amp;$C33,データシート2!$A$1:$SI$1,0),0)</f>
        <v>101.187</v>
      </c>
      <c r="U33" s="948">
        <f>VLOOKUP($D$3&amp;"_"&amp;U$3,データシート2!$A:$SI,MATCH($R$2&amp;"_"&amp;$C33,データシート2!$A$1:$SI$1,0),0)</f>
        <v>93.4</v>
      </c>
      <c r="V33" s="948">
        <f>VLOOKUP($D$3&amp;"_"&amp;V$3,データシート2!$A:$SI,MATCH($R$2&amp;"_"&amp;$C33,データシート2!$A$1:$SI$1,0),0)</f>
        <v>98.171000000000006</v>
      </c>
      <c r="W33" s="948">
        <f>VLOOKUP($D$3&amp;"_"&amp;W$3,データシート2!$A:$SI,MATCH($R$2&amp;"_"&amp;$C33,データシート2!$A$1:$SI$1,0),0)</f>
        <v>91.096000000000004</v>
      </c>
      <c r="X33" s="948">
        <f>VLOOKUP($D$3&amp;"_"&amp;X$3,データシート2!$A:$SI,MATCH($R$2&amp;"_"&amp;$C33,データシート2!$A$1:$SI$1,0),0)</f>
        <v>84.296999999999997</v>
      </c>
      <c r="Y33" s="948">
        <f>VLOOKUP($D$3&amp;"_"&amp;Y$3,データシート2!$A:$SI,MATCH($R$2&amp;"_"&amp;$C33,データシート2!$A$1:$SI$1,0),0)</f>
        <v>81.281000000000006</v>
      </c>
      <c r="Z33" s="948">
        <f>VLOOKUP($D$3&amp;"_"&amp;Z$3,データシート2!$A:$SI,MATCH($R$2&amp;"_"&amp;$C33,データシート2!$A$1:$SI$1,0),0)</f>
        <v>66.102000000000004</v>
      </c>
      <c r="AA33" s="948">
        <f>VLOOKUP($D$3&amp;"_"&amp;AA$3,データシート2!$A:$SI,MATCH($R$2&amp;"_"&amp;$C33,データシート2!$A$1:$SI$1,0),0)</f>
        <v>66.384</v>
      </c>
      <c r="AB33" s="949">
        <f>VLOOKUP($D$3&amp;"_"&amp;AB$3,データシート2!$A:$SI,MATCH($R$2&amp;"_"&amp;$C33,データシート2!$A$1:$SI$1,0),0)</f>
        <v>67.335999999999999</v>
      </c>
    </row>
    <row r="34" spans="2:29" s="756" customFormat="1" ht="16.5" customHeight="1">
      <c r="B34" s="748"/>
      <c r="C34" s="780">
        <v>16</v>
      </c>
      <c r="D34" s="781" t="s">
        <v>547</v>
      </c>
      <c r="E34" s="773"/>
      <c r="F34" s="775"/>
      <c r="G34" s="776">
        <f>VLOOKUP($D$3&amp;"_"&amp;G$3,データシート2!$A:$SI,MATCH($G$2&amp;"_"&amp;$C34,データシート2!$A$1:$SI$1,0),0)</f>
        <v>25</v>
      </c>
      <c r="H34" s="777">
        <f>VLOOKUP($D$3&amp;"_"&amp;H$3,データシート2!$A:$SI,MATCH($G$2&amp;"_"&amp;$C34,データシート2!$A$1:$SI$1,0),0)</f>
        <v>25</v>
      </c>
      <c r="I34" s="777">
        <f>VLOOKUP($D$3&amp;"_"&amp;I$3,データシート2!$A:$SI,MATCH($G$2&amp;"_"&amp;$C34,データシート2!$A$1:$SI$1,0),0)</f>
        <v>27</v>
      </c>
      <c r="J34" s="777">
        <f>VLOOKUP($D$3&amp;"_"&amp;J$3,データシート2!$A:$SI,MATCH($G$2&amp;"_"&amp;$C34,データシート2!$A$1:$SI$1,0),0)</f>
        <v>27</v>
      </c>
      <c r="K34" s="778">
        <f>VLOOKUP($D$3&amp;"_"&amp;K$3,データシート2!$A:$SI,MATCH($G$2&amp;"_"&amp;$C34,データシート2!$A$1:$SI$1,0),0)</f>
        <v>27</v>
      </c>
      <c r="L34" s="778">
        <f>VLOOKUP($D$3&amp;"_"&amp;L$3,データシート2!$A:$SI,MATCH($G$2&amp;"_"&amp;$C34,データシート2!$A$1:$SI$1,0),0)</f>
        <v>25</v>
      </c>
      <c r="M34" s="778">
        <f>VLOOKUP($D$3&amp;"_"&amp;M$3,データシート2!$A:$SI,MATCH($G$2&amp;"_"&amp;$C34,データシート2!$A$1:$SI$1,0),0)</f>
        <v>28</v>
      </c>
      <c r="N34" s="778">
        <f>VLOOKUP($D$3&amp;"_"&amp;N$3,データシート2!$A:$SI,MATCH($G$2&amp;"_"&amp;$C34,データシート2!$A$1:$SI$1,0),0)</f>
        <v>27</v>
      </c>
      <c r="O34" s="778">
        <f>VLOOKUP($D$3&amp;"_"&amp;O$3,データシート2!$A:$SI,MATCH($G$2&amp;"_"&amp;$C34,データシート2!$A$1:$SI$1,0),0)</f>
        <v>27</v>
      </c>
      <c r="P34" s="778">
        <f>VLOOKUP($D$3&amp;"_"&amp;P$3,データシート2!$A:$SI,MATCH($G$2&amp;"_"&amp;$C34,データシート2!$A$1:$SI$1,0),0)</f>
        <v>27</v>
      </c>
      <c r="Q34" s="779">
        <f>VLOOKUP($D$3&amp;"_"&amp;Q$3,データシート2!$A:$SI,MATCH($G$2&amp;"_"&amp;$C34,データシート2!$A$1:$SI$1,0),0)</f>
        <v>29</v>
      </c>
      <c r="R34" s="947">
        <f>VLOOKUP($D$3&amp;"_"&amp;R$3,データシート2!$A:$SI,MATCH($R$2&amp;"_"&amp;$C34,データシート2!$A$1:$SI$1,0),0)</f>
        <v>1735.3019999999999</v>
      </c>
      <c r="S34" s="948">
        <f>VLOOKUP($D$3&amp;"_"&amp;S$3,データシート2!$A:$SI,MATCH($R$2&amp;"_"&amp;$C34,データシート2!$A$1:$SI$1,0),0)</f>
        <v>1891.914</v>
      </c>
      <c r="T34" s="948">
        <f>VLOOKUP($D$3&amp;"_"&amp;T$3,データシート2!$A:$SI,MATCH($R$2&amp;"_"&amp;$C34,データシート2!$A$1:$SI$1,0),0)</f>
        <v>1979.3440000000001</v>
      </c>
      <c r="U34" s="948">
        <f>VLOOKUP($D$3&amp;"_"&amp;U$3,データシート2!$A:$SI,MATCH($R$2&amp;"_"&amp;$C34,データシート2!$A$1:$SI$1,0),0)</f>
        <v>1978.883</v>
      </c>
      <c r="V34" s="948">
        <f>VLOOKUP($D$3&amp;"_"&amp;V$3,データシート2!$A:$SI,MATCH($R$2&amp;"_"&amp;$C34,データシート2!$A$1:$SI$1,0),0)</f>
        <v>2017.8779999999999</v>
      </c>
      <c r="W34" s="948">
        <f>VLOOKUP($D$3&amp;"_"&amp;W$3,データシート2!$A:$SI,MATCH($R$2&amp;"_"&amp;$C34,データシート2!$A$1:$SI$1,0),0)</f>
        <v>1301.53</v>
      </c>
      <c r="X34" s="948">
        <f>VLOOKUP($D$3&amp;"_"&amp;X$3,データシート2!$A:$SI,MATCH($R$2&amp;"_"&amp;$C34,データシート2!$A$1:$SI$1,0),0)</f>
        <v>2145.268</v>
      </c>
      <c r="Y34" s="948">
        <f>VLOOKUP($D$3&amp;"_"&amp;Y$3,データシート2!$A:$SI,MATCH($R$2&amp;"_"&amp;$C34,データシート2!$A$1:$SI$1,0),0)</f>
        <v>2072.326</v>
      </c>
      <c r="Z34" s="948">
        <f>VLOOKUP($D$3&amp;"_"&amp;Z$3,データシート2!$A:$SI,MATCH($R$2&amp;"_"&amp;$C34,データシート2!$A$1:$SI$1,0),0)</f>
        <v>1768.508</v>
      </c>
      <c r="AA34" s="948">
        <f>VLOOKUP($D$3&amp;"_"&amp;AA$3,データシート2!$A:$SI,MATCH($R$2&amp;"_"&amp;$C34,データシート2!$A$1:$SI$1,0),0)</f>
        <v>1567.8019999999999</v>
      </c>
      <c r="AB34" s="949">
        <f>VLOOKUP($D$3&amp;"_"&amp;AB$3,データシート2!$A:$SI,MATCH($R$2&amp;"_"&amp;$C34,データシート2!$A$1:$SI$1,0),0)</f>
        <v>1637.002</v>
      </c>
    </row>
    <row r="35" spans="2:29" s="756" customFormat="1" ht="16.5" customHeight="1">
      <c r="B35" s="782"/>
      <c r="C35" s="780">
        <v>17</v>
      </c>
      <c r="D35" s="783" t="s">
        <v>548</v>
      </c>
      <c r="E35" s="784"/>
      <c r="F35" s="775"/>
      <c r="G35" s="776">
        <f>VLOOKUP($D$3&amp;"_"&amp;G$3,データシート2!$A:$SI,MATCH($G$2&amp;"_"&amp;$C35,データシート2!$A$1:$SI$1,0),0)</f>
        <v>10</v>
      </c>
      <c r="H35" s="777">
        <f>VLOOKUP($D$3&amp;"_"&amp;H$3,データシート2!$A:$SI,MATCH($G$2&amp;"_"&amp;$C35,データシート2!$A$1:$SI$1,0),0)</f>
        <v>10</v>
      </c>
      <c r="I35" s="777">
        <f>VLOOKUP($D$3&amp;"_"&amp;I$3,データシート2!$A:$SI,MATCH($G$2&amp;"_"&amp;$C35,データシート2!$A$1:$SI$1,0),0)</f>
        <v>13</v>
      </c>
      <c r="J35" s="777">
        <f>VLOOKUP($D$3&amp;"_"&amp;J$3,データシート2!$A:$SI,MATCH($G$2&amp;"_"&amp;$C35,データシート2!$A$1:$SI$1,0),0)</f>
        <v>13</v>
      </c>
      <c r="K35" s="778">
        <f>VLOOKUP($D$3&amp;"_"&amp;K$3,データシート2!$A:$SI,MATCH($G$2&amp;"_"&amp;$C35,データシート2!$A$1:$SI$1,0),0)</f>
        <v>12</v>
      </c>
      <c r="L35" s="778">
        <f>VLOOKUP($D$3&amp;"_"&amp;L$3,データシート2!$A:$SI,MATCH($G$2&amp;"_"&amp;$C35,データシート2!$A$1:$SI$1,0),0)</f>
        <v>13</v>
      </c>
      <c r="M35" s="778">
        <f>VLOOKUP($D$3&amp;"_"&amp;M$3,データシート2!$A:$SI,MATCH($G$2&amp;"_"&amp;$C35,データシート2!$A$1:$SI$1,0),0)</f>
        <v>12</v>
      </c>
      <c r="N35" s="778">
        <f>VLOOKUP($D$3&amp;"_"&amp;N$3,データシート2!$A:$SI,MATCH($G$2&amp;"_"&amp;$C35,データシート2!$A$1:$SI$1,0),0)</f>
        <v>10</v>
      </c>
      <c r="O35" s="778">
        <f>VLOOKUP($D$3&amp;"_"&amp;O$3,データシート2!$A:$SI,MATCH($G$2&amp;"_"&amp;$C35,データシート2!$A$1:$SI$1,0),0)</f>
        <v>12</v>
      </c>
      <c r="P35" s="778">
        <f>VLOOKUP($D$3&amp;"_"&amp;P$3,データシート2!$A:$SI,MATCH($G$2&amp;"_"&amp;$C35,データシート2!$A$1:$SI$1,0),0)</f>
        <v>8</v>
      </c>
      <c r="Q35" s="779">
        <f>VLOOKUP($D$3&amp;"_"&amp;Q$3,データシート2!$A:$SI,MATCH($G$2&amp;"_"&amp;$C35,データシート2!$A$1:$SI$1,0),0)</f>
        <v>11</v>
      </c>
      <c r="R35" s="947">
        <f>VLOOKUP($D$3&amp;"_"&amp;R$3,データシート2!$A:$SI,MATCH($R$2&amp;"_"&amp;$C35,データシート2!$A$1:$SI$1,0),0)</f>
        <v>540.24099999999999</v>
      </c>
      <c r="S35" s="948">
        <f>VLOOKUP($D$3&amp;"_"&amp;S$3,データシート2!$A:$SI,MATCH($R$2&amp;"_"&amp;$C35,データシート2!$A$1:$SI$1,0),0)</f>
        <v>566.87300000000005</v>
      </c>
      <c r="T35" s="948">
        <f>VLOOKUP($D$3&amp;"_"&amp;T$3,データシート2!$A:$SI,MATCH($R$2&amp;"_"&amp;$C35,データシート2!$A$1:$SI$1,0),0)</f>
        <v>577.06799999999998</v>
      </c>
      <c r="U35" s="948">
        <f>VLOOKUP($D$3&amp;"_"&amp;U$3,データシート2!$A:$SI,MATCH($R$2&amp;"_"&amp;$C35,データシート2!$A$1:$SI$1,0),0)</f>
        <v>581.28899999999999</v>
      </c>
      <c r="V35" s="948">
        <f>VLOOKUP($D$3&amp;"_"&amp;V$3,データシート2!$A:$SI,MATCH($R$2&amp;"_"&amp;$C35,データシート2!$A$1:$SI$1,0),0)</f>
        <v>603.22900000000004</v>
      </c>
      <c r="W35" s="948">
        <f>VLOOKUP($D$3&amp;"_"&amp;W$3,データシート2!$A:$SI,MATCH($R$2&amp;"_"&amp;$C35,データシート2!$A$1:$SI$1,0),0)</f>
        <v>582.58699999999999</v>
      </c>
      <c r="X35" s="948">
        <f>VLOOKUP($D$3&amp;"_"&amp;X$3,データシート2!$A:$SI,MATCH($R$2&amp;"_"&amp;$C35,データシート2!$A$1:$SI$1,0),0)</f>
        <v>598.09299999999996</v>
      </c>
      <c r="Y35" s="948">
        <f>VLOOKUP($D$3&amp;"_"&amp;Y$3,データシート2!$A:$SI,MATCH($R$2&amp;"_"&amp;$C35,データシート2!$A$1:$SI$1,0),0)</f>
        <v>624.25400000000002</v>
      </c>
      <c r="Z35" s="948">
        <f>VLOOKUP($D$3&amp;"_"&amp;Z$3,データシート2!$A:$SI,MATCH($R$2&amp;"_"&amp;$C35,データシート2!$A$1:$SI$1,0),0)</f>
        <v>620.98</v>
      </c>
      <c r="AA35" s="948">
        <f>VLOOKUP($D$3&amp;"_"&amp;AA$3,データシート2!$A:$SI,MATCH($R$2&amp;"_"&amp;$C35,データシート2!$A$1:$SI$1,0),0)</f>
        <v>615.14400000000001</v>
      </c>
      <c r="AB35" s="949">
        <f>VLOOKUP($D$3&amp;"_"&amp;AB$3,データシート2!$A:$SI,MATCH($R$2&amp;"_"&amp;$C35,データシート2!$A$1:$SI$1,0),0)</f>
        <v>596.64599999999996</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1</v>
      </c>
      <c r="H37" s="978">
        <f>VLOOKUP($D$3&amp;"_"&amp;H$3,データシート2!$A:$SI,MATCH($G$2&amp;"_"&amp;$E37,データシート2!$A$1:$SI$1,0),0)</f>
        <v>1</v>
      </c>
      <c r="I37" s="978">
        <f>VLOOKUP($D$3&amp;"_"&amp;I$3,データシート2!$A:$SI,MATCH($G$2&amp;"_"&amp;$E37,データシート2!$A$1:$SI$1,0),0)</f>
        <v>1</v>
      </c>
      <c r="J37" s="978">
        <f>VLOOKUP($D$3&amp;"_"&amp;J$3,データシート2!$A:$SI,MATCH($G$2&amp;"_"&amp;$E37,データシート2!$A$1:$SI$1,0),0)</f>
        <v>1</v>
      </c>
      <c r="K37" s="979">
        <f>VLOOKUP($D$3&amp;"_"&amp;K$3,データシート2!$A:$SI,MATCH($G$2&amp;"_"&amp;$E37,データシート2!$A$1:$SI$1,0),0)</f>
        <v>1</v>
      </c>
      <c r="L37" s="979">
        <f>VLOOKUP($D$3&amp;"_"&amp;L$3,データシート2!$A:$SI,MATCH($G$2&amp;"_"&amp;$E37,データシート2!$A$1:$SI$1,0),0)</f>
        <v>1</v>
      </c>
      <c r="M37" s="979">
        <f>VLOOKUP($D$3&amp;"_"&amp;M$3,データシート2!$A:$SI,MATCH($G$2&amp;"_"&amp;$E37,データシート2!$A$1:$SI$1,0),0)</f>
        <v>1</v>
      </c>
      <c r="N37" s="979">
        <f>VLOOKUP($D$3&amp;"_"&amp;N$3,データシート2!$A:$SI,MATCH($G$2&amp;"_"&amp;$E37,データシート2!$A$1:$SI$1,0),0)</f>
        <v>1</v>
      </c>
      <c r="O37" s="979">
        <f>VLOOKUP($D$3&amp;"_"&amp;O$3,データシート2!$A:$SI,MATCH($G$2&amp;"_"&amp;$E37,データシート2!$A$1:$SI$1,0),0)</f>
        <v>2</v>
      </c>
      <c r="P37" s="979">
        <f>VLOOKUP($D$3&amp;"_"&amp;P$3,データシート2!$A:$SI,MATCH($G$2&amp;"_"&amp;$E37,データシート2!$A$1:$SI$1,0),0)</f>
        <v>1</v>
      </c>
      <c r="Q37" s="980">
        <f>VLOOKUP($D$3&amp;"_"&amp;Q$3,データシート2!$A:$SI,MATCH($G$2&amp;"_"&amp;$E37,データシート2!$A$1:$SI$1,0),0)</f>
        <v>1</v>
      </c>
      <c r="R37" s="981">
        <f>VLOOKUP($D$3&amp;"_"&amp;R$3,データシート2!$A:$SI,MATCH($R$2&amp;"_"&amp;$E37,データシート2!$A$1:$SI$1,0),0)</f>
        <v>304.81</v>
      </c>
      <c r="S37" s="982">
        <f>VLOOKUP($D$3&amp;"_"&amp;S$3,データシート2!$A:$SI,MATCH($R$2&amp;"_"&amp;$E37,データシート2!$A$1:$SI$1,0),0)</f>
        <v>333.32499999999999</v>
      </c>
      <c r="T37" s="982">
        <f>VLOOKUP($D$3&amp;"_"&amp;T$3,データシート2!$A:$SI,MATCH($R$2&amp;"_"&amp;$E37,データシート2!$A$1:$SI$1,0),0)</f>
        <v>338.09199999999998</v>
      </c>
      <c r="U37" s="982">
        <f>VLOOKUP($D$3&amp;"_"&amp;U$3,データシート2!$A:$SI,MATCH($R$2&amp;"_"&amp;$E37,データシート2!$A$1:$SI$1,0),0)</f>
        <v>343.53800000000001</v>
      </c>
      <c r="V37" s="982">
        <f>VLOOKUP($D$3&amp;"_"&amp;V$3,データシート2!$A:$SI,MATCH($R$2&amp;"_"&amp;$E37,データシート2!$A$1:$SI$1,0),0)</f>
        <v>350.18400000000003</v>
      </c>
      <c r="W37" s="982">
        <f>VLOOKUP($D$3&amp;"_"&amp;W$3,データシート2!$A:$SI,MATCH($R$2&amp;"_"&amp;$E37,データシート2!$A$1:$SI$1,0),0)</f>
        <v>344.08300000000003</v>
      </c>
      <c r="X37" s="982">
        <f>VLOOKUP($D$3&amp;"_"&amp;X$3,データシート2!$A:$SI,MATCH($R$2&amp;"_"&amp;$E37,データシート2!$A$1:$SI$1,0),0)</f>
        <v>357.78</v>
      </c>
      <c r="Y37" s="982">
        <f>VLOOKUP($D$3&amp;"_"&amp;Y$3,データシート2!$A:$SI,MATCH($R$2&amp;"_"&amp;$E37,データシート2!$A$1:$SI$1,0),0)</f>
        <v>385.74700000000001</v>
      </c>
      <c r="Z37" s="982">
        <f>VLOOKUP($D$3&amp;"_"&amp;Z$3,データシート2!$A:$SI,MATCH($R$2&amp;"_"&amp;$E37,データシート2!$A$1:$SI$1,0),0)</f>
        <v>385.12400000000002</v>
      </c>
      <c r="AA37" s="982">
        <f>VLOOKUP($D$3&amp;"_"&amp;AA$3,データシート2!$A:$SI,MATCH($R$2&amp;"_"&amp;$E37,データシート2!$A$1:$SI$1,0),0)</f>
        <v>378.76299999999998</v>
      </c>
      <c r="AB37" s="983">
        <f>VLOOKUP($D$3&amp;"_"&amp;AB$3,データシート2!$A:$SI,MATCH($R$2&amp;"_"&amp;$E37,データシート2!$A$1:$SI$1,0),0)</f>
        <v>368.53899999999999</v>
      </c>
      <c r="AC37" s="789"/>
    </row>
    <row r="38" spans="2:29" s="756" customFormat="1" ht="16.5" customHeight="1">
      <c r="B38" s="748"/>
      <c r="C38" s="790">
        <v>18</v>
      </c>
      <c r="D38" s="791" t="s">
        <v>550</v>
      </c>
      <c r="E38" s="773"/>
      <c r="F38" s="775"/>
      <c r="G38" s="776">
        <f>VLOOKUP($D$3&amp;"_"&amp;G$3,データシート2!$A:$SI,MATCH($G$2&amp;"_"&amp;$C38,データシート2!$A$1:$SI$1,0),0)</f>
        <v>23</v>
      </c>
      <c r="H38" s="777">
        <f>VLOOKUP($D$3&amp;"_"&amp;H$3,データシート2!$A:$SI,MATCH($G$2&amp;"_"&amp;$C38,データシート2!$A$1:$SI$1,0),0)</f>
        <v>23</v>
      </c>
      <c r="I38" s="777">
        <f>VLOOKUP($D$3&amp;"_"&amp;I$3,データシート2!$A:$SI,MATCH($G$2&amp;"_"&amp;$C38,データシート2!$A$1:$SI$1,0),0)</f>
        <v>25</v>
      </c>
      <c r="J38" s="777">
        <f>VLOOKUP($D$3&amp;"_"&amp;J$3,データシート2!$A:$SI,MATCH($G$2&amp;"_"&amp;$C38,データシート2!$A$1:$SI$1,0),0)</f>
        <v>26</v>
      </c>
      <c r="K38" s="778">
        <f>VLOOKUP($D$3&amp;"_"&amp;K$3,データシート2!$A:$SI,MATCH($G$2&amp;"_"&amp;$C38,データシート2!$A$1:$SI$1,0),0)</f>
        <v>26</v>
      </c>
      <c r="L38" s="778">
        <f>VLOOKUP($D$3&amp;"_"&amp;L$3,データシート2!$A:$SI,MATCH($G$2&amp;"_"&amp;$C38,データシート2!$A$1:$SI$1,0),0)</f>
        <v>26</v>
      </c>
      <c r="M38" s="778">
        <f>VLOOKUP($D$3&amp;"_"&amp;M$3,データシート2!$A:$SI,MATCH($G$2&amp;"_"&amp;$C38,データシート2!$A$1:$SI$1,0),0)</f>
        <v>26</v>
      </c>
      <c r="N38" s="778">
        <f>VLOOKUP($D$3&amp;"_"&amp;N$3,データシート2!$A:$SI,MATCH($G$2&amp;"_"&amp;$C38,データシート2!$A$1:$SI$1,0),0)</f>
        <v>25</v>
      </c>
      <c r="O38" s="778">
        <f>VLOOKUP($D$3&amp;"_"&amp;O$3,データシート2!$A:$SI,MATCH($G$2&amp;"_"&amp;$C38,データシート2!$A$1:$SI$1,0),0)</f>
        <v>25</v>
      </c>
      <c r="P38" s="778">
        <f>VLOOKUP($D$3&amp;"_"&amp;P$3,データシート2!$A:$SI,MATCH($G$2&amp;"_"&amp;$C38,データシート2!$A$1:$SI$1,0),0)</f>
        <v>26</v>
      </c>
      <c r="Q38" s="779">
        <f>VLOOKUP($D$3&amp;"_"&amp;Q$3,データシート2!$A:$SI,MATCH($G$2&amp;"_"&amp;$C38,データシート2!$A$1:$SI$1,0),0)</f>
        <v>25</v>
      </c>
      <c r="R38" s="947">
        <f>VLOOKUP($D$3&amp;"_"&amp;R$3,データシート2!$A:$SI,MATCH($R$2&amp;"_"&amp;$C38,データシート2!$A$1:$SI$1,0),0)</f>
        <v>116.69</v>
      </c>
      <c r="S38" s="948">
        <f>VLOOKUP($D$3&amp;"_"&amp;S$3,データシート2!$A:$SI,MATCH($R$2&amp;"_"&amp;$C38,データシート2!$A$1:$SI$1,0),0)</f>
        <v>140.965</v>
      </c>
      <c r="T38" s="948">
        <f>VLOOKUP($D$3&amp;"_"&amp;T$3,データシート2!$A:$SI,MATCH($R$2&amp;"_"&amp;$C38,データシート2!$A$1:$SI$1,0),0)</f>
        <v>179.155</v>
      </c>
      <c r="U38" s="948">
        <f>VLOOKUP($D$3&amp;"_"&amp;U$3,データシート2!$A:$SI,MATCH($R$2&amp;"_"&amp;$C38,データシート2!$A$1:$SI$1,0),0)</f>
        <v>180.47800000000001</v>
      </c>
      <c r="V38" s="948">
        <f>VLOOKUP($D$3&amp;"_"&amp;V$3,データシート2!$A:$SI,MATCH($R$2&amp;"_"&amp;$C38,データシート2!$A$1:$SI$1,0),0)</f>
        <v>180.315</v>
      </c>
      <c r="W38" s="948">
        <f>VLOOKUP($D$3&amp;"_"&amp;W$3,データシート2!$A:$SI,MATCH($R$2&amp;"_"&amp;$C38,データシート2!$A$1:$SI$1,0),0)</f>
        <v>159.62100000000001</v>
      </c>
      <c r="X38" s="948">
        <f>VLOOKUP($D$3&amp;"_"&amp;X$3,データシート2!$A:$SI,MATCH($R$2&amp;"_"&amp;$C38,データシート2!$A$1:$SI$1,0),0)</f>
        <v>154.595</v>
      </c>
      <c r="Y38" s="948">
        <f>VLOOKUP($D$3&amp;"_"&amp;Y$3,データシート2!$A:$SI,MATCH($R$2&amp;"_"&amp;$C38,データシート2!$A$1:$SI$1,0),0)</f>
        <v>155.83699999999999</v>
      </c>
      <c r="Z38" s="948">
        <f>VLOOKUP($D$3&amp;"_"&amp;Z$3,データシート2!$A:$SI,MATCH($R$2&amp;"_"&amp;$C38,データシート2!$A$1:$SI$1,0),0)</f>
        <v>130.19900000000001</v>
      </c>
      <c r="AA38" s="948">
        <f>VLOOKUP($D$3&amp;"_"&amp;AA$3,データシート2!$A:$SI,MATCH($R$2&amp;"_"&amp;$C38,データシート2!$A$1:$SI$1,0),0)</f>
        <v>139.78399999999999</v>
      </c>
      <c r="AB38" s="949">
        <f>VLOOKUP($D$3&amp;"_"&amp;AB$3,データシート2!$A:$SI,MATCH($R$2&amp;"_"&amp;$C38,データシート2!$A$1:$SI$1,0),0)</f>
        <v>142.50399999999999</v>
      </c>
    </row>
    <row r="39" spans="2:29" s="756" customFormat="1" ht="16.5" customHeight="1">
      <c r="B39" s="748"/>
      <c r="C39" s="773">
        <v>19</v>
      </c>
      <c r="D39" s="774" t="s">
        <v>551</v>
      </c>
      <c r="E39" s="880"/>
      <c r="F39" s="775"/>
      <c r="G39" s="776">
        <f>VLOOKUP($D$3&amp;"_"&amp;G$3,データシート2!$A:$SI,MATCH($G$2&amp;"_"&amp;$C39,データシート2!$A$1:$SI$1,0),0)</f>
        <v>6</v>
      </c>
      <c r="H39" s="777">
        <f>VLOOKUP($D$3&amp;"_"&amp;H$3,データシート2!$A:$SI,MATCH($G$2&amp;"_"&amp;$C39,データシート2!$A$1:$SI$1,0),0)</f>
        <v>6</v>
      </c>
      <c r="I39" s="777">
        <f>VLOOKUP($D$3&amp;"_"&amp;I$3,データシート2!$A:$SI,MATCH($G$2&amp;"_"&amp;$C39,データシート2!$A$1:$SI$1,0),0)</f>
        <v>6</v>
      </c>
      <c r="J39" s="777">
        <f>VLOOKUP($D$3&amp;"_"&amp;J$3,データシート2!$A:$SI,MATCH($G$2&amp;"_"&amp;$C39,データシート2!$A$1:$SI$1,0),0)</f>
        <v>6</v>
      </c>
      <c r="K39" s="778">
        <f>VLOOKUP($D$3&amp;"_"&amp;K$3,データシート2!$A:$SI,MATCH($G$2&amp;"_"&amp;$C39,データシート2!$A$1:$SI$1,0),0)</f>
        <v>6</v>
      </c>
      <c r="L39" s="778">
        <f>VLOOKUP($D$3&amp;"_"&amp;L$3,データシート2!$A:$SI,MATCH($G$2&amp;"_"&amp;$C39,データシート2!$A$1:$SI$1,0),0)</f>
        <v>6</v>
      </c>
      <c r="M39" s="778">
        <f>VLOOKUP($D$3&amp;"_"&amp;M$3,データシート2!$A:$SI,MATCH($G$2&amp;"_"&amp;$C39,データシート2!$A$1:$SI$1,0),0)</f>
        <v>6</v>
      </c>
      <c r="N39" s="778">
        <f>VLOOKUP($D$3&amp;"_"&amp;N$3,データシート2!$A:$SI,MATCH($G$2&amp;"_"&amp;$C39,データシート2!$A$1:$SI$1,0),0)</f>
        <v>6</v>
      </c>
      <c r="O39" s="778">
        <f>VLOOKUP($D$3&amp;"_"&amp;O$3,データシート2!$A:$SI,MATCH($G$2&amp;"_"&amp;$C39,データシート2!$A$1:$SI$1,0),0)</f>
        <v>7</v>
      </c>
      <c r="P39" s="778">
        <f>VLOOKUP($D$3&amp;"_"&amp;P$3,データシート2!$A:$SI,MATCH($G$2&amp;"_"&amp;$C39,データシート2!$A$1:$SI$1,0),0)</f>
        <v>7</v>
      </c>
      <c r="Q39" s="779">
        <f>VLOOKUP($D$3&amp;"_"&amp;Q$3,データシート2!$A:$SI,MATCH($G$2&amp;"_"&amp;$C39,データシート2!$A$1:$SI$1,0),0)</f>
        <v>7</v>
      </c>
      <c r="R39" s="947">
        <f>VLOOKUP($D$3&amp;"_"&amp;R$3,データシート2!$A:$SI,MATCH($R$2&amp;"_"&amp;$C39,データシート2!$A$1:$SI$1,0),0)</f>
        <v>202.37700000000001</v>
      </c>
      <c r="S39" s="948">
        <f>VLOOKUP($D$3&amp;"_"&amp;S$3,データシート2!$A:$SI,MATCH($R$2&amp;"_"&amp;$C39,データシート2!$A$1:$SI$1,0),0)</f>
        <v>246.417</v>
      </c>
      <c r="T39" s="948">
        <f>VLOOKUP($D$3&amp;"_"&amp;T$3,データシート2!$A:$SI,MATCH($R$2&amp;"_"&amp;$C39,データシート2!$A$1:$SI$1,0),0)</f>
        <v>278.10599999999999</v>
      </c>
      <c r="U39" s="948">
        <f>VLOOKUP($D$3&amp;"_"&amp;U$3,データシート2!$A:$SI,MATCH($R$2&amp;"_"&amp;$C39,データシート2!$A$1:$SI$1,0),0)</f>
        <v>266.47199999999998</v>
      </c>
      <c r="V39" s="948">
        <f>VLOOKUP($D$3&amp;"_"&amp;V$3,データシート2!$A:$SI,MATCH($R$2&amp;"_"&amp;$C39,データシート2!$A$1:$SI$1,0),0)</f>
        <v>241.102</v>
      </c>
      <c r="W39" s="948">
        <f>VLOOKUP($D$3&amp;"_"&amp;W$3,データシート2!$A:$SI,MATCH($R$2&amp;"_"&amp;$C39,データシート2!$A$1:$SI$1,0),0)</f>
        <v>224.05099999999999</v>
      </c>
      <c r="X39" s="948">
        <f>VLOOKUP($D$3&amp;"_"&amp;X$3,データシート2!$A:$SI,MATCH($R$2&amp;"_"&amp;$C39,データシート2!$A$1:$SI$1,0),0)</f>
        <v>216.428</v>
      </c>
      <c r="Y39" s="948">
        <f>VLOOKUP($D$3&amp;"_"&amp;Y$3,データシート2!$A:$SI,MATCH($R$2&amp;"_"&amp;$C39,データシート2!$A$1:$SI$1,0),0)</f>
        <v>213.15</v>
      </c>
      <c r="Z39" s="948">
        <f>VLOOKUP($D$3&amp;"_"&amp;Z$3,データシート2!$A:$SI,MATCH($R$2&amp;"_"&amp;$C39,データシート2!$A$1:$SI$1,0),0)</f>
        <v>178.131</v>
      </c>
      <c r="AA39" s="948">
        <f>VLOOKUP($D$3&amp;"_"&amp;AA$3,データシート2!$A:$SI,MATCH($R$2&amp;"_"&amp;$C39,データシート2!$A$1:$SI$1,0),0)</f>
        <v>155.69200000000001</v>
      </c>
      <c r="AB39" s="949">
        <f>VLOOKUP($D$3&amp;"_"&amp;AB$3,データシート2!$A:$SI,MATCH($R$2&amp;"_"&amp;$C39,データシート2!$A$1:$SI$1,0),0)</f>
        <v>182.71100000000001</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21</v>
      </c>
      <c r="H41" s="777">
        <f>VLOOKUP($D$3&amp;"_"&amp;H$3,データシート2!$A:$SI,MATCH($G$2&amp;"_"&amp;$C41,データシート2!$A$1:$SI$1,0),0)</f>
        <v>21</v>
      </c>
      <c r="I41" s="777">
        <f>VLOOKUP($D$3&amp;"_"&amp;I$3,データシート2!$A:$SI,MATCH($G$2&amp;"_"&amp;$C41,データシート2!$A$1:$SI$1,0),0)</f>
        <v>21</v>
      </c>
      <c r="J41" s="777">
        <f>VLOOKUP($D$3&amp;"_"&amp;J$3,データシート2!$A:$SI,MATCH($G$2&amp;"_"&amp;$C41,データシート2!$A$1:$SI$1,0),0)</f>
        <v>21</v>
      </c>
      <c r="K41" s="778">
        <f>VLOOKUP($D$3&amp;"_"&amp;K$3,データシート2!$A:$SI,MATCH($G$2&amp;"_"&amp;$C41,データシート2!$A$1:$SI$1,0),0)</f>
        <v>21</v>
      </c>
      <c r="L41" s="778">
        <f>VLOOKUP($D$3&amp;"_"&amp;L$3,データシート2!$A:$SI,MATCH($G$2&amp;"_"&amp;$C41,データシート2!$A$1:$SI$1,0),0)</f>
        <v>21</v>
      </c>
      <c r="M41" s="778">
        <f>VLOOKUP($D$3&amp;"_"&amp;M$3,データシート2!$A:$SI,MATCH($G$2&amp;"_"&amp;$C41,データシート2!$A$1:$SI$1,0),0)</f>
        <v>21</v>
      </c>
      <c r="N41" s="778">
        <f>VLOOKUP($D$3&amp;"_"&amp;N$3,データシート2!$A:$SI,MATCH($G$2&amp;"_"&amp;$C41,データシート2!$A$1:$SI$1,0),0)</f>
        <v>21</v>
      </c>
      <c r="O41" s="778">
        <f>VLOOKUP($D$3&amp;"_"&amp;O$3,データシート2!$A:$SI,MATCH($G$2&amp;"_"&amp;$C41,データシート2!$A$1:$SI$1,0),0)</f>
        <v>21</v>
      </c>
      <c r="P41" s="778">
        <f>VLOOKUP($D$3&amp;"_"&amp;P$3,データシート2!$A:$SI,MATCH($G$2&amp;"_"&amp;$C41,データシート2!$A$1:$SI$1,0),0)</f>
        <v>21</v>
      </c>
      <c r="Q41" s="779">
        <f>VLOOKUP($D$3&amp;"_"&amp;Q$3,データシート2!$A:$SI,MATCH($G$2&amp;"_"&amp;$C41,データシート2!$A$1:$SI$1,0),0)</f>
        <v>21</v>
      </c>
      <c r="R41" s="947">
        <f>VLOOKUP($D$3&amp;"_"&amp;R$3,データシート2!$A:$SI,MATCH($R$2&amp;"_"&amp;$C41,データシート2!$A$1:$SI$1,0),0)</f>
        <v>9771.9220000000005</v>
      </c>
      <c r="S41" s="948">
        <f>VLOOKUP($D$3&amp;"_"&amp;S$3,データシート2!$A:$SI,MATCH($R$2&amp;"_"&amp;$C41,データシート2!$A$1:$SI$1,0),0)</f>
        <v>10084.294</v>
      </c>
      <c r="T41" s="948">
        <f>VLOOKUP($D$3&amp;"_"&amp;T$3,データシート2!$A:$SI,MATCH($R$2&amp;"_"&amp;$C41,データシート2!$A$1:$SI$1,0),0)</f>
        <v>10217.078</v>
      </c>
      <c r="U41" s="948">
        <f>VLOOKUP($D$3&amp;"_"&amp;U$3,データシート2!$A:$SI,MATCH($R$2&amp;"_"&amp;$C41,データシート2!$A$1:$SI$1,0),0)</f>
        <v>10303.709000000001</v>
      </c>
      <c r="V41" s="948">
        <f>VLOOKUP($D$3&amp;"_"&amp;V$3,データシート2!$A:$SI,MATCH($R$2&amp;"_"&amp;$C41,データシート2!$A$1:$SI$1,0),0)</f>
        <v>10062.632</v>
      </c>
      <c r="W41" s="948">
        <f>VLOOKUP($D$3&amp;"_"&amp;W$3,データシート2!$A:$SI,MATCH($R$2&amp;"_"&amp;$C41,データシート2!$A$1:$SI$1,0),0)</f>
        <v>9863.4210000000003</v>
      </c>
      <c r="X41" s="948">
        <f>VLOOKUP($D$3&amp;"_"&amp;X$3,データシート2!$A:$SI,MATCH($R$2&amp;"_"&amp;$C41,データシート2!$A$1:$SI$1,0),0)</f>
        <v>9819.357</v>
      </c>
      <c r="Y41" s="948">
        <f>VLOOKUP($D$3&amp;"_"&amp;Y$3,データシート2!$A:$SI,MATCH($R$2&amp;"_"&amp;$C41,データシート2!$A$1:$SI$1,0),0)</f>
        <v>9790.3410000000003</v>
      </c>
      <c r="Z41" s="948">
        <f>VLOOKUP($D$3&amp;"_"&amp;Z$3,データシート2!$A:$SI,MATCH($R$2&amp;"_"&amp;$C41,データシート2!$A$1:$SI$1,0),0)</f>
        <v>9445.8539999999994</v>
      </c>
      <c r="AA41" s="948">
        <f>VLOOKUP($D$3&amp;"_"&amp;AA$3,データシート2!$A:$SI,MATCH($R$2&amp;"_"&amp;$C41,データシート2!$A$1:$SI$1,0),0)</f>
        <v>9253.5470000000005</v>
      </c>
      <c r="AB41" s="949">
        <f>VLOOKUP($D$3&amp;"_"&amp;AB$3,データシート2!$A:$SI,MATCH($R$2&amp;"_"&amp;$C41,データシート2!$A$1:$SI$1,0),0)</f>
        <v>9419.893</v>
      </c>
    </row>
    <row r="42" spans="2:29" s="756" customFormat="1" ht="16.5" customHeight="1">
      <c r="B42" s="748"/>
      <c r="C42" s="773">
        <v>22</v>
      </c>
      <c r="D42" s="774" t="s">
        <v>554</v>
      </c>
      <c r="E42" s="773"/>
      <c r="F42" s="775"/>
      <c r="G42" s="776">
        <f>VLOOKUP($D$3&amp;"_"&amp;G$3,データシート2!$A:$SI,MATCH($G$2&amp;"_"&amp;$C42,データシート2!$A$1:$SI$1,0),0)</f>
        <v>19</v>
      </c>
      <c r="H42" s="777">
        <f>VLOOKUP($D$3&amp;"_"&amp;H$3,データシート2!$A:$SI,MATCH($G$2&amp;"_"&amp;$C42,データシート2!$A$1:$SI$1,0),0)</f>
        <v>18</v>
      </c>
      <c r="I42" s="777">
        <f>VLOOKUP($D$3&amp;"_"&amp;I$3,データシート2!$A:$SI,MATCH($G$2&amp;"_"&amp;$C42,データシート2!$A$1:$SI$1,0),0)</f>
        <v>20</v>
      </c>
      <c r="J42" s="777">
        <f>VLOOKUP($D$3&amp;"_"&amp;J$3,データシート2!$A:$SI,MATCH($G$2&amp;"_"&amp;$C42,データシート2!$A$1:$SI$1,0),0)</f>
        <v>20</v>
      </c>
      <c r="K42" s="778">
        <f>VLOOKUP($D$3&amp;"_"&amp;K$3,データシート2!$A:$SI,MATCH($G$2&amp;"_"&amp;$C42,データシート2!$A$1:$SI$1,0),0)</f>
        <v>20</v>
      </c>
      <c r="L42" s="778">
        <f>VLOOKUP($D$3&amp;"_"&amp;L$3,データシート2!$A:$SI,MATCH($G$2&amp;"_"&amp;$C42,データシート2!$A$1:$SI$1,0),0)</f>
        <v>20</v>
      </c>
      <c r="M42" s="778">
        <f>VLOOKUP($D$3&amp;"_"&amp;M$3,データシート2!$A:$SI,MATCH($G$2&amp;"_"&amp;$C42,データシート2!$A$1:$SI$1,0),0)</f>
        <v>21</v>
      </c>
      <c r="N42" s="778">
        <f>VLOOKUP($D$3&amp;"_"&amp;N$3,データシート2!$A:$SI,MATCH($G$2&amp;"_"&amp;$C42,データシート2!$A$1:$SI$1,0),0)</f>
        <v>17</v>
      </c>
      <c r="O42" s="778">
        <f>VLOOKUP($D$3&amp;"_"&amp;O$3,データシート2!$A:$SI,MATCH($G$2&amp;"_"&amp;$C42,データシート2!$A$1:$SI$1,0),0)</f>
        <v>16</v>
      </c>
      <c r="P42" s="778">
        <f>VLOOKUP($D$3&amp;"_"&amp;P$3,データシート2!$A:$SI,MATCH($G$2&amp;"_"&amp;$C42,データシート2!$A$1:$SI$1,0),0)</f>
        <v>17</v>
      </c>
      <c r="Q42" s="779">
        <f>VLOOKUP($D$3&amp;"_"&amp;Q$3,データシート2!$A:$SI,MATCH($G$2&amp;"_"&amp;$C42,データシート2!$A$1:$SI$1,0),0)</f>
        <v>17</v>
      </c>
      <c r="R42" s="947">
        <f>VLOOKUP($D$3&amp;"_"&amp;R$3,データシート2!$A:$SI,MATCH($R$2&amp;"_"&amp;$C42,データシート2!$A$1:$SI$1,0),0)</f>
        <v>8929.4069999999992</v>
      </c>
      <c r="S42" s="948">
        <f>VLOOKUP($D$3&amp;"_"&amp;S$3,データシート2!$A:$SI,MATCH($R$2&amp;"_"&amp;$C42,データシート2!$A$1:$SI$1,0),0)</f>
        <v>10284.304</v>
      </c>
      <c r="T42" s="948">
        <f>VLOOKUP($D$3&amp;"_"&amp;T$3,データシート2!$A:$SI,MATCH($R$2&amp;"_"&amp;$C42,データシート2!$A$1:$SI$1,0),0)</f>
        <v>11829.977999999999</v>
      </c>
      <c r="U42" s="948">
        <f>VLOOKUP($D$3&amp;"_"&amp;U$3,データシート2!$A:$SI,MATCH($R$2&amp;"_"&amp;$C42,データシート2!$A$1:$SI$1,0),0)</f>
        <v>12800.57</v>
      </c>
      <c r="V42" s="948">
        <f>VLOOKUP($D$3&amp;"_"&amp;V$3,データシート2!$A:$SI,MATCH($R$2&amp;"_"&amp;$C42,データシート2!$A$1:$SI$1,0),0)</f>
        <v>13150.778</v>
      </c>
      <c r="W42" s="948">
        <f>VLOOKUP($D$3&amp;"_"&amp;W$3,データシート2!$A:$SI,MATCH($R$2&amp;"_"&amp;$C42,データシート2!$A$1:$SI$1,0),0)</f>
        <v>12334.011</v>
      </c>
      <c r="X42" s="948">
        <f>VLOOKUP($D$3&amp;"_"&amp;X$3,データシート2!$A:$SI,MATCH($R$2&amp;"_"&amp;$C42,データシート2!$A$1:$SI$1,0),0)</f>
        <v>11905.878000000001</v>
      </c>
      <c r="Y42" s="948">
        <f>VLOOKUP($D$3&amp;"_"&amp;Y$3,データシート2!$A:$SI,MATCH($R$2&amp;"_"&amp;$C42,データシート2!$A$1:$SI$1,0),0)</f>
        <v>11884.898999999999</v>
      </c>
      <c r="Z42" s="948">
        <f>VLOOKUP($D$3&amp;"_"&amp;Z$3,データシート2!$A:$SI,MATCH($R$2&amp;"_"&amp;$C42,データシート2!$A$1:$SI$1,0),0)</f>
        <v>11442.155000000001</v>
      </c>
      <c r="AA42" s="948">
        <f>VLOOKUP($D$3&amp;"_"&amp;AA$3,データシート2!$A:$SI,MATCH($R$2&amp;"_"&amp;$C42,データシート2!$A$1:$SI$1,0),0)</f>
        <v>9586.5759999999991</v>
      </c>
      <c r="AB42" s="949">
        <f>VLOOKUP($D$3&amp;"_"&amp;AB$3,データシート2!$A:$SI,MATCH($R$2&amp;"_"&amp;$C42,データシート2!$A$1:$SI$1,0),0)</f>
        <v>10072.939</v>
      </c>
    </row>
    <row r="43" spans="2:29" s="756" customFormat="1" ht="16.5" customHeight="1">
      <c r="B43" s="748"/>
      <c r="C43" s="773">
        <v>23</v>
      </c>
      <c r="D43" s="774" t="s">
        <v>555</v>
      </c>
      <c r="E43" s="773"/>
      <c r="F43" s="775"/>
      <c r="G43" s="776">
        <f>VLOOKUP($D$3&amp;"_"&amp;G$3,データシート2!$A:$SI,MATCH($G$2&amp;"_"&amp;$C43,データシート2!$A$1:$SI$1,0),0)</f>
        <v>14</v>
      </c>
      <c r="H43" s="777">
        <f>VLOOKUP($D$3&amp;"_"&amp;H$3,データシート2!$A:$SI,MATCH($G$2&amp;"_"&amp;$C43,データシート2!$A$1:$SI$1,0),0)</f>
        <v>13</v>
      </c>
      <c r="I43" s="777">
        <f>VLOOKUP($D$3&amp;"_"&amp;I$3,データシート2!$A:$SI,MATCH($G$2&amp;"_"&amp;$C43,データシート2!$A$1:$SI$1,0),0)</f>
        <v>15</v>
      </c>
      <c r="J43" s="777">
        <f>VLOOKUP($D$3&amp;"_"&amp;J$3,データシート2!$A:$SI,MATCH($G$2&amp;"_"&amp;$C43,データシート2!$A$1:$SI$1,0),0)</f>
        <v>15</v>
      </c>
      <c r="K43" s="778">
        <f>VLOOKUP($D$3&amp;"_"&amp;K$3,データシート2!$A:$SI,MATCH($G$2&amp;"_"&amp;$C43,データシート2!$A$1:$SI$1,0),0)</f>
        <v>15</v>
      </c>
      <c r="L43" s="778">
        <f>VLOOKUP($D$3&amp;"_"&amp;L$3,データシート2!$A:$SI,MATCH($G$2&amp;"_"&amp;$C43,データシート2!$A$1:$SI$1,0),0)</f>
        <v>15</v>
      </c>
      <c r="M43" s="778">
        <f>VLOOKUP($D$3&amp;"_"&amp;M$3,データシート2!$A:$SI,MATCH($G$2&amp;"_"&amp;$C43,データシート2!$A$1:$SI$1,0),0)</f>
        <v>16</v>
      </c>
      <c r="N43" s="778">
        <f>VLOOKUP($D$3&amp;"_"&amp;N$3,データシート2!$A:$SI,MATCH($G$2&amp;"_"&amp;$C43,データシート2!$A$1:$SI$1,0),0)</f>
        <v>16</v>
      </c>
      <c r="O43" s="778">
        <f>VLOOKUP($D$3&amp;"_"&amp;O$3,データシート2!$A:$SI,MATCH($G$2&amp;"_"&amp;$C43,データシート2!$A$1:$SI$1,0),0)</f>
        <v>16</v>
      </c>
      <c r="P43" s="778">
        <f>VLOOKUP($D$3&amp;"_"&amp;P$3,データシート2!$A:$SI,MATCH($G$2&amp;"_"&amp;$C43,データシート2!$A$1:$SI$1,0),0)</f>
        <v>15</v>
      </c>
      <c r="Q43" s="779">
        <f>VLOOKUP($D$3&amp;"_"&amp;Q$3,データシート2!$A:$SI,MATCH($G$2&amp;"_"&amp;$C43,データシート2!$A$1:$SI$1,0),0)</f>
        <v>13</v>
      </c>
      <c r="R43" s="947">
        <f>VLOOKUP($D$3&amp;"_"&amp;R$3,データシート2!$A:$SI,MATCH($R$2&amp;"_"&amp;$C43,データシート2!$A$1:$SI$1,0),0)</f>
        <v>318.13099999999997</v>
      </c>
      <c r="S43" s="948">
        <f>VLOOKUP($D$3&amp;"_"&amp;S$3,データシート2!$A:$SI,MATCH($R$2&amp;"_"&amp;$C43,データシート2!$A$1:$SI$1,0),0)</f>
        <v>356.36</v>
      </c>
      <c r="T43" s="948">
        <f>VLOOKUP($D$3&amp;"_"&amp;T$3,データシート2!$A:$SI,MATCH($R$2&amp;"_"&amp;$C43,データシート2!$A$1:$SI$1,0),0)</f>
        <v>319.35899999999998</v>
      </c>
      <c r="U43" s="948">
        <f>VLOOKUP($D$3&amp;"_"&amp;U$3,データシート2!$A:$SI,MATCH($R$2&amp;"_"&amp;$C43,データシート2!$A$1:$SI$1,0),0)</f>
        <v>324.62799999999999</v>
      </c>
      <c r="V43" s="948">
        <f>VLOOKUP($D$3&amp;"_"&amp;V$3,データシート2!$A:$SI,MATCH($R$2&amp;"_"&amp;$C43,データシート2!$A$1:$SI$1,0),0)</f>
        <v>369.09</v>
      </c>
      <c r="W43" s="948">
        <f>VLOOKUP($D$3&amp;"_"&amp;W$3,データシート2!$A:$SI,MATCH($R$2&amp;"_"&amp;$C43,データシート2!$A$1:$SI$1,0),0)</f>
        <v>342.03500000000003</v>
      </c>
      <c r="X43" s="948">
        <f>VLOOKUP($D$3&amp;"_"&amp;X$3,データシート2!$A:$SI,MATCH($R$2&amp;"_"&amp;$C43,データシート2!$A$1:$SI$1,0),0)</f>
        <v>336.60300000000001</v>
      </c>
      <c r="Y43" s="948">
        <f>VLOOKUP($D$3&amp;"_"&amp;Y$3,データシート2!$A:$SI,MATCH($R$2&amp;"_"&amp;$C43,データシート2!$A$1:$SI$1,0),0)</f>
        <v>356.66199999999998</v>
      </c>
      <c r="Z43" s="948">
        <f>VLOOKUP($D$3&amp;"_"&amp;Z$3,データシート2!$A:$SI,MATCH($R$2&amp;"_"&amp;$C43,データシート2!$A$1:$SI$1,0),0)</f>
        <v>351.21</v>
      </c>
      <c r="AA43" s="948">
        <f>VLOOKUP($D$3&amp;"_"&amp;AA$3,データシート2!$A:$SI,MATCH($R$2&amp;"_"&amp;$C43,データシート2!$A$1:$SI$1,0),0)</f>
        <v>265.464</v>
      </c>
      <c r="AB43" s="949">
        <f>VLOOKUP($D$3&amp;"_"&amp;AB$3,データシート2!$A:$SI,MATCH($R$2&amp;"_"&amp;$C43,データシート2!$A$1:$SI$1,0),0)</f>
        <v>275.28500000000003</v>
      </c>
    </row>
    <row r="44" spans="2:29" s="756" customFormat="1" ht="16.5" customHeight="1">
      <c r="B44" s="748"/>
      <c r="C44" s="773">
        <v>24</v>
      </c>
      <c r="D44" s="774" t="s">
        <v>556</v>
      </c>
      <c r="E44" s="773"/>
      <c r="F44" s="775"/>
      <c r="G44" s="776">
        <f>VLOOKUP($D$3&amp;"_"&amp;G$3,データシート2!$A:$SI,MATCH($G$2&amp;"_"&amp;$C44,データシート2!$A$1:$SI$1,0),0)</f>
        <v>7</v>
      </c>
      <c r="H44" s="777">
        <f>VLOOKUP($D$3&amp;"_"&amp;H$3,データシート2!$A:$SI,MATCH($G$2&amp;"_"&amp;$C44,データシート2!$A$1:$SI$1,0),0)</f>
        <v>8</v>
      </c>
      <c r="I44" s="777">
        <f>VLOOKUP($D$3&amp;"_"&amp;I$3,データシート2!$A:$SI,MATCH($G$2&amp;"_"&amp;$C44,データシート2!$A$1:$SI$1,0),0)</f>
        <v>7</v>
      </c>
      <c r="J44" s="777">
        <f>VLOOKUP($D$3&amp;"_"&amp;J$3,データシート2!$A:$SI,MATCH($G$2&amp;"_"&amp;$C44,データシート2!$A$1:$SI$1,0),0)</f>
        <v>7</v>
      </c>
      <c r="K44" s="778">
        <f>VLOOKUP($D$3&amp;"_"&amp;K$3,データシート2!$A:$SI,MATCH($G$2&amp;"_"&amp;$C44,データシート2!$A$1:$SI$1,0),0)</f>
        <v>7</v>
      </c>
      <c r="L44" s="778">
        <f>VLOOKUP($D$3&amp;"_"&amp;L$3,データシート2!$A:$SI,MATCH($G$2&amp;"_"&amp;$C44,データシート2!$A$1:$SI$1,0),0)</f>
        <v>8</v>
      </c>
      <c r="M44" s="778">
        <f>VLOOKUP($D$3&amp;"_"&amp;M$3,データシート2!$A:$SI,MATCH($G$2&amp;"_"&amp;$C44,データシート2!$A$1:$SI$1,0),0)</f>
        <v>8</v>
      </c>
      <c r="N44" s="778">
        <f>VLOOKUP($D$3&amp;"_"&amp;N$3,データシート2!$A:$SI,MATCH($G$2&amp;"_"&amp;$C44,データシート2!$A$1:$SI$1,0),0)</f>
        <v>8</v>
      </c>
      <c r="O44" s="778">
        <f>VLOOKUP($D$3&amp;"_"&amp;O$3,データシート2!$A:$SI,MATCH($G$2&amp;"_"&amp;$C44,データシート2!$A$1:$SI$1,0),0)</f>
        <v>8</v>
      </c>
      <c r="P44" s="778">
        <f>VLOOKUP($D$3&amp;"_"&amp;P$3,データシート2!$A:$SI,MATCH($G$2&amp;"_"&amp;$C44,データシート2!$A$1:$SI$1,0),0)</f>
        <v>9</v>
      </c>
      <c r="Q44" s="779">
        <f>VLOOKUP($D$3&amp;"_"&amp;Q$3,データシート2!$A:$SI,MATCH($G$2&amp;"_"&amp;$C44,データシート2!$A$1:$SI$1,0),0)</f>
        <v>9</v>
      </c>
      <c r="R44" s="947">
        <f>VLOOKUP($D$3&amp;"_"&amp;R$3,データシート2!$A:$SI,MATCH($R$2&amp;"_"&amp;$C44,データシート2!$A$1:$SI$1,0),0)</f>
        <v>49.603000000000002</v>
      </c>
      <c r="S44" s="948">
        <f>VLOOKUP($D$3&amp;"_"&amp;S$3,データシート2!$A:$SI,MATCH($R$2&amp;"_"&amp;$C44,データシート2!$A$1:$SI$1,0),0)</f>
        <v>57.789000000000001</v>
      </c>
      <c r="T44" s="948">
        <f>VLOOKUP($D$3&amp;"_"&amp;T$3,データシート2!$A:$SI,MATCH($R$2&amp;"_"&amp;$C44,データシート2!$A$1:$SI$1,0),0)</f>
        <v>65.56</v>
      </c>
      <c r="U44" s="948">
        <f>VLOOKUP($D$3&amp;"_"&amp;U$3,データシート2!$A:$SI,MATCH($R$2&amp;"_"&amp;$C44,データシート2!$A$1:$SI$1,0),0)</f>
        <v>65.438000000000002</v>
      </c>
      <c r="V44" s="948">
        <f>VLOOKUP($D$3&amp;"_"&amp;V$3,データシート2!$A:$SI,MATCH($R$2&amp;"_"&amp;$C44,データシート2!$A$1:$SI$1,0),0)</f>
        <v>58.869</v>
      </c>
      <c r="W44" s="948">
        <f>VLOOKUP($D$3&amp;"_"&amp;W$3,データシート2!$A:$SI,MATCH($R$2&amp;"_"&amp;$C44,データシート2!$A$1:$SI$1,0),0)</f>
        <v>62.401000000000003</v>
      </c>
      <c r="X44" s="948">
        <f>VLOOKUP($D$3&amp;"_"&amp;X$3,データシート2!$A:$SI,MATCH($R$2&amp;"_"&amp;$C44,データシート2!$A$1:$SI$1,0),0)</f>
        <v>59.738999999999997</v>
      </c>
      <c r="Y44" s="948">
        <f>VLOOKUP($D$3&amp;"_"&amp;Y$3,データシート2!$A:$SI,MATCH($R$2&amp;"_"&amp;$C44,データシート2!$A$1:$SI$1,0),0)</f>
        <v>56.386000000000003</v>
      </c>
      <c r="Z44" s="948">
        <f>VLOOKUP($D$3&amp;"_"&amp;Z$3,データシート2!$A:$SI,MATCH($R$2&amp;"_"&amp;$C44,データシート2!$A$1:$SI$1,0),0)</f>
        <v>47.542000000000002</v>
      </c>
      <c r="AA44" s="948">
        <f>VLOOKUP($D$3&amp;"_"&amp;AA$3,データシート2!$A:$SI,MATCH($R$2&amp;"_"&amp;$C44,データシート2!$A$1:$SI$1,0),0)</f>
        <v>47.226999999999997</v>
      </c>
      <c r="AB44" s="949">
        <f>VLOOKUP($D$3&amp;"_"&amp;AB$3,データシート2!$A:$SI,MATCH($R$2&amp;"_"&amp;$C44,データシート2!$A$1:$SI$1,0),0)</f>
        <v>48.579000000000001</v>
      </c>
    </row>
    <row r="45" spans="2:29" s="756" customFormat="1" ht="16.5" customHeight="1">
      <c r="B45" s="748"/>
      <c r="C45" s="773">
        <v>25</v>
      </c>
      <c r="D45" s="774" t="s">
        <v>557</v>
      </c>
      <c r="E45" s="773"/>
      <c r="F45" s="775"/>
      <c r="G45" s="776">
        <f>VLOOKUP($D$3&amp;"_"&amp;G$3,データシート2!$A:$SI,MATCH($G$2&amp;"_"&amp;$C45,データシート2!$A$1:$SI$1,0),0)</f>
        <v>3</v>
      </c>
      <c r="H45" s="777">
        <f>VLOOKUP($D$3&amp;"_"&amp;H$3,データシート2!$A:$SI,MATCH($G$2&amp;"_"&amp;$C45,データシート2!$A$1:$SI$1,0),0)</f>
        <v>3</v>
      </c>
      <c r="I45" s="777">
        <f>VLOOKUP($D$3&amp;"_"&amp;I$3,データシート2!$A:$SI,MATCH($G$2&amp;"_"&amp;$C45,データシート2!$A$1:$SI$1,0),0)</f>
        <v>3</v>
      </c>
      <c r="J45" s="777">
        <f>VLOOKUP($D$3&amp;"_"&amp;J$3,データシート2!$A:$SI,MATCH($G$2&amp;"_"&amp;$C45,データシート2!$A$1:$SI$1,0),0)</f>
        <v>3</v>
      </c>
      <c r="K45" s="778">
        <f>VLOOKUP($D$3&amp;"_"&amp;K$3,データシート2!$A:$SI,MATCH($G$2&amp;"_"&amp;$C45,データシート2!$A$1:$SI$1,0),0)</f>
        <v>4</v>
      </c>
      <c r="L45" s="778">
        <f>VLOOKUP($D$3&amp;"_"&amp;L$3,データシート2!$A:$SI,MATCH($G$2&amp;"_"&amp;$C45,データシート2!$A$1:$SI$1,0),0)</f>
        <v>4</v>
      </c>
      <c r="M45" s="778">
        <f>VLOOKUP($D$3&amp;"_"&amp;M$3,データシート2!$A:$SI,MATCH($G$2&amp;"_"&amp;$C45,データシート2!$A$1:$SI$1,0),0)</f>
        <v>5</v>
      </c>
      <c r="N45" s="778">
        <f>VLOOKUP($D$3&amp;"_"&amp;N$3,データシート2!$A:$SI,MATCH($G$2&amp;"_"&amp;$C45,データシート2!$A$1:$SI$1,0),0)</f>
        <v>5</v>
      </c>
      <c r="O45" s="778">
        <f>VLOOKUP($D$3&amp;"_"&amp;O$3,データシート2!$A:$SI,MATCH($G$2&amp;"_"&amp;$C45,データシート2!$A$1:$SI$1,0),0)</f>
        <v>5</v>
      </c>
      <c r="P45" s="778">
        <f>VLOOKUP($D$3&amp;"_"&amp;P$3,データシート2!$A:$SI,MATCH($G$2&amp;"_"&amp;$C45,データシート2!$A$1:$SI$1,0),0)</f>
        <v>4</v>
      </c>
      <c r="Q45" s="779">
        <f>VLOOKUP($D$3&amp;"_"&amp;Q$3,データシート2!$A:$SI,MATCH($G$2&amp;"_"&amp;$C45,データシート2!$A$1:$SI$1,0),0)</f>
        <v>5</v>
      </c>
      <c r="R45" s="947">
        <f>VLOOKUP($D$3&amp;"_"&amp;R$3,データシート2!$A:$SI,MATCH($R$2&amp;"_"&amp;$C45,データシート2!$A$1:$SI$1,0),0)</f>
        <v>49.488999999999997</v>
      </c>
      <c r="S45" s="948">
        <f>VLOOKUP($D$3&amp;"_"&amp;S$3,データシート2!$A:$SI,MATCH($R$2&amp;"_"&amp;$C45,データシート2!$A$1:$SI$1,0),0)</f>
        <v>30.161000000000001</v>
      </c>
      <c r="T45" s="948">
        <f>VLOOKUP($D$3&amp;"_"&amp;T$3,データシート2!$A:$SI,MATCH($R$2&amp;"_"&amp;$C45,データシート2!$A$1:$SI$1,0),0)</f>
        <v>54.466000000000001</v>
      </c>
      <c r="U45" s="948">
        <f>VLOOKUP($D$3&amp;"_"&amp;U$3,データシート2!$A:$SI,MATCH($R$2&amp;"_"&amp;$C45,データシート2!$A$1:$SI$1,0),0)</f>
        <v>53.627000000000002</v>
      </c>
      <c r="V45" s="948">
        <f>VLOOKUP($D$3&amp;"_"&amp;V$3,データシート2!$A:$SI,MATCH($R$2&amp;"_"&amp;$C45,データシート2!$A$1:$SI$1,0),0)</f>
        <v>56.155000000000001</v>
      </c>
      <c r="W45" s="948">
        <f>VLOOKUP($D$3&amp;"_"&amp;W$3,データシート2!$A:$SI,MATCH($R$2&amp;"_"&amp;$C45,データシート2!$A$1:$SI$1,0),0)</f>
        <v>51.746000000000002</v>
      </c>
      <c r="X45" s="948">
        <f>VLOOKUP($D$3&amp;"_"&amp;X$3,データシート2!$A:$SI,MATCH($R$2&amp;"_"&amp;$C45,データシート2!$A$1:$SI$1,0),0)</f>
        <v>53.59</v>
      </c>
      <c r="Y45" s="948">
        <f>VLOOKUP($D$3&amp;"_"&amp;Y$3,データシート2!$A:$SI,MATCH($R$2&amp;"_"&amp;$C45,データシート2!$A$1:$SI$1,0),0)</f>
        <v>51.911000000000001</v>
      </c>
      <c r="Z45" s="948">
        <f>VLOOKUP($D$3&amp;"_"&amp;Z$3,データシート2!$A:$SI,MATCH($R$2&amp;"_"&amp;$C45,データシート2!$A$1:$SI$1,0),0)</f>
        <v>38.841999999999999</v>
      </c>
      <c r="AA45" s="948">
        <f>VLOOKUP($D$3&amp;"_"&amp;AA$3,データシート2!$A:$SI,MATCH($R$2&amp;"_"&amp;$C45,データシート2!$A$1:$SI$1,0),0)</f>
        <v>33.975999999999999</v>
      </c>
      <c r="AB45" s="949">
        <f>VLOOKUP($D$3&amp;"_"&amp;AB$3,データシート2!$A:$SI,MATCH($R$2&amp;"_"&amp;$C45,データシート2!$A$1:$SI$1,0),0)</f>
        <v>38.201999999999998</v>
      </c>
    </row>
    <row r="46" spans="2:29" s="756" customFormat="1" ht="16.5" customHeight="1">
      <c r="B46" s="748"/>
      <c r="C46" s="773">
        <v>26</v>
      </c>
      <c r="D46" s="774" t="s">
        <v>558</v>
      </c>
      <c r="E46" s="773"/>
      <c r="F46" s="775"/>
      <c r="G46" s="776">
        <f>VLOOKUP($D$3&amp;"_"&amp;G$3,データシート2!$A:$SI,MATCH($G$2&amp;"_"&amp;$C46,データシート2!$A$1:$SI$1,0),0)</f>
        <v>7</v>
      </c>
      <c r="H46" s="777">
        <f>VLOOKUP($D$3&amp;"_"&amp;H$3,データシート2!$A:$SI,MATCH($G$2&amp;"_"&amp;$C46,データシート2!$A$1:$SI$1,0),0)</f>
        <v>8</v>
      </c>
      <c r="I46" s="777">
        <f>VLOOKUP($D$3&amp;"_"&amp;I$3,データシート2!$A:$SI,MATCH($G$2&amp;"_"&amp;$C46,データシート2!$A$1:$SI$1,0),0)</f>
        <v>8</v>
      </c>
      <c r="J46" s="777">
        <f>VLOOKUP($D$3&amp;"_"&amp;J$3,データシート2!$A:$SI,MATCH($G$2&amp;"_"&amp;$C46,データシート2!$A$1:$SI$1,0),0)</f>
        <v>8</v>
      </c>
      <c r="K46" s="778">
        <f>VLOOKUP($D$3&amp;"_"&amp;K$3,データシート2!$A:$SI,MATCH($G$2&amp;"_"&amp;$C46,データシート2!$A$1:$SI$1,0),0)</f>
        <v>6</v>
      </c>
      <c r="L46" s="778">
        <f>VLOOKUP($D$3&amp;"_"&amp;L$3,データシート2!$A:$SI,MATCH($G$2&amp;"_"&amp;$C46,データシート2!$A$1:$SI$1,0),0)</f>
        <v>7</v>
      </c>
      <c r="M46" s="778">
        <f>VLOOKUP($D$3&amp;"_"&amp;M$3,データシート2!$A:$SI,MATCH($G$2&amp;"_"&amp;$C46,データシート2!$A$1:$SI$1,0),0)</f>
        <v>6</v>
      </c>
      <c r="N46" s="778">
        <f>VLOOKUP($D$3&amp;"_"&amp;N$3,データシート2!$A:$SI,MATCH($G$2&amp;"_"&amp;$C46,データシート2!$A$1:$SI$1,0),0)</f>
        <v>6</v>
      </c>
      <c r="O46" s="778">
        <f>VLOOKUP($D$3&amp;"_"&amp;O$3,データシート2!$A:$SI,MATCH($G$2&amp;"_"&amp;$C46,データシート2!$A$1:$SI$1,0),0)</f>
        <v>6</v>
      </c>
      <c r="P46" s="778">
        <f>VLOOKUP($D$3&amp;"_"&amp;P$3,データシート2!$A:$SI,MATCH($G$2&amp;"_"&amp;$C46,データシート2!$A$1:$SI$1,0),0)</f>
        <v>7</v>
      </c>
      <c r="Q46" s="779">
        <f>VLOOKUP($D$3&amp;"_"&amp;Q$3,データシート2!$A:$SI,MATCH($G$2&amp;"_"&amp;$C46,データシート2!$A$1:$SI$1,0),0)</f>
        <v>7</v>
      </c>
      <c r="R46" s="947">
        <f>VLOOKUP($D$3&amp;"_"&amp;R$3,データシート2!$A:$SI,MATCH($R$2&amp;"_"&amp;$C46,データシート2!$A$1:$SI$1,0),0)</f>
        <v>69.796999999999997</v>
      </c>
      <c r="S46" s="948">
        <f>VLOOKUP($D$3&amp;"_"&amp;S$3,データシート2!$A:$SI,MATCH($R$2&amp;"_"&amp;$C46,データシート2!$A$1:$SI$1,0),0)</f>
        <v>78.094999999999999</v>
      </c>
      <c r="T46" s="948">
        <f>VLOOKUP($D$3&amp;"_"&amp;T$3,データシート2!$A:$SI,MATCH($R$2&amp;"_"&amp;$C46,データシート2!$A$1:$SI$1,0),0)</f>
        <v>93.65</v>
      </c>
      <c r="U46" s="948">
        <f>VLOOKUP($D$3&amp;"_"&amp;U$3,データシート2!$A:$SI,MATCH($R$2&amp;"_"&amp;$C46,データシート2!$A$1:$SI$1,0),0)</f>
        <v>96.828000000000003</v>
      </c>
      <c r="V46" s="948">
        <f>VLOOKUP($D$3&amp;"_"&amp;V$3,データシート2!$A:$SI,MATCH($R$2&amp;"_"&amp;$C46,データシート2!$A$1:$SI$1,0),0)</f>
        <v>85.972999999999999</v>
      </c>
      <c r="W46" s="948">
        <f>VLOOKUP($D$3&amp;"_"&amp;W$3,データシート2!$A:$SI,MATCH($R$2&amp;"_"&amp;$C46,データシート2!$A$1:$SI$1,0),0)</f>
        <v>83.536000000000001</v>
      </c>
      <c r="X46" s="948">
        <f>VLOOKUP($D$3&amp;"_"&amp;X$3,データシート2!$A:$SI,MATCH($R$2&amp;"_"&amp;$C46,データシート2!$A$1:$SI$1,0),0)</f>
        <v>76.394999999999996</v>
      </c>
      <c r="Y46" s="948">
        <f>VLOOKUP($D$3&amp;"_"&amp;Y$3,データシート2!$A:$SI,MATCH($R$2&amp;"_"&amp;$C46,データシート2!$A$1:$SI$1,0),0)</f>
        <v>76.078999999999994</v>
      </c>
      <c r="Z46" s="948">
        <f>VLOOKUP($D$3&amp;"_"&amp;Z$3,データシート2!$A:$SI,MATCH($R$2&amp;"_"&amp;$C46,データシート2!$A$1:$SI$1,0),0)</f>
        <v>60.728999999999999</v>
      </c>
      <c r="AA46" s="948">
        <f>VLOOKUP($D$3&amp;"_"&amp;AA$3,データシート2!$A:$SI,MATCH($R$2&amp;"_"&amp;$C46,データシート2!$A$1:$SI$1,0),0)</f>
        <v>61.04</v>
      </c>
      <c r="AB46" s="949">
        <f>VLOOKUP($D$3&amp;"_"&amp;AB$3,データシート2!$A:$SI,MATCH($R$2&amp;"_"&amp;$C46,データシート2!$A$1:$SI$1,0),0)</f>
        <v>68.852999999999994</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1</v>
      </c>
      <c r="J47" s="777">
        <f>VLOOKUP($D$3&amp;"_"&amp;J$3,データシート2!$A:$SI,MATCH($G$2&amp;"_"&amp;$C47,データシート2!$A$1:$SI$1,0),0)</f>
        <v>1</v>
      </c>
      <c r="K47" s="778">
        <f>VLOOKUP($D$3&amp;"_"&amp;K$3,データシート2!$A:$SI,MATCH($G$2&amp;"_"&amp;$C47,データシート2!$A$1:$SI$1,0),0)</f>
        <v>1</v>
      </c>
      <c r="L47" s="778">
        <f>VLOOKUP($D$3&amp;"_"&amp;L$3,データシート2!$A:$SI,MATCH($G$2&amp;"_"&amp;$C47,データシート2!$A$1:$SI$1,0),0)</f>
        <v>1</v>
      </c>
      <c r="M47" s="778">
        <f>VLOOKUP($D$3&amp;"_"&amp;M$3,データシート2!$A:$SI,MATCH($G$2&amp;"_"&amp;$C47,データシート2!$A$1:$SI$1,0),0)</f>
        <v>1</v>
      </c>
      <c r="N47" s="778">
        <f>VLOOKUP($D$3&amp;"_"&amp;N$3,データシート2!$A:$SI,MATCH($G$2&amp;"_"&amp;$C47,データシート2!$A$1:$SI$1,0),0)</f>
        <v>1</v>
      </c>
      <c r="O47" s="778">
        <f>VLOOKUP($D$3&amp;"_"&amp;O$3,データシート2!$A:$SI,MATCH($G$2&amp;"_"&amp;$C47,データシート2!$A$1:$SI$1,0),0)</f>
        <v>1</v>
      </c>
      <c r="P47" s="778">
        <f>VLOOKUP($D$3&amp;"_"&amp;P$3,データシート2!$A:$SI,MATCH($G$2&amp;"_"&amp;$C47,データシート2!$A$1:$SI$1,0),0)</f>
        <v>1</v>
      </c>
      <c r="Q47" s="779">
        <f>VLOOKUP($D$3&amp;"_"&amp;Q$3,データシート2!$A:$SI,MATCH($G$2&amp;"_"&amp;$C47,データシート2!$A$1:$SI$1,0),0)</f>
        <v>2</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3.8679999999999999</v>
      </c>
      <c r="U47" s="948">
        <f>VLOOKUP($D$3&amp;"_"&amp;U$3,データシート2!$A:$SI,MATCH($R$2&amp;"_"&amp;$C47,データシート2!$A$1:$SI$1,0),0)</f>
        <v>3.6850000000000001</v>
      </c>
      <c r="V47" s="948">
        <f>VLOOKUP($D$3&amp;"_"&amp;V$3,データシート2!$A:$SI,MATCH($R$2&amp;"_"&amp;$C47,データシート2!$A$1:$SI$1,0),0)</f>
        <v>3.621</v>
      </c>
      <c r="W47" s="948">
        <f>VLOOKUP($D$3&amp;"_"&amp;W$3,データシート2!$A:$SI,MATCH($R$2&amp;"_"&amp;$C47,データシート2!$A$1:$SI$1,0),0)</f>
        <v>3.33</v>
      </c>
      <c r="X47" s="948">
        <f>VLOOKUP($D$3&amp;"_"&amp;X$3,データシート2!$A:$SI,MATCH($R$2&amp;"_"&amp;$C47,データシート2!$A$1:$SI$1,0),0)</f>
        <v>3.1589999999999998</v>
      </c>
      <c r="Y47" s="948">
        <f>VLOOKUP($D$3&amp;"_"&amp;Y$3,データシート2!$A:$SI,MATCH($R$2&amp;"_"&amp;$C47,データシート2!$A$1:$SI$1,0),0)</f>
        <v>3.5350000000000001</v>
      </c>
      <c r="Z47" s="948">
        <f>VLOOKUP($D$3&amp;"_"&amp;Z$3,データシート2!$A:$SI,MATCH($R$2&amp;"_"&amp;$C47,データシート2!$A$1:$SI$1,0),0)</f>
        <v>2.976</v>
      </c>
      <c r="AA47" s="948">
        <f>VLOOKUP($D$3&amp;"_"&amp;AA$3,データシート2!$A:$SI,MATCH($R$2&amp;"_"&amp;$C47,データシート2!$A$1:$SI$1,0),0)</f>
        <v>3.1339999999999999</v>
      </c>
      <c r="AB47" s="949">
        <f>VLOOKUP($D$3&amp;"_"&amp;AB$3,データシート2!$A:$SI,MATCH($R$2&amp;"_"&amp;$C47,データシート2!$A$1:$SI$1,0),0)</f>
        <v>5.8780000000000001</v>
      </c>
    </row>
    <row r="48" spans="2:29" s="756" customFormat="1" ht="16.5" customHeight="1">
      <c r="B48" s="748"/>
      <c r="C48" s="773">
        <v>28</v>
      </c>
      <c r="D48" s="774" t="s">
        <v>560</v>
      </c>
      <c r="E48" s="773"/>
      <c r="F48" s="775"/>
      <c r="G48" s="776">
        <f>VLOOKUP($D$3&amp;"_"&amp;G$3,データシート2!$A:$SI,MATCH($G$2&amp;"_"&amp;$C48,データシート2!$A$1:$SI$1,0),0)</f>
        <v>15</v>
      </c>
      <c r="H48" s="777">
        <f>VLOOKUP($D$3&amp;"_"&amp;H$3,データシート2!$A:$SI,MATCH($G$2&amp;"_"&amp;$C48,データシート2!$A$1:$SI$1,0),0)</f>
        <v>14</v>
      </c>
      <c r="I48" s="777">
        <f>VLOOKUP($D$3&amp;"_"&amp;I$3,データシート2!$A:$SI,MATCH($G$2&amp;"_"&amp;$C48,データシート2!$A$1:$SI$1,0),0)</f>
        <v>15</v>
      </c>
      <c r="J48" s="777">
        <f>VLOOKUP($D$3&amp;"_"&amp;J$3,データシート2!$A:$SI,MATCH($G$2&amp;"_"&amp;$C48,データシート2!$A$1:$SI$1,0),0)</f>
        <v>15</v>
      </c>
      <c r="K48" s="778">
        <f>VLOOKUP($D$3&amp;"_"&amp;K$3,データシート2!$A:$SI,MATCH($G$2&amp;"_"&amp;$C48,データシート2!$A$1:$SI$1,0),0)</f>
        <v>15</v>
      </c>
      <c r="L48" s="778">
        <f>VLOOKUP($D$3&amp;"_"&amp;L$3,データシート2!$A:$SI,MATCH($G$2&amp;"_"&amp;$C48,データシート2!$A$1:$SI$1,0),0)</f>
        <v>13</v>
      </c>
      <c r="M48" s="778">
        <f>VLOOKUP($D$3&amp;"_"&amp;M$3,データシート2!$A:$SI,MATCH($G$2&amp;"_"&amp;$C48,データシート2!$A$1:$SI$1,0),0)</f>
        <v>13</v>
      </c>
      <c r="N48" s="778">
        <f>VLOOKUP($D$3&amp;"_"&amp;N$3,データシート2!$A:$SI,MATCH($G$2&amp;"_"&amp;$C48,データシート2!$A$1:$SI$1,0),0)</f>
        <v>13</v>
      </c>
      <c r="O48" s="778">
        <f>VLOOKUP($D$3&amp;"_"&amp;O$3,データシート2!$A:$SI,MATCH($G$2&amp;"_"&amp;$C48,データシート2!$A$1:$SI$1,0),0)</f>
        <v>13</v>
      </c>
      <c r="P48" s="778">
        <f>VLOOKUP($D$3&amp;"_"&amp;P$3,データシート2!$A:$SI,MATCH($G$2&amp;"_"&amp;$C48,データシート2!$A$1:$SI$1,0),0)</f>
        <v>13</v>
      </c>
      <c r="Q48" s="779">
        <f>VLOOKUP($D$3&amp;"_"&amp;Q$3,データシート2!$A:$SI,MATCH($G$2&amp;"_"&amp;$C48,データシート2!$A$1:$SI$1,0),0)</f>
        <v>14</v>
      </c>
      <c r="R48" s="947">
        <f>VLOOKUP($D$3&amp;"_"&amp;R$3,データシート2!$A:$SI,MATCH($R$2&amp;"_"&amp;$C48,データシート2!$A$1:$SI$1,0),0)</f>
        <v>300.30399999999997</v>
      </c>
      <c r="S48" s="948">
        <f>VLOOKUP($D$3&amp;"_"&amp;S$3,データシート2!$A:$SI,MATCH($R$2&amp;"_"&amp;$C48,データシート2!$A$1:$SI$1,0),0)</f>
        <v>235.91900000000001</v>
      </c>
      <c r="T48" s="948">
        <f>VLOOKUP($D$3&amp;"_"&amp;T$3,データシート2!$A:$SI,MATCH($R$2&amp;"_"&amp;$C48,データシート2!$A$1:$SI$1,0),0)</f>
        <v>408.88</v>
      </c>
      <c r="U48" s="948">
        <f>VLOOKUP($D$3&amp;"_"&amp;U$3,データシート2!$A:$SI,MATCH($R$2&amp;"_"&amp;$C48,データシート2!$A$1:$SI$1,0),0)</f>
        <v>421.327</v>
      </c>
      <c r="V48" s="948">
        <f>VLOOKUP($D$3&amp;"_"&amp;V$3,データシート2!$A:$SI,MATCH($R$2&amp;"_"&amp;$C48,データシート2!$A$1:$SI$1,0),0)</f>
        <v>365.27499999999998</v>
      </c>
      <c r="W48" s="948">
        <f>VLOOKUP($D$3&amp;"_"&amp;W$3,データシート2!$A:$SI,MATCH($R$2&amp;"_"&amp;$C48,データシート2!$A$1:$SI$1,0),0)</f>
        <v>296.48099999999999</v>
      </c>
      <c r="X48" s="948">
        <f>VLOOKUP($D$3&amp;"_"&amp;X$3,データシート2!$A:$SI,MATCH($R$2&amp;"_"&amp;$C48,データシート2!$A$1:$SI$1,0),0)</f>
        <v>197.72300000000001</v>
      </c>
      <c r="Y48" s="948">
        <f>VLOOKUP($D$3&amp;"_"&amp;Y$3,データシート2!$A:$SI,MATCH($R$2&amp;"_"&amp;$C48,データシート2!$A$1:$SI$1,0),0)</f>
        <v>216.65199999999999</v>
      </c>
      <c r="Z48" s="948">
        <f>VLOOKUP($D$3&amp;"_"&amp;Z$3,データシート2!$A:$SI,MATCH($R$2&amp;"_"&amp;$C48,データシート2!$A$1:$SI$1,0),0)</f>
        <v>150.46700000000001</v>
      </c>
      <c r="AA48" s="948">
        <f>VLOOKUP($D$3&amp;"_"&amp;AA$3,データシート2!$A:$SI,MATCH($R$2&amp;"_"&amp;$C48,データシート2!$A$1:$SI$1,0),0)</f>
        <v>146.92500000000001</v>
      </c>
      <c r="AB48" s="949">
        <f>VLOOKUP($D$3&amp;"_"&amp;AB$3,データシート2!$A:$SI,MATCH($R$2&amp;"_"&amp;$C48,データシート2!$A$1:$SI$1,0),0)</f>
        <v>177.756</v>
      </c>
    </row>
    <row r="49" spans="2:29" s="756" customFormat="1" ht="16.5" customHeight="1">
      <c r="B49" s="748"/>
      <c r="C49" s="773">
        <v>29</v>
      </c>
      <c r="D49" s="774" t="s">
        <v>561</v>
      </c>
      <c r="E49" s="773"/>
      <c r="F49" s="775"/>
      <c r="G49" s="776">
        <f>VLOOKUP($D$3&amp;"_"&amp;G$3,データシート2!$A:$SI,MATCH($G$2&amp;"_"&amp;$C49,データシート2!$A$1:$SI$1,0),0)</f>
        <v>10</v>
      </c>
      <c r="H49" s="777">
        <f>VLOOKUP($D$3&amp;"_"&amp;H$3,データシート2!$A:$SI,MATCH($G$2&amp;"_"&amp;$C49,データシート2!$A$1:$SI$1,0),0)</f>
        <v>11</v>
      </c>
      <c r="I49" s="777">
        <f>VLOOKUP($D$3&amp;"_"&amp;I$3,データシート2!$A:$SI,MATCH($G$2&amp;"_"&amp;$C49,データシート2!$A$1:$SI$1,0),0)</f>
        <v>11</v>
      </c>
      <c r="J49" s="777">
        <f>VLOOKUP($D$3&amp;"_"&amp;J$3,データシート2!$A:$SI,MATCH($G$2&amp;"_"&amp;$C49,データシート2!$A$1:$SI$1,0),0)</f>
        <v>12</v>
      </c>
      <c r="K49" s="778">
        <f>VLOOKUP($D$3&amp;"_"&amp;K$3,データシート2!$A:$SI,MATCH($G$2&amp;"_"&amp;$C49,データシート2!$A$1:$SI$1,0),0)</f>
        <v>12</v>
      </c>
      <c r="L49" s="778">
        <f>VLOOKUP($D$3&amp;"_"&amp;L$3,データシート2!$A:$SI,MATCH($G$2&amp;"_"&amp;$C49,データシート2!$A$1:$SI$1,0),0)</f>
        <v>12</v>
      </c>
      <c r="M49" s="778">
        <f>VLOOKUP($D$3&amp;"_"&amp;M$3,データシート2!$A:$SI,MATCH($G$2&amp;"_"&amp;$C49,データシート2!$A$1:$SI$1,0),0)</f>
        <v>12</v>
      </c>
      <c r="N49" s="778">
        <f>VLOOKUP($D$3&amp;"_"&amp;N$3,データシート2!$A:$SI,MATCH($G$2&amp;"_"&amp;$C49,データシート2!$A$1:$SI$1,0),0)</f>
        <v>11</v>
      </c>
      <c r="O49" s="778">
        <f>VLOOKUP($D$3&amp;"_"&amp;O$3,データシート2!$A:$SI,MATCH($G$2&amp;"_"&amp;$C49,データシート2!$A$1:$SI$1,0),0)</f>
        <v>12</v>
      </c>
      <c r="P49" s="778">
        <f>VLOOKUP($D$3&amp;"_"&amp;P$3,データシート2!$A:$SI,MATCH($G$2&amp;"_"&amp;$C49,データシート2!$A$1:$SI$1,0),0)</f>
        <v>11</v>
      </c>
      <c r="Q49" s="779">
        <f>VLOOKUP($D$3&amp;"_"&amp;Q$3,データシート2!$A:$SI,MATCH($G$2&amp;"_"&amp;$C49,データシート2!$A$1:$SI$1,0),0)</f>
        <v>11</v>
      </c>
      <c r="R49" s="947">
        <f>VLOOKUP($D$3&amp;"_"&amp;R$3,データシート2!$A:$SI,MATCH($R$2&amp;"_"&amp;$C49,データシート2!$A$1:$SI$1,0),0)</f>
        <v>57.345999999999997</v>
      </c>
      <c r="S49" s="948">
        <f>VLOOKUP($D$3&amp;"_"&amp;S$3,データシート2!$A:$SI,MATCH($R$2&amp;"_"&amp;$C49,データシート2!$A$1:$SI$1,0),0)</f>
        <v>77.141999999999996</v>
      </c>
      <c r="T49" s="948">
        <f>VLOOKUP($D$3&amp;"_"&amp;T$3,データシート2!$A:$SI,MATCH($R$2&amp;"_"&amp;$C49,データシート2!$A$1:$SI$1,0),0)</f>
        <v>88.838999999999999</v>
      </c>
      <c r="U49" s="948">
        <f>VLOOKUP($D$3&amp;"_"&amp;U$3,データシート2!$A:$SI,MATCH($R$2&amp;"_"&amp;$C49,データシート2!$A$1:$SI$1,0),0)</f>
        <v>89.441000000000003</v>
      </c>
      <c r="V49" s="948">
        <f>VLOOKUP($D$3&amp;"_"&amp;V$3,データシート2!$A:$SI,MATCH($R$2&amp;"_"&amp;$C49,データシート2!$A$1:$SI$1,0),0)</f>
        <v>79.87</v>
      </c>
      <c r="W49" s="948">
        <f>VLOOKUP($D$3&amp;"_"&amp;W$3,データシート2!$A:$SI,MATCH($R$2&amp;"_"&amp;$C49,データシート2!$A$1:$SI$1,0),0)</f>
        <v>75.334000000000003</v>
      </c>
      <c r="X49" s="948">
        <f>VLOOKUP($D$3&amp;"_"&amp;X$3,データシート2!$A:$SI,MATCH($R$2&amp;"_"&amp;$C49,データシート2!$A$1:$SI$1,0),0)</f>
        <v>73.287000000000006</v>
      </c>
      <c r="Y49" s="948">
        <f>VLOOKUP($D$3&amp;"_"&amp;Y$3,データシート2!$A:$SI,MATCH($R$2&amp;"_"&amp;$C49,データシート2!$A$1:$SI$1,0),0)</f>
        <v>62.548999999999999</v>
      </c>
      <c r="Z49" s="948">
        <f>VLOOKUP($D$3&amp;"_"&amp;Z$3,データシート2!$A:$SI,MATCH($R$2&amp;"_"&amp;$C49,データシート2!$A$1:$SI$1,0),0)</f>
        <v>54.54</v>
      </c>
      <c r="AA49" s="948">
        <f>VLOOKUP($D$3&amp;"_"&amp;AA$3,データシート2!$A:$SI,MATCH($R$2&amp;"_"&amp;$C49,データシート2!$A$1:$SI$1,0),0)</f>
        <v>50.418999999999997</v>
      </c>
      <c r="AB49" s="949">
        <f>VLOOKUP($D$3&amp;"_"&amp;AB$3,データシート2!$A:$SI,MATCH($R$2&amp;"_"&amp;$C49,データシート2!$A$1:$SI$1,0),0)</f>
        <v>56.173000000000002</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17</v>
      </c>
      <c r="H51" s="777">
        <f>VLOOKUP($D$3&amp;"_"&amp;H$3,データシート2!$A:$SI,MATCH($G$2&amp;"_"&amp;$C51,データシート2!$A$1:$SI$1,0),0)</f>
        <v>18</v>
      </c>
      <c r="I51" s="777">
        <f>VLOOKUP($D$3&amp;"_"&amp;I$3,データシート2!$A:$SI,MATCH($G$2&amp;"_"&amp;$C51,データシート2!$A$1:$SI$1,0),0)</f>
        <v>19</v>
      </c>
      <c r="J51" s="777">
        <f>VLOOKUP($D$3&amp;"_"&amp;J$3,データシート2!$A:$SI,MATCH($G$2&amp;"_"&amp;$C51,データシート2!$A$1:$SI$1,0),0)</f>
        <v>17</v>
      </c>
      <c r="K51" s="778">
        <f>VLOOKUP($D$3&amp;"_"&amp;K$3,データシート2!$A:$SI,MATCH($G$2&amp;"_"&amp;$C51,データシート2!$A$1:$SI$1,0),0)</f>
        <v>15</v>
      </c>
      <c r="L51" s="778">
        <f>VLOOKUP($D$3&amp;"_"&amp;L$3,データシート2!$A:$SI,MATCH($G$2&amp;"_"&amp;$C51,データシート2!$A$1:$SI$1,0),0)</f>
        <v>19</v>
      </c>
      <c r="M51" s="778">
        <f>VLOOKUP($D$3&amp;"_"&amp;M$3,データシート2!$A:$SI,MATCH($G$2&amp;"_"&amp;$C51,データシート2!$A$1:$SI$1,0),0)</f>
        <v>19</v>
      </c>
      <c r="N51" s="778">
        <f>VLOOKUP($D$3&amp;"_"&amp;N$3,データシート2!$A:$SI,MATCH($G$2&amp;"_"&amp;$C51,データシート2!$A$1:$SI$1,0),0)</f>
        <v>22</v>
      </c>
      <c r="O51" s="778">
        <f>VLOOKUP($D$3&amp;"_"&amp;O$3,データシート2!$A:$SI,MATCH($G$2&amp;"_"&amp;$C51,データシート2!$A$1:$SI$1,0),0)</f>
        <v>23</v>
      </c>
      <c r="P51" s="778">
        <f>VLOOKUP($D$3&amp;"_"&amp;P$3,データシート2!$A:$SI,MATCH($G$2&amp;"_"&amp;$C51,データシート2!$A$1:$SI$1,0),0)</f>
        <v>24</v>
      </c>
      <c r="Q51" s="779">
        <f>VLOOKUP($D$3&amp;"_"&amp;Q$3,データシート2!$A:$SI,MATCH($G$2&amp;"_"&amp;$C51,データシート2!$A$1:$SI$1,0),0)</f>
        <v>24</v>
      </c>
      <c r="R51" s="947">
        <f>VLOOKUP($D$3&amp;"_"&amp;R$3,データシート2!$A:$SI,MATCH($R$2&amp;"_"&amp;$C51,データシート2!$A$1:$SI$1,0),0)</f>
        <v>360.495</v>
      </c>
      <c r="S51" s="948">
        <f>VLOOKUP($D$3&amp;"_"&amp;S$3,データシート2!$A:$SI,MATCH($R$2&amp;"_"&amp;$C51,データシート2!$A$1:$SI$1,0),0)</f>
        <v>446.35599999999999</v>
      </c>
      <c r="T51" s="948">
        <f>VLOOKUP($D$3&amp;"_"&amp;T$3,データシート2!$A:$SI,MATCH($R$2&amp;"_"&amp;$C51,データシート2!$A$1:$SI$1,0),0)</f>
        <v>503.55</v>
      </c>
      <c r="U51" s="948">
        <f>VLOOKUP($D$3&amp;"_"&amp;U$3,データシート2!$A:$SI,MATCH($R$2&amp;"_"&amp;$C51,データシート2!$A$1:$SI$1,0),0)</f>
        <v>477.26600000000002</v>
      </c>
      <c r="V51" s="948">
        <f>VLOOKUP($D$3&amp;"_"&amp;V$3,データシート2!$A:$SI,MATCH($R$2&amp;"_"&amp;$C51,データシート2!$A$1:$SI$1,0),0)</f>
        <v>477.55500000000001</v>
      </c>
      <c r="W51" s="948">
        <f>VLOOKUP($D$3&amp;"_"&amp;W$3,データシート2!$A:$SI,MATCH($R$2&amp;"_"&amp;$C51,データシート2!$A$1:$SI$1,0),0)</f>
        <v>487.02300000000002</v>
      </c>
      <c r="X51" s="948">
        <f>VLOOKUP($D$3&amp;"_"&amp;X$3,データシート2!$A:$SI,MATCH($R$2&amp;"_"&amp;$C51,データシート2!$A$1:$SI$1,0),0)</f>
        <v>466.88400000000001</v>
      </c>
      <c r="Y51" s="948">
        <f>VLOOKUP($D$3&amp;"_"&amp;Y$3,データシート2!$A:$SI,MATCH($R$2&amp;"_"&amp;$C51,データシート2!$A$1:$SI$1,0),0)</f>
        <v>524.14499999999998</v>
      </c>
      <c r="Z51" s="948">
        <f>VLOOKUP($D$3&amp;"_"&amp;Z$3,データシート2!$A:$SI,MATCH($R$2&amp;"_"&amp;$C51,データシート2!$A$1:$SI$1,0),0)</f>
        <v>410.952</v>
      </c>
      <c r="AA51" s="948">
        <f>VLOOKUP($D$3&amp;"_"&amp;AA$3,データシート2!$A:$SI,MATCH($R$2&amp;"_"&amp;$C51,データシート2!$A$1:$SI$1,0),0)</f>
        <v>399.92599999999999</v>
      </c>
      <c r="AB51" s="949">
        <f>VLOOKUP($D$3&amp;"_"&amp;AB$3,データシート2!$A:$SI,MATCH($R$2&amp;"_"&amp;$C51,データシート2!$A$1:$SI$1,0),0)</f>
        <v>416.20299999999997</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1</v>
      </c>
      <c r="J52" s="762">
        <f>VLOOKUP($D$3&amp;"_"&amp;J$3,データシート2!$A:$SI,MATCH($G$2&amp;"_"&amp;$C52,データシート2!$A$1:$SI$1,0),0)</f>
        <v>2</v>
      </c>
      <c r="K52" s="763">
        <f>VLOOKUP($D$3&amp;"_"&amp;K$3,データシート2!$A:$SI,MATCH($G$2&amp;"_"&amp;$C52,データシート2!$A$1:$SI$1,0),0)</f>
        <v>2</v>
      </c>
      <c r="L52" s="763">
        <f>VLOOKUP($D$3&amp;"_"&amp;L$3,データシート2!$A:$SI,MATCH($G$2&amp;"_"&amp;$C52,データシート2!$A$1:$SI$1,0),0)</f>
        <v>2</v>
      </c>
      <c r="M52" s="763">
        <f>VLOOKUP($D$3&amp;"_"&amp;M$3,データシート2!$A:$SI,MATCH($G$2&amp;"_"&amp;$C52,データシート2!$A$1:$SI$1,0),0)</f>
        <v>2</v>
      </c>
      <c r="N52" s="763">
        <f>VLOOKUP($D$3&amp;"_"&amp;N$3,データシート2!$A:$SI,MATCH($G$2&amp;"_"&amp;$C52,データシート2!$A$1:$SI$1,0),0)</f>
        <v>2</v>
      </c>
      <c r="O52" s="763">
        <f>VLOOKUP($D$3&amp;"_"&amp;O$3,データシート2!$A:$SI,MATCH($G$2&amp;"_"&amp;$C52,データシート2!$A$1:$SI$1,0),0)</f>
        <v>2</v>
      </c>
      <c r="P52" s="763">
        <f>VLOOKUP($D$3&amp;"_"&amp;P$3,データシート2!$A:$SI,MATCH($G$2&amp;"_"&amp;$C52,データシート2!$A$1:$SI$1,0),0)</f>
        <v>2</v>
      </c>
      <c r="Q52" s="764">
        <f>VLOOKUP($D$3&amp;"_"&amp;Q$3,データシート2!$A:$SI,MATCH($G$2&amp;"_"&amp;$C52,データシート2!$A$1:$SI$1,0),0)</f>
        <v>2</v>
      </c>
      <c r="R52" s="940">
        <f>VLOOKUP($D$3&amp;"_"&amp;R$3,データシート2!$A:$SI,MATCH($R$2&amp;"_"&amp;$C52,データシート2!$A$1:$SI$1,0),0)</f>
        <v>3.21</v>
      </c>
      <c r="S52" s="941">
        <f>VLOOKUP($D$3&amp;"_"&amp;S$3,データシート2!$A:$SI,MATCH($R$2&amp;"_"&amp;$C52,データシート2!$A$1:$SI$1,0),0)</f>
        <v>3.88</v>
      </c>
      <c r="T52" s="941">
        <f>VLOOKUP($D$3&amp;"_"&amp;T$3,データシート2!$A:$SI,MATCH($R$2&amp;"_"&amp;$C52,データシート2!$A$1:$SI$1,0),0)</f>
        <v>5.01</v>
      </c>
      <c r="U52" s="941">
        <f>VLOOKUP($D$3&amp;"_"&amp;U$3,データシート2!$A:$SI,MATCH($R$2&amp;"_"&amp;$C52,データシート2!$A$1:$SI$1,0),0)</f>
        <v>8.8849999999999998</v>
      </c>
      <c r="V52" s="941">
        <f>VLOOKUP($D$3&amp;"_"&amp;V$3,データシート2!$A:$SI,MATCH($R$2&amp;"_"&amp;$C52,データシート2!$A$1:$SI$1,0),0)</f>
        <v>8.5239999999999991</v>
      </c>
      <c r="W52" s="941">
        <f>VLOOKUP($D$3&amp;"_"&amp;W$3,データシート2!$A:$SI,MATCH($R$2&amp;"_"&amp;$C52,データシート2!$A$1:$SI$1,0),0)</f>
        <v>7.5609999999999999</v>
      </c>
      <c r="X52" s="941">
        <f>VLOOKUP($D$3&amp;"_"&amp;X$3,データシート2!$A:$SI,MATCH($R$2&amp;"_"&amp;$C52,データシート2!$A$1:$SI$1,0),0)</f>
        <v>7.0369999999999999</v>
      </c>
      <c r="Y52" s="941">
        <f>VLOOKUP($D$3&amp;"_"&amp;Y$3,データシート2!$A:$SI,MATCH($R$2&amp;"_"&amp;$C52,データシート2!$A$1:$SI$1,0),0)</f>
        <v>6.7460000000000004</v>
      </c>
      <c r="Z52" s="941">
        <f>VLOOKUP($D$3&amp;"_"&amp;Z$3,データシート2!$A:$SI,MATCH($R$2&amp;"_"&amp;$C52,データシート2!$A$1:$SI$1,0),0)</f>
        <v>4.7380000000000004</v>
      </c>
      <c r="AA52" s="941">
        <f>VLOOKUP($D$3&amp;"_"&amp;AA$3,データシート2!$A:$SI,MATCH($R$2&amp;"_"&amp;$C52,データシート2!$A$1:$SI$1,0),0)</f>
        <v>4.7060000000000004</v>
      </c>
      <c r="AB52" s="942">
        <f>VLOOKUP($D$3&amp;"_"&amp;AB$3,データシート2!$A:$SI,MATCH($R$2&amp;"_"&amp;$C52,データシート2!$A$1:$SI$1,0),0)</f>
        <v>4.3899999999999997</v>
      </c>
    </row>
    <row r="53" spans="2:29" s="22" customFormat="1" ht="20.45" customHeight="1">
      <c r="B53" s="740" t="s">
        <v>310</v>
      </c>
      <c r="C53" s="741" t="s">
        <v>565</v>
      </c>
      <c r="D53" s="742"/>
      <c r="E53" s="743"/>
      <c r="F53" s="742"/>
      <c r="G53" s="744">
        <f>VLOOKUP($D$3&amp;"_"&amp;G$3,データシート2!$A:$SI,MATCH($G$2&amp;"_"&amp;$B53,データシート2!$A$1:$SI$1,0),0)</f>
        <v>36</v>
      </c>
      <c r="H53" s="745">
        <f>VLOOKUP($D$3&amp;"_"&amp;H$3,データシート2!$A:$SI,MATCH($G$2&amp;"_"&amp;$B53,データシート2!$A$1:$SI$1,0),0)</f>
        <v>34</v>
      </c>
      <c r="I53" s="745">
        <f>VLOOKUP($D$3&amp;"_"&amp;I$3,データシート2!$A:$SI,MATCH($G$2&amp;"_"&amp;$B53,データシート2!$A$1:$SI$1,0),0)</f>
        <v>33</v>
      </c>
      <c r="J53" s="745">
        <f>VLOOKUP($D$3&amp;"_"&amp;J$3,データシート2!$A:$SI,MATCH($G$2&amp;"_"&amp;$B53,データシート2!$A$1:$SI$1,0),0)</f>
        <v>36</v>
      </c>
      <c r="K53" s="746">
        <f>VLOOKUP($D$3&amp;"_"&amp;K$3,データシート2!$A:$SI,MATCH($G$2&amp;"_"&amp;$B53,データシート2!$A$1:$SI$1,0),0)</f>
        <v>35</v>
      </c>
      <c r="L53" s="746">
        <f>VLOOKUP($D$3&amp;"_"&amp;L$3,データシート2!$A:$SI,MATCH($G$2&amp;"_"&amp;$B53,データシート2!$A$1:$SI$1,0),0)</f>
        <v>36</v>
      </c>
      <c r="M53" s="746">
        <f>VLOOKUP($D$3&amp;"_"&amp;M$3,データシート2!$A:$SI,MATCH($G$2&amp;"_"&amp;$B53,データシート2!$A$1:$SI$1,0),0)</f>
        <v>34</v>
      </c>
      <c r="N53" s="746">
        <f>VLOOKUP($D$3&amp;"_"&amp;N$3,データシート2!$A:$SI,MATCH($G$2&amp;"_"&amp;$B53,データシート2!$A$1:$SI$1,0),0)</f>
        <v>35</v>
      </c>
      <c r="O53" s="746">
        <f>VLOOKUP($D$3&amp;"_"&amp;O$3,データシート2!$A:$SI,MATCH($G$2&amp;"_"&amp;$B53,データシート2!$A$1:$SI$1,0),0)</f>
        <v>36</v>
      </c>
      <c r="P53" s="746">
        <f>VLOOKUP($D$3&amp;"_"&amp;P$3,データシート2!$A:$SI,MATCH($G$2&amp;"_"&amp;$B53,データシート2!$A$1:$SI$1,0),0)</f>
        <v>35</v>
      </c>
      <c r="Q53" s="747">
        <f>VLOOKUP($D$3&amp;"_"&amp;Q$3,データシート2!$A:$SI,MATCH($G$2&amp;"_"&amp;$B53,データシート2!$A$1:$SI$1,0),0)</f>
        <v>34</v>
      </c>
      <c r="R53" s="934">
        <f>VLOOKUP($D$3&amp;"_"&amp;R$3,データシート2!$A:$SI,MATCH($R$2&amp;"_"&amp;$B53,データシート2!$A$1:$SI$1,0),0)</f>
        <v>828.11800000000005</v>
      </c>
      <c r="S53" s="935">
        <f>VLOOKUP($D$3&amp;"_"&amp;S$3,データシート2!$A:$SI,MATCH($R$2&amp;"_"&amp;$B53,データシート2!$A$1:$SI$1,0),0)</f>
        <v>1027.298</v>
      </c>
      <c r="T53" s="935">
        <f>VLOOKUP($D$3&amp;"_"&amp;T$3,データシート2!$A:$SI,MATCH($R$2&amp;"_"&amp;$B53,データシート2!$A$1:$SI$1,0),0)</f>
        <v>1025.1500000000001</v>
      </c>
      <c r="U53" s="935">
        <f>VLOOKUP($D$3&amp;"_"&amp;U$3,データシート2!$A:$SI,MATCH($R$2&amp;"_"&amp;$B53,データシート2!$A$1:$SI$1,0),0)</f>
        <v>1031.6489999999999</v>
      </c>
      <c r="V53" s="935">
        <f>VLOOKUP($D$3&amp;"_"&amp;V$3,データシート2!$A:$SI,MATCH($R$2&amp;"_"&amp;$B53,データシート2!$A$1:$SI$1,0),0)</f>
        <v>893.86</v>
      </c>
      <c r="W53" s="935">
        <f>VLOOKUP($D$3&amp;"_"&amp;W$3,データシート2!$A:$SI,MATCH($R$2&amp;"_"&amp;$B53,データシート2!$A$1:$SI$1,0),0)</f>
        <v>872.37199999999996</v>
      </c>
      <c r="X53" s="935">
        <f>VLOOKUP($D$3&amp;"_"&amp;X$3,データシート2!$A:$SI,MATCH($R$2&amp;"_"&amp;$B53,データシート2!$A$1:$SI$1,0),0)</f>
        <v>699.66</v>
      </c>
      <c r="Y53" s="935">
        <f>VLOOKUP($D$3&amp;"_"&amp;Y$3,データシート2!$A:$SI,MATCH($R$2&amp;"_"&amp;$B53,データシート2!$A$1:$SI$1,0),0)</f>
        <v>595.87099999999998</v>
      </c>
      <c r="Z53" s="935">
        <f>VLOOKUP($D$3&amp;"_"&amp;Z$3,データシート2!$A:$SI,MATCH($R$2&amp;"_"&amp;$B53,データシート2!$A$1:$SI$1,0),0)</f>
        <v>582.93100000000004</v>
      </c>
      <c r="AA53" s="935">
        <f>VLOOKUP($D$3&amp;"_"&amp;AA$3,データシート2!$A:$SI,MATCH($R$2&amp;"_"&amp;$B53,データシート2!$A$1:$SI$1,0),0)</f>
        <v>571.49599999999998</v>
      </c>
      <c r="AB53" s="936">
        <f>VLOOKUP($D$3&amp;"_"&amp;AB$3,データシート2!$A:$SI,MATCH($R$2&amp;"_"&amp;$B53,データシート2!$A$1:$SI$1,0),0)</f>
        <v>647.38599999999997</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9</v>
      </c>
      <c r="H54" s="753">
        <f>VLOOKUP($D$3&amp;"_"&amp;H$3,データシート2!$A:$SI,MATCH($G$2&amp;"_"&amp;$C54,データシート2!$A$1:$SI$1,0),0)</f>
        <v>9</v>
      </c>
      <c r="I54" s="753">
        <f>VLOOKUP($D$3&amp;"_"&amp;I$3,データシート2!$A:$SI,MATCH($G$2&amp;"_"&amp;$C54,データシート2!$A$1:$SI$1,0),0)</f>
        <v>9</v>
      </c>
      <c r="J54" s="753">
        <f>VLOOKUP($D$3&amp;"_"&amp;J$3,データシート2!$A:$SI,MATCH($G$2&amp;"_"&amp;$C54,データシート2!$A$1:$SI$1,0),0)</f>
        <v>9</v>
      </c>
      <c r="K54" s="754">
        <f>VLOOKUP($D$3&amp;"_"&amp;K$3,データシート2!$A:$SI,MATCH($G$2&amp;"_"&amp;$C54,データシート2!$A$1:$SI$1,0),0)</f>
        <v>9</v>
      </c>
      <c r="L54" s="754">
        <f>VLOOKUP($D$3&amp;"_"&amp;L$3,データシート2!$A:$SI,MATCH($G$2&amp;"_"&amp;$C54,データシート2!$A$1:$SI$1,0),0)</f>
        <v>9</v>
      </c>
      <c r="M54" s="754">
        <f>VLOOKUP($D$3&amp;"_"&amp;M$3,データシート2!$A:$SI,MATCH($G$2&amp;"_"&amp;$C54,データシート2!$A$1:$SI$1,0),0)</f>
        <v>8</v>
      </c>
      <c r="N54" s="754">
        <f>VLOOKUP($D$3&amp;"_"&amp;N$3,データシート2!$A:$SI,MATCH($G$2&amp;"_"&amp;$C54,データシート2!$A$1:$SI$1,0),0)</f>
        <v>9</v>
      </c>
      <c r="O54" s="754">
        <f>VLOOKUP($D$3&amp;"_"&amp;O$3,データシート2!$A:$SI,MATCH($G$2&amp;"_"&amp;$C54,データシート2!$A$1:$SI$1,0),0)</f>
        <v>10</v>
      </c>
      <c r="P54" s="754">
        <f>VLOOKUP($D$3&amp;"_"&amp;P$3,データシート2!$A:$SI,MATCH($G$2&amp;"_"&amp;$C54,データシート2!$A$1:$SI$1,0),0)</f>
        <v>9</v>
      </c>
      <c r="Q54" s="755">
        <f>VLOOKUP($D$3&amp;"_"&amp;Q$3,データシート2!$A:$SI,MATCH($G$2&amp;"_"&amp;$C54,データシート2!$A$1:$SI$1,0),0)</f>
        <v>8</v>
      </c>
      <c r="R54" s="943">
        <f>VLOOKUP($D$3&amp;"_"&amp;R$3,データシート2!$A:$SI,MATCH($R$2&amp;"_"&amp;$C54,データシート2!$A$1:$SI$1,0),0)</f>
        <v>678.80499999999995</v>
      </c>
      <c r="S54" s="938">
        <f>VLOOKUP($D$3&amp;"_"&amp;S$3,データシート2!$A:$SI,MATCH($R$2&amp;"_"&amp;$C54,データシート2!$A$1:$SI$1,0),0)</f>
        <v>820.86</v>
      </c>
      <c r="T54" s="938">
        <f>VLOOKUP($D$3&amp;"_"&amp;T$3,データシート2!$A:$SI,MATCH($R$2&amp;"_"&amp;$C54,データシート2!$A$1:$SI$1,0),0)</f>
        <v>806.58199999999999</v>
      </c>
      <c r="U54" s="938">
        <f>VLOOKUP($D$3&amp;"_"&amp;U$3,データシート2!$A:$SI,MATCH($R$2&amp;"_"&amp;$C54,データシート2!$A$1:$SI$1,0),0)</f>
        <v>814.99699999999996</v>
      </c>
      <c r="V54" s="938">
        <f>VLOOKUP($D$3&amp;"_"&amp;V$3,データシート2!$A:$SI,MATCH($R$2&amp;"_"&amp;$C54,データシート2!$A$1:$SI$1,0),0)</f>
        <v>688.76700000000005</v>
      </c>
      <c r="W54" s="938">
        <f>VLOOKUP($D$3&amp;"_"&amp;W$3,データシート2!$A:$SI,MATCH($R$2&amp;"_"&amp;$C54,データシート2!$A$1:$SI$1,0),0)</f>
        <v>691.08600000000001</v>
      </c>
      <c r="X54" s="938">
        <f>VLOOKUP($D$3&amp;"_"&amp;X$3,データシート2!$A:$SI,MATCH($R$2&amp;"_"&amp;$C54,データシート2!$A$1:$SI$1,0),0)</f>
        <v>529.85599999999999</v>
      </c>
      <c r="Y54" s="938">
        <f>VLOOKUP($D$3&amp;"_"&amp;Y$3,データシート2!$A:$SI,MATCH($R$2&amp;"_"&amp;$C54,データシート2!$A$1:$SI$1,0),0)</f>
        <v>432.31</v>
      </c>
      <c r="Z54" s="938">
        <f>VLOOKUP($D$3&amp;"_"&amp;Z$3,データシート2!$A:$SI,MATCH($R$2&amp;"_"&amp;$C54,データシート2!$A$1:$SI$1,0),0)</f>
        <v>453.48099999999999</v>
      </c>
      <c r="AA54" s="938">
        <f>VLOOKUP($D$3&amp;"_"&amp;AA$3,データシート2!$A:$SI,MATCH($R$2&amp;"_"&amp;$C54,データシート2!$A$1:$SI$1,0),0)</f>
        <v>446.49400000000003</v>
      </c>
      <c r="AB54" s="939">
        <f>VLOOKUP($D$3&amp;"_"&amp;AB$3,データシート2!$A:$SI,MATCH($R$2&amp;"_"&amp;$C54,データシート2!$A$1:$SI$1,0),0)</f>
        <v>521.30700000000002</v>
      </c>
    </row>
    <row r="55" spans="2:29" s="756" customFormat="1" ht="16.5" customHeight="1">
      <c r="B55" s="748"/>
      <c r="C55" s="795"/>
      <c r="D55" s="786"/>
      <c r="E55" s="796">
        <v>3311</v>
      </c>
      <c r="F55" s="788" t="s">
        <v>356</v>
      </c>
      <c r="G55" s="984">
        <f>VLOOKUP($D$3&amp;"_"&amp;G$3,データシート2!$A:$SI,MATCH($G$2&amp;"_"&amp;$E55,データシート2!$A$1:$SI$1,0),0)</f>
        <v>6</v>
      </c>
      <c r="H55" s="985">
        <f>VLOOKUP($D$3&amp;"_"&amp;H$3,データシート2!$A:$SI,MATCH($G$2&amp;"_"&amp;$E55,データシート2!$A$1:$SI$1,0),0)</f>
        <v>6</v>
      </c>
      <c r="I55" s="985">
        <f>VLOOKUP($D$3&amp;"_"&amp;I$3,データシート2!$A:$SI,MATCH($G$2&amp;"_"&amp;$E55,データシート2!$A$1:$SI$1,0),0)</f>
        <v>6</v>
      </c>
      <c r="J55" s="985">
        <f>VLOOKUP($D$3&amp;"_"&amp;J$3,データシート2!$A:$SI,MATCH($G$2&amp;"_"&amp;$E55,データシート2!$A$1:$SI$1,0),0)</f>
        <v>6</v>
      </c>
      <c r="K55" s="986">
        <f>VLOOKUP($D$3&amp;"_"&amp;K$3,データシート2!$A:$SI,MATCH($G$2&amp;"_"&amp;$E55,データシート2!$A$1:$SI$1,0),0)</f>
        <v>6</v>
      </c>
      <c r="L55" s="986">
        <f>VLOOKUP($D$3&amp;"_"&amp;L$3,データシート2!$A:$SI,MATCH($G$2&amp;"_"&amp;$E55,データシート2!$A$1:$SI$1,0),0)</f>
        <v>6</v>
      </c>
      <c r="M55" s="986">
        <f>VLOOKUP($D$3&amp;"_"&amp;M$3,データシート2!$A:$SI,MATCH($G$2&amp;"_"&amp;$E55,データシート2!$A$1:$SI$1,0),0)</f>
        <v>5</v>
      </c>
      <c r="N55" s="986">
        <f>VLOOKUP($D$3&amp;"_"&amp;N$3,データシート2!$A:$SI,MATCH($G$2&amp;"_"&amp;$E55,データシート2!$A$1:$SI$1,0),0)</f>
        <v>6</v>
      </c>
      <c r="O55" s="986">
        <f>VLOOKUP($D$3&amp;"_"&amp;O$3,データシート2!$A:$SI,MATCH($G$2&amp;"_"&amp;$E55,データシート2!$A$1:$SI$1,0),0)</f>
        <v>7</v>
      </c>
      <c r="P55" s="986">
        <f>VLOOKUP($D$3&amp;"_"&amp;P$3,データシート2!$A:$SI,MATCH($G$2&amp;"_"&amp;$E55,データシート2!$A$1:$SI$1,0),0)</f>
        <v>7</v>
      </c>
      <c r="Q55" s="987">
        <f>VLOOKUP($D$3&amp;"_"&amp;Q$3,データシート2!$A:$SI,MATCH($G$2&amp;"_"&amp;$E55,データシート2!$A$1:$SI$1,0),0)</f>
        <v>7</v>
      </c>
      <c r="R55" s="988">
        <f>VLOOKUP($D$3&amp;"_"&amp;R$3,データシート2!$A:$SI,MATCH($R$2&amp;"_"&amp;$E55,データシート2!$A$1:$SI$1,0),0)</f>
        <v>647.279</v>
      </c>
      <c r="S55" s="989">
        <f>VLOOKUP($D$3&amp;"_"&amp;S$3,データシート2!$A:$SI,MATCH($R$2&amp;"_"&amp;$E55,データシート2!$A$1:$SI$1,0),0)</f>
        <v>748.07399999999996</v>
      </c>
      <c r="T55" s="989">
        <f>VLOOKUP($D$3&amp;"_"&amp;T$3,データシート2!$A:$SI,MATCH($R$2&amp;"_"&amp;$E55,データシート2!$A$1:$SI$1,0),0)</f>
        <v>739.97500000000002</v>
      </c>
      <c r="U55" s="989">
        <f>VLOOKUP($D$3&amp;"_"&amp;U$3,データシート2!$A:$SI,MATCH($R$2&amp;"_"&amp;$E55,データシート2!$A$1:$SI$1,0),0)</f>
        <v>803.00699999999995</v>
      </c>
      <c r="V55" s="989">
        <f>VLOOKUP($D$3&amp;"_"&amp;V$3,データシート2!$A:$SI,MATCH($R$2&amp;"_"&amp;$E55,データシート2!$A$1:$SI$1,0),0)</f>
        <v>677.42200000000003</v>
      </c>
      <c r="W55" s="989">
        <f>VLOOKUP($D$3&amp;"_"&amp;W$3,データシート2!$A:$SI,MATCH($R$2&amp;"_"&amp;$E55,データシート2!$A$1:$SI$1,0),0)</f>
        <v>679.26900000000001</v>
      </c>
      <c r="X55" s="989">
        <f>VLOOKUP($D$3&amp;"_"&amp;X$3,データシート2!$A:$SI,MATCH($R$2&amp;"_"&amp;$E55,データシート2!$A$1:$SI$1,0),0)</f>
        <v>518.09299999999996</v>
      </c>
      <c r="Y55" s="989">
        <f>VLOOKUP($D$3&amp;"_"&amp;Y$3,データシート2!$A:$SI,MATCH($R$2&amp;"_"&amp;$E55,データシート2!$A$1:$SI$1,0),0)</f>
        <v>420.678</v>
      </c>
      <c r="Z55" s="989">
        <f>VLOOKUP($D$3&amp;"_"&amp;Z$3,データシート2!$A:$SI,MATCH($R$2&amp;"_"&amp;$E55,データシート2!$A$1:$SI$1,0),0)</f>
        <v>446.56</v>
      </c>
      <c r="AA55" s="989">
        <f>VLOOKUP($D$3&amp;"_"&amp;AA$3,データシート2!$A:$SI,MATCH($R$2&amp;"_"&amp;$E55,データシート2!$A$1:$SI$1,0),0)</f>
        <v>441.19900000000001</v>
      </c>
      <c r="AB55" s="990">
        <f>VLOOKUP($D$3&amp;"_"&amp;AB$3,データシート2!$A:$SI,MATCH($R$2&amp;"_"&amp;$E55,データシート2!$A$1:$SI$1,0),0)</f>
        <v>517.98900000000003</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2</v>
      </c>
      <c r="H57" s="798">
        <f>VLOOKUP($D$3&amp;"_"&amp;H$3,データシート2!$A:$SI,MATCH($G$2&amp;"_"&amp;$C57,データシート2!$A$1:$SI$1,0),0)</f>
        <v>2</v>
      </c>
      <c r="I57" s="798">
        <f>VLOOKUP($D$3&amp;"_"&amp;I$3,データシート2!$A:$SI,MATCH($G$2&amp;"_"&amp;$C57,データシート2!$A$1:$SI$1,0),0)</f>
        <v>2</v>
      </c>
      <c r="J57" s="798">
        <f>VLOOKUP($D$3&amp;"_"&amp;J$3,データシート2!$A:$SI,MATCH($G$2&amp;"_"&amp;$C57,データシート2!$A$1:$SI$1,0),0)</f>
        <v>3</v>
      </c>
      <c r="K57" s="799">
        <f>VLOOKUP($D$3&amp;"_"&amp;K$3,データシート2!$A:$SI,MATCH($G$2&amp;"_"&amp;$C57,データシート2!$A$1:$SI$1,0),0)</f>
        <v>2</v>
      </c>
      <c r="L57" s="799">
        <f>VLOOKUP($D$3&amp;"_"&amp;L$3,データシート2!$A:$SI,MATCH($G$2&amp;"_"&amp;$C57,データシート2!$A$1:$SI$1,0),0)</f>
        <v>2</v>
      </c>
      <c r="M57" s="799">
        <f>VLOOKUP($D$3&amp;"_"&amp;M$3,データシート2!$A:$SI,MATCH($G$2&amp;"_"&amp;$C57,データシート2!$A$1:$SI$1,0),0)</f>
        <v>2</v>
      </c>
      <c r="N57" s="799">
        <f>VLOOKUP($D$3&amp;"_"&amp;N$3,データシート2!$A:$SI,MATCH($G$2&amp;"_"&amp;$C57,データシート2!$A$1:$SI$1,0),0)</f>
        <v>2</v>
      </c>
      <c r="O57" s="799">
        <f>VLOOKUP($D$3&amp;"_"&amp;O$3,データシート2!$A:$SI,MATCH($G$2&amp;"_"&amp;$C57,データシート2!$A$1:$SI$1,0),0)</f>
        <v>2</v>
      </c>
      <c r="P57" s="799">
        <f>VLOOKUP($D$3&amp;"_"&amp;P$3,データシート2!$A:$SI,MATCH($G$2&amp;"_"&amp;$C57,データシート2!$A$1:$SI$1,0),0)</f>
        <v>2</v>
      </c>
      <c r="Q57" s="800">
        <f>VLOOKUP($D$3&amp;"_"&amp;Q$3,データシート2!$A:$SI,MATCH($G$2&amp;"_"&amp;$C57,データシート2!$A$1:$SI$1,0),0)</f>
        <v>2</v>
      </c>
      <c r="R57" s="950">
        <f>VLOOKUP($D$3&amp;"_"&amp;R$3,データシート2!$A:$SI,MATCH($R$2&amp;"_"&amp;$C57,データシート2!$A$1:$SI$1,0),0)</f>
        <v>13.688000000000001</v>
      </c>
      <c r="S57" s="951">
        <f>VLOOKUP($D$3&amp;"_"&amp;S$3,データシート2!$A:$SI,MATCH($R$2&amp;"_"&amp;$C57,データシート2!$A$1:$SI$1,0),0)</f>
        <v>17.259</v>
      </c>
      <c r="T57" s="951">
        <f>VLOOKUP($D$3&amp;"_"&amp;T$3,データシート2!$A:$SI,MATCH($R$2&amp;"_"&amp;$C57,データシート2!$A$1:$SI$1,0),0)</f>
        <v>19.254999999999999</v>
      </c>
      <c r="U57" s="951">
        <f>VLOOKUP($D$3&amp;"_"&amp;U$3,データシート2!$A:$SI,MATCH($R$2&amp;"_"&amp;$C57,データシート2!$A$1:$SI$1,0),0)</f>
        <v>25.402999999999999</v>
      </c>
      <c r="V57" s="951">
        <f>VLOOKUP($D$3&amp;"_"&amp;V$3,データシート2!$A:$SI,MATCH($R$2&amp;"_"&amp;$C57,データシート2!$A$1:$SI$1,0),0)</f>
        <v>26.212</v>
      </c>
      <c r="W57" s="951">
        <f>VLOOKUP($D$3&amp;"_"&amp;W$3,データシート2!$A:$SI,MATCH($R$2&amp;"_"&amp;$C57,データシート2!$A$1:$SI$1,0),0)</f>
        <v>23.222999999999999</v>
      </c>
      <c r="X57" s="951">
        <f>VLOOKUP($D$3&amp;"_"&amp;X$3,データシート2!$A:$SI,MATCH($R$2&amp;"_"&amp;$C57,データシート2!$A$1:$SI$1,0),0)</f>
        <v>21.321999999999999</v>
      </c>
      <c r="Y57" s="951">
        <f>VLOOKUP($D$3&amp;"_"&amp;Y$3,データシート2!$A:$SI,MATCH($R$2&amp;"_"&amp;$C57,データシート2!$A$1:$SI$1,0),0)</f>
        <v>21.457999999999998</v>
      </c>
      <c r="Z57" s="951">
        <f>VLOOKUP($D$3&amp;"_"&amp;Z$3,データシート2!$A:$SI,MATCH($R$2&amp;"_"&amp;$C57,データシート2!$A$1:$SI$1,0),0)</f>
        <v>14.852</v>
      </c>
      <c r="AA57" s="951">
        <f>VLOOKUP($D$3&amp;"_"&amp;AA$3,データシート2!$A:$SI,MATCH($R$2&amp;"_"&amp;$C57,データシート2!$A$1:$SI$1,0),0)</f>
        <v>16.213999999999999</v>
      </c>
      <c r="AB57" s="952">
        <f>VLOOKUP($D$3&amp;"_"&amp;AB$3,データシート2!$A:$SI,MATCH($R$2&amp;"_"&amp;$C57,データシート2!$A$1:$SI$1,0),0)</f>
        <v>16.923999999999999</v>
      </c>
    </row>
    <row r="58" spans="2:29" s="756" customFormat="1" ht="16.5" customHeight="1">
      <c r="B58" s="748"/>
      <c r="C58" s="801"/>
      <c r="D58" s="791"/>
      <c r="E58" s="804">
        <v>3411</v>
      </c>
      <c r="F58" s="788" t="s">
        <v>344</v>
      </c>
      <c r="G58" s="984">
        <f>VLOOKUP($D$3&amp;"_"&amp;G$3,データシート2!$A:$SI,MATCH($G$2&amp;"_"&amp;$E58,データシート2!$A$1:$SI$1,0),0)</f>
        <v>2</v>
      </c>
      <c r="H58" s="978">
        <f>VLOOKUP($D$3&amp;"_"&amp;H$3,データシート2!$A:$SI,MATCH($G$2&amp;"_"&amp;$E58,データシート2!$A$1:$SI$1,0),0)</f>
        <v>2</v>
      </c>
      <c r="I58" s="978">
        <f>VLOOKUP($D$3&amp;"_"&amp;I$3,データシート2!$A:$SI,MATCH($G$2&amp;"_"&amp;$E58,データシート2!$A$1:$SI$1,0),0)</f>
        <v>2</v>
      </c>
      <c r="J58" s="978">
        <f>VLOOKUP($D$3&amp;"_"&amp;J$3,データシート2!$A:$SI,MATCH($G$2&amp;"_"&amp;$E58,データシート2!$A$1:$SI$1,0),0)</f>
        <v>3</v>
      </c>
      <c r="K58" s="979">
        <f>VLOOKUP($D$3&amp;"_"&amp;K$3,データシート2!$A:$SI,MATCH($G$2&amp;"_"&amp;$E58,データシート2!$A$1:$SI$1,0),0)</f>
        <v>2</v>
      </c>
      <c r="L58" s="979">
        <f>VLOOKUP($D$3&amp;"_"&amp;L$3,データシート2!$A:$SI,MATCH($G$2&amp;"_"&amp;$E58,データシート2!$A$1:$SI$1,0),0)</f>
        <v>2</v>
      </c>
      <c r="M58" s="979">
        <f>VLOOKUP($D$3&amp;"_"&amp;M$3,データシート2!$A:$SI,MATCH($G$2&amp;"_"&amp;$E58,データシート2!$A$1:$SI$1,0),0)</f>
        <v>2</v>
      </c>
      <c r="N58" s="979">
        <f>VLOOKUP($D$3&amp;"_"&amp;N$3,データシート2!$A:$SI,MATCH($G$2&amp;"_"&amp;$E58,データシート2!$A$1:$SI$1,0),0)</f>
        <v>2</v>
      </c>
      <c r="O58" s="979">
        <f>VLOOKUP($D$3&amp;"_"&amp;O$3,データシート2!$A:$SI,MATCH($G$2&amp;"_"&amp;$E58,データシート2!$A$1:$SI$1,0),0)</f>
        <v>2</v>
      </c>
      <c r="P58" s="979">
        <f>VLOOKUP($D$3&amp;"_"&amp;P$3,データシート2!$A:$SI,MATCH($G$2&amp;"_"&amp;$E58,データシート2!$A$1:$SI$1,0),0)</f>
        <v>2</v>
      </c>
      <c r="Q58" s="980">
        <f>VLOOKUP($D$3&amp;"_"&amp;Q$3,データシート2!$A:$SI,MATCH($G$2&amp;"_"&amp;$E58,データシート2!$A$1:$SI$1,0),0)</f>
        <v>2</v>
      </c>
      <c r="R58" s="981">
        <f>VLOOKUP($D$3&amp;"_"&amp;R$3,データシート2!$A:$SI,MATCH($R$2&amp;"_"&amp;$E58,データシート2!$A$1:$SI$1,0),0)</f>
        <v>13.688000000000001</v>
      </c>
      <c r="S58" s="982">
        <f>VLOOKUP($D$3&amp;"_"&amp;S$3,データシート2!$A:$SI,MATCH($R$2&amp;"_"&amp;$E58,データシート2!$A$1:$SI$1,0),0)</f>
        <v>17.259</v>
      </c>
      <c r="T58" s="982">
        <f>VLOOKUP($D$3&amp;"_"&amp;T$3,データシート2!$A:$SI,MATCH($R$2&amp;"_"&amp;$E58,データシート2!$A$1:$SI$1,0),0)</f>
        <v>19.254999999999999</v>
      </c>
      <c r="U58" s="982">
        <f>VLOOKUP($D$3&amp;"_"&amp;U$3,データシート2!$A:$SI,MATCH($R$2&amp;"_"&amp;$E58,データシート2!$A$1:$SI$1,0),0)</f>
        <v>25.402999999999999</v>
      </c>
      <c r="V58" s="982">
        <f>VLOOKUP($D$3&amp;"_"&amp;V$3,データシート2!$A:$SI,MATCH($R$2&amp;"_"&amp;$E58,データシート2!$A$1:$SI$1,0),0)</f>
        <v>26.212</v>
      </c>
      <c r="W58" s="982">
        <f>VLOOKUP($D$3&amp;"_"&amp;W$3,データシート2!$A:$SI,MATCH($R$2&amp;"_"&amp;$E58,データシート2!$A$1:$SI$1,0),0)</f>
        <v>23.222999999999999</v>
      </c>
      <c r="X58" s="982">
        <f>VLOOKUP($D$3&amp;"_"&amp;X$3,データシート2!$A:$SI,MATCH($R$2&amp;"_"&amp;$E58,データシート2!$A$1:$SI$1,0),0)</f>
        <v>21.321999999999999</v>
      </c>
      <c r="Y58" s="982">
        <f>VLOOKUP($D$3&amp;"_"&amp;Y$3,データシート2!$A:$SI,MATCH($R$2&amp;"_"&amp;$E58,データシート2!$A$1:$SI$1,0),0)</f>
        <v>21.457999999999998</v>
      </c>
      <c r="Z58" s="982">
        <f>VLOOKUP($D$3&amp;"_"&amp;Z$3,データシート2!$A:$SI,MATCH($R$2&amp;"_"&amp;$E58,データシート2!$A$1:$SI$1,0),0)</f>
        <v>14.852</v>
      </c>
      <c r="AA58" s="982">
        <f>VLOOKUP($D$3&amp;"_"&amp;AA$3,データシート2!$A:$SI,MATCH($R$2&amp;"_"&amp;$E58,データシート2!$A$1:$SI$1,0),0)</f>
        <v>16.213999999999999</v>
      </c>
      <c r="AB58" s="983">
        <f>VLOOKUP($D$3&amp;"_"&amp;AB$3,データシート2!$A:$SI,MATCH($R$2&amp;"_"&amp;$E58,データシート2!$A$1:$SI$1,0),0)</f>
        <v>16.923999999999999</v>
      </c>
      <c r="AC58" s="789"/>
    </row>
    <row r="59" spans="2:29" s="756" customFormat="1" ht="16.5" customHeight="1">
      <c r="B59" s="748"/>
      <c r="C59" s="780">
        <v>35</v>
      </c>
      <c r="D59" s="783" t="s">
        <v>568</v>
      </c>
      <c r="E59" s="784"/>
      <c r="F59" s="775"/>
      <c r="G59" s="776">
        <f>VLOOKUP($D$3&amp;"_"&amp;G$3,データシート2!$A:$SI,MATCH($G$2&amp;"_"&amp;$C59,データシート2!$A$1:$SI$1,0),0)</f>
        <v>8</v>
      </c>
      <c r="H59" s="777">
        <f>VLOOKUP($D$3&amp;"_"&amp;H$3,データシート2!$A:$SI,MATCH($G$2&amp;"_"&amp;$C59,データシート2!$A$1:$SI$1,0),0)</f>
        <v>8</v>
      </c>
      <c r="I59" s="777">
        <f>VLOOKUP($D$3&amp;"_"&amp;I$3,データシート2!$A:$SI,MATCH($G$2&amp;"_"&amp;$C59,データシート2!$A$1:$SI$1,0),0)</f>
        <v>6</v>
      </c>
      <c r="J59" s="777">
        <f>VLOOKUP($D$3&amp;"_"&amp;J$3,データシート2!$A:$SI,MATCH($G$2&amp;"_"&amp;$C59,データシート2!$A$1:$SI$1,0),0)</f>
        <v>8</v>
      </c>
      <c r="K59" s="778">
        <f>VLOOKUP($D$3&amp;"_"&amp;K$3,データシート2!$A:$SI,MATCH($G$2&amp;"_"&amp;$C59,データシート2!$A$1:$SI$1,0),0)</f>
        <v>8</v>
      </c>
      <c r="L59" s="778">
        <f>VLOOKUP($D$3&amp;"_"&amp;L$3,データシート2!$A:$SI,MATCH($G$2&amp;"_"&amp;$C59,データシート2!$A$1:$SI$1,0),0)</f>
        <v>8</v>
      </c>
      <c r="M59" s="778">
        <f>VLOOKUP($D$3&amp;"_"&amp;M$3,データシート2!$A:$SI,MATCH($G$2&amp;"_"&amp;$C59,データシート2!$A$1:$SI$1,0),0)</f>
        <v>8</v>
      </c>
      <c r="N59" s="778">
        <f>VLOOKUP($D$3&amp;"_"&amp;N$3,データシート2!$A:$SI,MATCH($G$2&amp;"_"&amp;$C59,データシート2!$A$1:$SI$1,0),0)</f>
        <v>8</v>
      </c>
      <c r="O59" s="778">
        <f>VLOOKUP($D$3&amp;"_"&amp;O$3,データシート2!$A:$SI,MATCH($G$2&amp;"_"&amp;$C59,データシート2!$A$1:$SI$1,0),0)</f>
        <v>8</v>
      </c>
      <c r="P59" s="778">
        <f>VLOOKUP($D$3&amp;"_"&amp;P$3,データシート2!$A:$SI,MATCH($G$2&amp;"_"&amp;$C59,データシート2!$A$1:$SI$1,0),0)</f>
        <v>8</v>
      </c>
      <c r="Q59" s="779">
        <f>VLOOKUP($D$3&amp;"_"&amp;Q$3,データシート2!$A:$SI,MATCH($G$2&amp;"_"&amp;$C59,データシート2!$A$1:$SI$1,0),0)</f>
        <v>8</v>
      </c>
      <c r="R59" s="947">
        <f>VLOOKUP($D$3&amp;"_"&amp;R$3,データシート2!$A:$SI,MATCH($R$2&amp;"_"&amp;$C59,データシート2!$A$1:$SI$1,0),0)</f>
        <v>6.2910000000000004</v>
      </c>
      <c r="S59" s="948">
        <f>VLOOKUP($D$3&amp;"_"&amp;S$3,データシート2!$A:$SI,MATCH($R$2&amp;"_"&amp;$C59,データシート2!$A$1:$SI$1,0),0)</f>
        <v>8.0570000000000004</v>
      </c>
      <c r="T59" s="948">
        <f>VLOOKUP($D$3&amp;"_"&amp;T$3,データシート2!$A:$SI,MATCH($R$2&amp;"_"&amp;$C59,データシート2!$A$1:$SI$1,0),0)</f>
        <v>7.6840000000000002</v>
      </c>
      <c r="U59" s="948">
        <f>VLOOKUP($D$3&amp;"_"&amp;U$3,データシート2!$A:$SI,MATCH($R$2&amp;"_"&amp;$C59,データシート2!$A$1:$SI$1,0),0)</f>
        <v>8.6750000000000007</v>
      </c>
      <c r="V59" s="948">
        <f>VLOOKUP($D$3&amp;"_"&amp;V$3,データシート2!$A:$SI,MATCH($R$2&amp;"_"&amp;$C59,データシート2!$A$1:$SI$1,0),0)</f>
        <v>8.7560000000000002</v>
      </c>
      <c r="W59" s="948">
        <f>VLOOKUP($D$3&amp;"_"&amp;W$3,データシート2!$A:$SI,MATCH($R$2&amp;"_"&amp;$C59,データシート2!$A$1:$SI$1,0),0)</f>
        <v>8.1579999999999995</v>
      </c>
      <c r="X59" s="948">
        <f>VLOOKUP($D$3&amp;"_"&amp;X$3,データシート2!$A:$SI,MATCH($R$2&amp;"_"&amp;$C59,データシート2!$A$1:$SI$1,0),0)</f>
        <v>7.0730000000000004</v>
      </c>
      <c r="Y59" s="948">
        <f>VLOOKUP($D$3&amp;"_"&amp;Y$3,データシート2!$A:$SI,MATCH($R$2&amp;"_"&amp;$C59,データシート2!$A$1:$SI$1,0),0)</f>
        <v>6.8259999999999996</v>
      </c>
      <c r="Z59" s="948">
        <f>VLOOKUP($D$3&amp;"_"&amp;Z$3,データシート2!$A:$SI,MATCH($R$2&amp;"_"&amp;$C59,データシート2!$A$1:$SI$1,0),0)</f>
        <v>5.3280000000000003</v>
      </c>
      <c r="AA59" s="948">
        <f>VLOOKUP($D$3&amp;"_"&amp;AA$3,データシート2!$A:$SI,MATCH($R$2&amp;"_"&amp;$C59,データシート2!$A$1:$SI$1,0),0)</f>
        <v>5.7119999999999997</v>
      </c>
      <c r="AB59" s="949">
        <f>VLOOKUP($D$3&amp;"_"&amp;AB$3,データシート2!$A:$SI,MATCH($R$2&amp;"_"&amp;$C59,データシート2!$A$1:$SI$1,0),0)</f>
        <v>7.2270000000000003</v>
      </c>
    </row>
    <row r="60" spans="2:29" s="756" customFormat="1" ht="16.5" customHeight="1">
      <c r="B60" s="748"/>
      <c r="C60" s="801"/>
      <c r="D60" s="791"/>
      <c r="E60" s="804">
        <v>3511</v>
      </c>
      <c r="F60" s="788" t="s">
        <v>346</v>
      </c>
      <c r="G60" s="977">
        <f>VLOOKUP($D$3&amp;"_"&amp;G$3,データシート2!$A:$SI,MATCH($G$2&amp;"_"&amp;$E60,データシート2!$A$1:$SI$1,0),0)</f>
        <v>8</v>
      </c>
      <c r="H60" s="978">
        <f>VLOOKUP($D$3&amp;"_"&amp;H$3,データシート2!$A:$SI,MATCH($G$2&amp;"_"&amp;$E60,データシート2!$A$1:$SI$1,0),0)</f>
        <v>8</v>
      </c>
      <c r="I60" s="978">
        <f>VLOOKUP($D$3&amp;"_"&amp;I$3,データシート2!$A:$SI,MATCH($G$2&amp;"_"&amp;$E60,データシート2!$A$1:$SI$1,0),0)</f>
        <v>6</v>
      </c>
      <c r="J60" s="978">
        <f>VLOOKUP($D$3&amp;"_"&amp;J$3,データシート2!$A:$SI,MATCH($G$2&amp;"_"&amp;$E60,データシート2!$A$1:$SI$1,0),0)</f>
        <v>8</v>
      </c>
      <c r="K60" s="979">
        <f>VLOOKUP($D$3&amp;"_"&amp;K$3,データシート2!$A:$SI,MATCH($G$2&amp;"_"&amp;$E60,データシート2!$A$1:$SI$1,0),0)</f>
        <v>8</v>
      </c>
      <c r="L60" s="979">
        <f>VLOOKUP($D$3&amp;"_"&amp;L$3,データシート2!$A:$SI,MATCH($G$2&amp;"_"&amp;$E60,データシート2!$A$1:$SI$1,0),0)</f>
        <v>8</v>
      </c>
      <c r="M60" s="979">
        <f>VLOOKUP($D$3&amp;"_"&amp;M$3,データシート2!$A:$SI,MATCH($G$2&amp;"_"&amp;$E60,データシート2!$A$1:$SI$1,0),0)</f>
        <v>8</v>
      </c>
      <c r="N60" s="979">
        <f>VLOOKUP($D$3&amp;"_"&amp;N$3,データシート2!$A:$SI,MATCH($G$2&amp;"_"&amp;$E60,データシート2!$A$1:$SI$1,0),0)</f>
        <v>8</v>
      </c>
      <c r="O60" s="979">
        <f>VLOOKUP($D$3&amp;"_"&amp;O$3,データシート2!$A:$SI,MATCH($G$2&amp;"_"&amp;$E60,データシート2!$A$1:$SI$1,0),0)</f>
        <v>8</v>
      </c>
      <c r="P60" s="979">
        <f>VLOOKUP($D$3&amp;"_"&amp;P$3,データシート2!$A:$SI,MATCH($G$2&amp;"_"&amp;$E60,データシート2!$A$1:$SI$1,0),0)</f>
        <v>8</v>
      </c>
      <c r="Q60" s="980">
        <f>VLOOKUP($D$3&amp;"_"&amp;Q$3,データシート2!$A:$SI,MATCH($G$2&amp;"_"&amp;$E60,データシート2!$A$1:$SI$1,0),0)</f>
        <v>8</v>
      </c>
      <c r="R60" s="981">
        <f>VLOOKUP($D$3&amp;"_"&amp;R$3,データシート2!$A:$SI,MATCH($R$2&amp;"_"&amp;$E60,データシート2!$A$1:$SI$1,0),0)</f>
        <v>6.2910000000000004</v>
      </c>
      <c r="S60" s="982">
        <f>VLOOKUP($D$3&amp;"_"&amp;S$3,データシート2!$A:$SI,MATCH($R$2&amp;"_"&amp;$E60,データシート2!$A$1:$SI$1,0),0)</f>
        <v>8.0570000000000004</v>
      </c>
      <c r="T60" s="982">
        <f>VLOOKUP($D$3&amp;"_"&amp;T$3,データシート2!$A:$SI,MATCH($R$2&amp;"_"&amp;$E60,データシート2!$A$1:$SI$1,0),0)</f>
        <v>7.6840000000000002</v>
      </c>
      <c r="U60" s="982">
        <f>VLOOKUP($D$3&amp;"_"&amp;U$3,データシート2!$A:$SI,MATCH($R$2&amp;"_"&amp;$E60,データシート2!$A$1:$SI$1,0),0)</f>
        <v>8.6750000000000007</v>
      </c>
      <c r="V60" s="982">
        <f>VLOOKUP($D$3&amp;"_"&amp;V$3,データシート2!$A:$SI,MATCH($R$2&amp;"_"&amp;$E60,データシート2!$A$1:$SI$1,0),0)</f>
        <v>8.7560000000000002</v>
      </c>
      <c r="W60" s="982">
        <f>VLOOKUP($D$3&amp;"_"&amp;W$3,データシート2!$A:$SI,MATCH($R$2&amp;"_"&amp;$E60,データシート2!$A$1:$SI$1,0),0)</f>
        <v>8.1579999999999995</v>
      </c>
      <c r="X60" s="982">
        <f>VLOOKUP($D$3&amp;"_"&amp;X$3,データシート2!$A:$SI,MATCH($R$2&amp;"_"&amp;$E60,データシート2!$A$1:$SI$1,0),0)</f>
        <v>7.0730000000000004</v>
      </c>
      <c r="Y60" s="982">
        <f>VLOOKUP($D$3&amp;"_"&amp;Y$3,データシート2!$A:$SI,MATCH($R$2&amp;"_"&amp;$E60,データシート2!$A$1:$SI$1,0),0)</f>
        <v>6.8259999999999996</v>
      </c>
      <c r="Z60" s="982">
        <f>VLOOKUP($D$3&amp;"_"&amp;Z$3,データシート2!$A:$SI,MATCH($R$2&amp;"_"&amp;$E60,データシート2!$A$1:$SI$1,0),0)</f>
        <v>5.3280000000000003</v>
      </c>
      <c r="AA60" s="982">
        <f>VLOOKUP($D$3&amp;"_"&amp;AA$3,データシート2!$A:$SI,MATCH($R$2&amp;"_"&amp;$E60,データシート2!$A$1:$SI$1,0),0)</f>
        <v>5.7119999999999997</v>
      </c>
      <c r="AB60" s="983">
        <f>VLOOKUP($D$3&amp;"_"&amp;AB$3,データシート2!$A:$SI,MATCH($R$2&amp;"_"&amp;$E60,データシート2!$A$1:$SI$1,0),0)</f>
        <v>7.2270000000000003</v>
      </c>
      <c r="AC60" s="789"/>
    </row>
    <row r="61" spans="2:29" s="756" customFormat="1" ht="16.5" customHeight="1">
      <c r="B61" s="757"/>
      <c r="C61" s="805">
        <v>36</v>
      </c>
      <c r="D61" s="806" t="s">
        <v>569</v>
      </c>
      <c r="E61" s="758"/>
      <c r="F61" s="760"/>
      <c r="G61" s="807">
        <f>VLOOKUP($D$3&amp;"_"&amp;G$3,データシート2!$A:$SI,MATCH($G$2&amp;"_"&amp;$C61,データシート2!$A$1:$SI$1,0),0)</f>
        <v>17</v>
      </c>
      <c r="H61" s="808">
        <f>VLOOKUP($D$3&amp;"_"&amp;H$3,データシート2!$A:$SI,MATCH($G$2&amp;"_"&amp;$C61,データシート2!$A$1:$SI$1,0),0)</f>
        <v>15</v>
      </c>
      <c r="I61" s="808">
        <f>VLOOKUP($D$3&amp;"_"&amp;I$3,データシート2!$A:$SI,MATCH($G$2&amp;"_"&amp;$C61,データシート2!$A$1:$SI$1,0),0)</f>
        <v>16</v>
      </c>
      <c r="J61" s="808">
        <f>VLOOKUP($D$3&amp;"_"&amp;J$3,データシート2!$A:$SI,MATCH($G$2&amp;"_"&amp;$C61,データシート2!$A$1:$SI$1,0),0)</f>
        <v>16</v>
      </c>
      <c r="K61" s="809">
        <f>VLOOKUP($D$3&amp;"_"&amp;K$3,データシート2!$A:$SI,MATCH($G$2&amp;"_"&amp;$C61,データシート2!$A$1:$SI$1,0),0)</f>
        <v>16</v>
      </c>
      <c r="L61" s="809">
        <f>VLOOKUP($D$3&amp;"_"&amp;L$3,データシート2!$A:$SI,MATCH($G$2&amp;"_"&amp;$C61,データシート2!$A$1:$SI$1,0),0)</f>
        <v>17</v>
      </c>
      <c r="M61" s="809">
        <f>VLOOKUP($D$3&amp;"_"&amp;M$3,データシート2!$A:$SI,MATCH($G$2&amp;"_"&amp;$C61,データシート2!$A$1:$SI$1,0),0)</f>
        <v>16</v>
      </c>
      <c r="N61" s="809">
        <f>VLOOKUP($D$3&amp;"_"&amp;N$3,データシート2!$A:$SI,MATCH($G$2&amp;"_"&amp;$C61,データシート2!$A$1:$SI$1,0),0)</f>
        <v>16</v>
      </c>
      <c r="O61" s="809">
        <f>VLOOKUP($D$3&amp;"_"&amp;O$3,データシート2!$A:$SI,MATCH($G$2&amp;"_"&amp;$C61,データシート2!$A$1:$SI$1,0),0)</f>
        <v>16</v>
      </c>
      <c r="P61" s="809">
        <f>VLOOKUP($D$3&amp;"_"&amp;P$3,データシート2!$A:$SI,MATCH($G$2&amp;"_"&amp;$C61,データシート2!$A$1:$SI$1,0),0)</f>
        <v>16</v>
      </c>
      <c r="Q61" s="810">
        <f>VLOOKUP($D$3&amp;"_"&amp;Q$3,データシート2!$A:$SI,MATCH($G$2&amp;"_"&amp;$C61,データシート2!$A$1:$SI$1,0),0)</f>
        <v>16</v>
      </c>
      <c r="R61" s="953">
        <f>VLOOKUP($D$3&amp;"_"&amp;R$3,データシート2!$A:$SI,MATCH($R$2&amp;"_"&amp;$C61,データシート2!$A$1:$SI$1,0),0)</f>
        <v>129.334</v>
      </c>
      <c r="S61" s="954">
        <f>VLOOKUP($D$3&amp;"_"&amp;S$3,データシート2!$A:$SI,MATCH($R$2&amp;"_"&amp;$C61,データシート2!$A$1:$SI$1,0),0)</f>
        <v>181.12200000000001</v>
      </c>
      <c r="T61" s="954">
        <f>VLOOKUP($D$3&amp;"_"&amp;T$3,データシート2!$A:$SI,MATCH($R$2&amp;"_"&amp;$C61,データシート2!$A$1:$SI$1,0),0)</f>
        <v>191.62899999999999</v>
      </c>
      <c r="U61" s="954">
        <f>VLOOKUP($D$3&amp;"_"&amp;U$3,データシート2!$A:$SI,MATCH($R$2&amp;"_"&amp;$C61,データシート2!$A$1:$SI$1,0),0)</f>
        <v>182.57400000000001</v>
      </c>
      <c r="V61" s="954">
        <f>VLOOKUP($D$3&amp;"_"&amp;V$3,データシート2!$A:$SI,MATCH($R$2&amp;"_"&amp;$C61,データシート2!$A$1:$SI$1,0),0)</f>
        <v>170.125</v>
      </c>
      <c r="W61" s="954">
        <f>VLOOKUP($D$3&amp;"_"&amp;W$3,データシート2!$A:$SI,MATCH($R$2&amp;"_"&amp;$C61,データシート2!$A$1:$SI$1,0),0)</f>
        <v>149.905</v>
      </c>
      <c r="X61" s="954">
        <f>VLOOKUP($D$3&amp;"_"&amp;X$3,データシート2!$A:$SI,MATCH($R$2&amp;"_"&amp;$C61,データシート2!$A$1:$SI$1,0),0)</f>
        <v>141.40899999999999</v>
      </c>
      <c r="Y61" s="954">
        <f>VLOOKUP($D$3&amp;"_"&amp;Y$3,データシート2!$A:$SI,MATCH($R$2&amp;"_"&amp;$C61,データシート2!$A$1:$SI$1,0),0)</f>
        <v>135.27699999999999</v>
      </c>
      <c r="Z61" s="954">
        <f>VLOOKUP($D$3&amp;"_"&amp;Z$3,データシート2!$A:$SI,MATCH($R$2&amp;"_"&amp;$C61,データシート2!$A$1:$SI$1,0),0)</f>
        <v>109.27</v>
      </c>
      <c r="AA61" s="954">
        <f>VLOOKUP($D$3&amp;"_"&amp;AA$3,データシート2!$A:$SI,MATCH($R$2&amp;"_"&amp;$C61,データシート2!$A$1:$SI$1,0),0)</f>
        <v>103.07599999999999</v>
      </c>
      <c r="AB61" s="955">
        <f>VLOOKUP($D$3&amp;"_"&amp;AB$3,データシート2!$A:$SI,MATCH($R$2&amp;"_"&amp;$C61,データシート2!$A$1:$SI$1,0),0)</f>
        <v>101.928</v>
      </c>
    </row>
    <row r="62" spans="2:29" s="22" customFormat="1" ht="20.45" customHeight="1">
      <c r="B62" s="740" t="s">
        <v>570</v>
      </c>
      <c r="C62" s="741" t="s">
        <v>571</v>
      </c>
      <c r="D62" s="742"/>
      <c r="E62" s="743"/>
      <c r="F62" s="742"/>
      <c r="G62" s="744">
        <f>VLOOKUP($D$3&amp;"_"&amp;G$3,データシート2!$A:$SI,MATCH($G$2&amp;"_"&amp;$B62,データシート2!$A$1:$SI$1,0),0)</f>
        <v>19</v>
      </c>
      <c r="H62" s="745">
        <f>VLOOKUP($D$3&amp;"_"&amp;H$3,データシート2!$A:$SI,MATCH($G$2&amp;"_"&amp;$B62,データシート2!$A$1:$SI$1,0),0)</f>
        <v>18</v>
      </c>
      <c r="I62" s="745">
        <f>VLOOKUP($D$3&amp;"_"&amp;I$3,データシート2!$A:$SI,MATCH($G$2&amp;"_"&amp;$B62,データシート2!$A$1:$SI$1,0),0)</f>
        <v>16</v>
      </c>
      <c r="J62" s="745">
        <f>VLOOKUP($D$3&amp;"_"&amp;J$3,データシート2!$A:$SI,MATCH($G$2&amp;"_"&amp;$B62,データシート2!$A$1:$SI$1,0),0)</f>
        <v>16</v>
      </c>
      <c r="K62" s="746">
        <f>VLOOKUP($D$3&amp;"_"&amp;K$3,データシート2!$A:$SI,MATCH($G$2&amp;"_"&amp;$B62,データシート2!$A$1:$SI$1,0),0)</f>
        <v>17</v>
      </c>
      <c r="L62" s="746">
        <f>VLOOKUP($D$3&amp;"_"&amp;L$3,データシート2!$A:$SI,MATCH($G$2&amp;"_"&amp;$B62,データシート2!$A$1:$SI$1,0),0)</f>
        <v>17</v>
      </c>
      <c r="M62" s="746">
        <f>VLOOKUP($D$3&amp;"_"&amp;M$3,データシート2!$A:$SI,MATCH($G$2&amp;"_"&amp;$B62,データシート2!$A$1:$SI$1,0),0)</f>
        <v>16</v>
      </c>
      <c r="N62" s="746">
        <f>VLOOKUP($D$3&amp;"_"&amp;N$3,データシート2!$A:$SI,MATCH($G$2&amp;"_"&amp;$B62,データシート2!$A$1:$SI$1,0),0)</f>
        <v>16</v>
      </c>
      <c r="O62" s="746">
        <f>VLOOKUP($D$3&amp;"_"&amp;O$3,データシート2!$A:$SI,MATCH($G$2&amp;"_"&amp;$B62,データシート2!$A$1:$SI$1,0),0)</f>
        <v>16</v>
      </c>
      <c r="P62" s="746">
        <f>VLOOKUP($D$3&amp;"_"&amp;P$3,データシート2!$A:$SI,MATCH($G$2&amp;"_"&amp;$B62,データシート2!$A$1:$SI$1,0),0)</f>
        <v>17</v>
      </c>
      <c r="Q62" s="747">
        <f>VLOOKUP($D$3&amp;"_"&amp;Q$3,データシート2!$A:$SI,MATCH($G$2&amp;"_"&amp;$B62,データシート2!$A$1:$SI$1,0),0)</f>
        <v>15</v>
      </c>
      <c r="R62" s="934">
        <f>VLOOKUP($D$3&amp;"_"&amp;R$3,データシート2!$A:$SI,MATCH($R$2&amp;"_"&amp;$B62,データシート2!$A$1:$SI$1,0),0)</f>
        <v>122.16800000000001</v>
      </c>
      <c r="S62" s="935">
        <f>VLOOKUP($D$3&amp;"_"&amp;S$3,データシート2!$A:$SI,MATCH($R$2&amp;"_"&amp;$B62,データシート2!$A$1:$SI$1,0),0)</f>
        <v>138.08500000000001</v>
      </c>
      <c r="T62" s="935">
        <f>VLOOKUP($D$3&amp;"_"&amp;T$3,データシート2!$A:$SI,MATCH($R$2&amp;"_"&amp;$B62,データシート2!$A$1:$SI$1,0),0)</f>
        <v>157.387</v>
      </c>
      <c r="U62" s="935">
        <f>VLOOKUP($D$3&amp;"_"&amp;U$3,データシート2!$A:$SI,MATCH($R$2&amp;"_"&amp;$B62,データシート2!$A$1:$SI$1,0),0)</f>
        <v>166.84200000000001</v>
      </c>
      <c r="V62" s="935">
        <f>VLOOKUP($D$3&amp;"_"&amp;V$3,データシート2!$A:$SI,MATCH($R$2&amp;"_"&amp;$B62,データシート2!$A$1:$SI$1,0),0)</f>
        <v>170.791</v>
      </c>
      <c r="W62" s="935">
        <f>VLOOKUP($D$3&amp;"_"&amp;W$3,データシート2!$A:$SI,MATCH($R$2&amp;"_"&amp;$B62,データシート2!$A$1:$SI$1,0),0)</f>
        <v>151.946</v>
      </c>
      <c r="X62" s="935">
        <f>VLOOKUP($D$3&amp;"_"&amp;X$3,データシート2!$A:$SI,MATCH($R$2&amp;"_"&amp;$B62,データシート2!$A$1:$SI$1,0),0)</f>
        <v>130.79</v>
      </c>
      <c r="Y62" s="935">
        <f>VLOOKUP($D$3&amp;"_"&amp;Y$3,データシート2!$A:$SI,MATCH($R$2&amp;"_"&amp;$B62,データシート2!$A$1:$SI$1,0),0)</f>
        <v>125.167</v>
      </c>
      <c r="Z62" s="935">
        <f>VLOOKUP($D$3&amp;"_"&amp;Z$3,データシート2!$A:$SI,MATCH($R$2&amp;"_"&amp;$B62,データシート2!$A$1:$SI$1,0),0)</f>
        <v>95.762</v>
      </c>
      <c r="AA62" s="935">
        <f>VLOOKUP($D$3&amp;"_"&amp;AA$3,データシート2!$A:$SI,MATCH($R$2&amp;"_"&amp;$B62,データシート2!$A$1:$SI$1,0),0)</f>
        <v>109.032</v>
      </c>
      <c r="AB62" s="936">
        <f>VLOOKUP($D$3&amp;"_"&amp;AB$3,データシート2!$A:$SI,MATCH($R$2&amp;"_"&amp;$B62,データシート2!$A$1:$SI$1,0),0)</f>
        <v>102.94499999999999</v>
      </c>
    </row>
    <row r="63" spans="2:29" s="756" customFormat="1" ht="16.5" customHeight="1">
      <c r="B63" s="748"/>
      <c r="C63" s="749">
        <v>37</v>
      </c>
      <c r="D63" s="750" t="s">
        <v>572</v>
      </c>
      <c r="E63" s="749"/>
      <c r="F63" s="751"/>
      <c r="G63" s="765">
        <f>VLOOKUP($D$3&amp;"_"&amp;G$3,データシート2!$A:$SI,MATCH($G$2&amp;"_"&amp;$C63,データシート2!$A$1:$SI$1,0),0)</f>
        <v>13</v>
      </c>
      <c r="H63" s="753">
        <f>VLOOKUP($D$3&amp;"_"&amp;H$3,データシート2!$A:$SI,MATCH($G$2&amp;"_"&amp;$C63,データシート2!$A$1:$SI$1,0),0)</f>
        <v>12</v>
      </c>
      <c r="I63" s="753">
        <f>VLOOKUP($D$3&amp;"_"&amp;I$3,データシート2!$A:$SI,MATCH($G$2&amp;"_"&amp;$C63,データシート2!$A$1:$SI$1,0),0)</f>
        <v>10</v>
      </c>
      <c r="J63" s="753">
        <f>VLOOKUP($D$3&amp;"_"&amp;J$3,データシート2!$A:$SI,MATCH($G$2&amp;"_"&amp;$C63,データシート2!$A$1:$SI$1,0),0)</f>
        <v>10</v>
      </c>
      <c r="K63" s="754">
        <f>VLOOKUP($D$3&amp;"_"&amp;K$3,データシート2!$A:$SI,MATCH($G$2&amp;"_"&amp;$C63,データシート2!$A$1:$SI$1,0),0)</f>
        <v>11</v>
      </c>
      <c r="L63" s="754">
        <f>VLOOKUP($D$3&amp;"_"&amp;L$3,データシート2!$A:$SI,MATCH($G$2&amp;"_"&amp;$C63,データシート2!$A$1:$SI$1,0),0)</f>
        <v>12</v>
      </c>
      <c r="M63" s="754">
        <f>VLOOKUP($D$3&amp;"_"&amp;M$3,データシート2!$A:$SI,MATCH($G$2&amp;"_"&amp;$C63,データシート2!$A$1:$SI$1,0),0)</f>
        <v>12</v>
      </c>
      <c r="N63" s="754">
        <f>VLOOKUP($D$3&amp;"_"&amp;N$3,データシート2!$A:$SI,MATCH($G$2&amp;"_"&amp;$C63,データシート2!$A$1:$SI$1,0),0)</f>
        <v>12</v>
      </c>
      <c r="O63" s="754">
        <f>VLOOKUP($D$3&amp;"_"&amp;O$3,データシート2!$A:$SI,MATCH($G$2&amp;"_"&amp;$C63,データシート2!$A$1:$SI$1,0),0)</f>
        <v>12</v>
      </c>
      <c r="P63" s="754">
        <f>VLOOKUP($D$3&amp;"_"&amp;P$3,データシート2!$A:$SI,MATCH($G$2&amp;"_"&amp;$C63,データシート2!$A$1:$SI$1,0),0)</f>
        <v>13</v>
      </c>
      <c r="Q63" s="755">
        <f>VLOOKUP($D$3&amp;"_"&amp;Q$3,データシート2!$A:$SI,MATCH($G$2&amp;"_"&amp;$C63,データシート2!$A$1:$SI$1,0),0)</f>
        <v>12</v>
      </c>
      <c r="R63" s="943">
        <f>VLOOKUP($D$3&amp;"_"&amp;R$3,データシート2!$A:$SI,MATCH($R$2&amp;"_"&amp;$C63,データシート2!$A$1:$SI$1,0),0)</f>
        <v>103.953</v>
      </c>
      <c r="S63" s="938">
        <f>VLOOKUP($D$3&amp;"_"&amp;S$3,データシート2!$A:$SI,MATCH($R$2&amp;"_"&amp;$C63,データシート2!$A$1:$SI$1,0),0)</f>
        <v>115.32899999999999</v>
      </c>
      <c r="T63" s="938">
        <f>VLOOKUP($D$3&amp;"_"&amp;T$3,データシート2!$A:$SI,MATCH($R$2&amp;"_"&amp;$C63,データシート2!$A$1:$SI$1,0),0)</f>
        <v>132.37799999999999</v>
      </c>
      <c r="U63" s="938">
        <f>VLOOKUP($D$3&amp;"_"&amp;U$3,データシート2!$A:$SI,MATCH($R$2&amp;"_"&amp;$C63,データシート2!$A$1:$SI$1,0),0)</f>
        <v>142.94999999999999</v>
      </c>
      <c r="V63" s="938">
        <f>VLOOKUP($D$3&amp;"_"&amp;V$3,データシート2!$A:$SI,MATCH($R$2&amp;"_"&amp;$C63,データシート2!$A$1:$SI$1,0),0)</f>
        <v>148.24700000000001</v>
      </c>
      <c r="W63" s="938">
        <f>VLOOKUP($D$3&amp;"_"&amp;W$3,データシート2!$A:$SI,MATCH($R$2&amp;"_"&amp;$C63,データシート2!$A$1:$SI$1,0),0)</f>
        <v>135.023</v>
      </c>
      <c r="X63" s="938">
        <f>VLOOKUP($D$3&amp;"_"&amp;X$3,データシート2!$A:$SI,MATCH($R$2&amp;"_"&amp;$C63,データシート2!$A$1:$SI$1,0),0)</f>
        <v>118.627</v>
      </c>
      <c r="Y63" s="938">
        <f>VLOOKUP($D$3&amp;"_"&amp;Y$3,データシート2!$A:$SI,MATCH($R$2&amp;"_"&amp;$C63,データシート2!$A$1:$SI$1,0),0)</f>
        <v>113.73399999999999</v>
      </c>
      <c r="Z63" s="938">
        <f>VLOOKUP($D$3&amp;"_"&amp;Z$3,データシート2!$A:$SI,MATCH($R$2&amp;"_"&amp;$C63,データシート2!$A$1:$SI$1,0),0)</f>
        <v>87.233000000000004</v>
      </c>
      <c r="AA63" s="938">
        <f>VLOOKUP($D$3&amp;"_"&amp;AA$3,データシート2!$A:$SI,MATCH($R$2&amp;"_"&amp;$C63,データシート2!$A$1:$SI$1,0),0)</f>
        <v>100.3</v>
      </c>
      <c r="AB63" s="939">
        <f>VLOOKUP($D$3&amp;"_"&amp;AB$3,データシート2!$A:$SI,MATCH($R$2&amp;"_"&amp;$C63,データシート2!$A$1:$SI$1,0),0)</f>
        <v>96.058999999999997</v>
      </c>
    </row>
    <row r="64" spans="2:29" s="756" customFormat="1" ht="16.5" customHeight="1">
      <c r="B64" s="748"/>
      <c r="C64" s="773">
        <v>38</v>
      </c>
      <c r="D64" s="774" t="s">
        <v>573</v>
      </c>
      <c r="E64" s="773"/>
      <c r="F64" s="775"/>
      <c r="G64" s="776">
        <f>VLOOKUP($D$3&amp;"_"&amp;G$3,データシート2!$A:$SI,MATCH($G$2&amp;"_"&amp;$C64,データシート2!$A$1:$SI$1,0),0)</f>
        <v>4</v>
      </c>
      <c r="H64" s="777">
        <f>VLOOKUP($D$3&amp;"_"&amp;H$3,データシート2!$A:$SI,MATCH($G$2&amp;"_"&amp;$C64,データシート2!$A$1:$SI$1,0),0)</f>
        <v>4</v>
      </c>
      <c r="I64" s="777">
        <f>VLOOKUP($D$3&amp;"_"&amp;I$3,データシート2!$A:$SI,MATCH($G$2&amp;"_"&amp;$C64,データシート2!$A$1:$SI$1,0),0)</f>
        <v>4</v>
      </c>
      <c r="J64" s="777">
        <f>VLOOKUP($D$3&amp;"_"&amp;J$3,データシート2!$A:$SI,MATCH($G$2&amp;"_"&amp;$C64,データシート2!$A$1:$SI$1,0),0)</f>
        <v>4</v>
      </c>
      <c r="K64" s="778">
        <f>VLOOKUP($D$3&amp;"_"&amp;K$3,データシート2!$A:$SI,MATCH($G$2&amp;"_"&amp;$C64,データシート2!$A$1:$SI$1,0),0)</f>
        <v>4</v>
      </c>
      <c r="L64" s="778">
        <f>VLOOKUP($D$3&amp;"_"&amp;L$3,データシート2!$A:$SI,MATCH($G$2&amp;"_"&amp;$C64,データシート2!$A$1:$SI$1,0),0)</f>
        <v>3</v>
      </c>
      <c r="M64" s="778">
        <f>VLOOKUP($D$3&amp;"_"&amp;M$3,データシート2!$A:$SI,MATCH($G$2&amp;"_"&amp;$C64,データシート2!$A$1:$SI$1,0),0)</f>
        <v>2</v>
      </c>
      <c r="N64" s="778">
        <f>VLOOKUP($D$3&amp;"_"&amp;N$3,データシート2!$A:$SI,MATCH($G$2&amp;"_"&amp;$C64,データシート2!$A$1:$SI$1,0),0)</f>
        <v>2</v>
      </c>
      <c r="O64" s="778">
        <f>VLOOKUP($D$3&amp;"_"&amp;O$3,データシート2!$A:$SI,MATCH($G$2&amp;"_"&amp;$C64,データシート2!$A$1:$SI$1,0),0)</f>
        <v>2</v>
      </c>
      <c r="P64" s="778">
        <f>VLOOKUP($D$3&amp;"_"&amp;P$3,データシート2!$A:$SI,MATCH($G$2&amp;"_"&amp;$C64,データシート2!$A$1:$SI$1,0),0)</f>
        <v>2</v>
      </c>
      <c r="Q64" s="779">
        <f>VLOOKUP($D$3&amp;"_"&amp;Q$3,データシート2!$A:$SI,MATCH($G$2&amp;"_"&amp;$C64,データシート2!$A$1:$SI$1,0),0)</f>
        <v>1</v>
      </c>
      <c r="R64" s="947">
        <f>VLOOKUP($D$3&amp;"_"&amp;R$3,データシート2!$A:$SI,MATCH($R$2&amp;"_"&amp;$C64,データシート2!$A$1:$SI$1,0),0)</f>
        <v>10.489000000000001</v>
      </c>
      <c r="S64" s="948">
        <f>VLOOKUP($D$3&amp;"_"&amp;S$3,データシート2!$A:$SI,MATCH($R$2&amp;"_"&amp;$C64,データシート2!$A$1:$SI$1,0),0)</f>
        <v>12.843999999999999</v>
      </c>
      <c r="T64" s="948">
        <f>VLOOKUP($D$3&amp;"_"&amp;T$3,データシート2!$A:$SI,MATCH($R$2&amp;"_"&amp;$C64,データシート2!$A$1:$SI$1,0),0)</f>
        <v>14.211</v>
      </c>
      <c r="U64" s="948">
        <f>VLOOKUP($D$3&amp;"_"&amp;U$3,データシート2!$A:$SI,MATCH($R$2&amp;"_"&amp;$C64,データシート2!$A$1:$SI$1,0),0)</f>
        <v>13.688000000000001</v>
      </c>
      <c r="V64" s="948">
        <f>VLOOKUP($D$3&amp;"_"&amp;V$3,データシート2!$A:$SI,MATCH($R$2&amp;"_"&amp;$C64,データシート2!$A$1:$SI$1,0),0)</f>
        <v>13.041</v>
      </c>
      <c r="W64" s="948">
        <f>VLOOKUP($D$3&amp;"_"&amp;W$3,データシート2!$A:$SI,MATCH($R$2&amp;"_"&amp;$C64,データシート2!$A$1:$SI$1,0),0)</f>
        <v>8.8829999999999991</v>
      </c>
      <c r="X64" s="948">
        <f>VLOOKUP($D$3&amp;"_"&amp;X$3,データシート2!$A:$SI,MATCH($R$2&amp;"_"&amp;$C64,データシート2!$A$1:$SI$1,0),0)</f>
        <v>5.4409999999999998</v>
      </c>
      <c r="Y64" s="948">
        <f>VLOOKUP($D$3&amp;"_"&amp;Y$3,データシート2!$A:$SI,MATCH($R$2&amp;"_"&amp;$C64,データシート2!$A$1:$SI$1,0),0)</f>
        <v>5.1840000000000002</v>
      </c>
      <c r="Z64" s="948">
        <f>VLOOKUP($D$3&amp;"_"&amp;Z$3,データシート2!$A:$SI,MATCH($R$2&amp;"_"&amp;$C64,データシート2!$A$1:$SI$1,0),0)</f>
        <v>3.8559999999999999</v>
      </c>
      <c r="AA64" s="948">
        <f>VLOOKUP($D$3&amp;"_"&amp;AA$3,データシート2!$A:$SI,MATCH($R$2&amp;"_"&amp;$C64,データシート2!$A$1:$SI$1,0),0)</f>
        <v>3.956</v>
      </c>
      <c r="AB64" s="949">
        <f>VLOOKUP($D$3&amp;"_"&amp;AB$3,データシート2!$A:$SI,MATCH($R$2&amp;"_"&amp;$C64,データシート2!$A$1:$SI$1,0),0)</f>
        <v>2.2799999999999998</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1</v>
      </c>
      <c r="J65" s="777">
        <f>VLOOKUP($D$3&amp;"_"&amp;J$3,データシート2!$A:$SI,MATCH($G$2&amp;"_"&amp;$C65,データシート2!$A$1:$SI$1,0),0)</f>
        <v>1</v>
      </c>
      <c r="K65" s="778">
        <f>VLOOKUP($D$3&amp;"_"&amp;K$3,データシート2!$A:$SI,MATCH($G$2&amp;"_"&amp;$C65,データシート2!$A$1:$SI$1,0),0)</f>
        <v>1</v>
      </c>
      <c r="L65" s="778">
        <f>VLOOKUP($D$3&amp;"_"&amp;L$3,データシート2!$A:$SI,MATCH($G$2&amp;"_"&amp;$C65,データシート2!$A$1:$SI$1,0),0)</f>
        <v>1</v>
      </c>
      <c r="M65" s="778">
        <f>VLOOKUP($D$3&amp;"_"&amp;M$3,データシート2!$A:$SI,MATCH($G$2&amp;"_"&amp;$C65,データシート2!$A$1:$SI$1,0),0)</f>
        <v>1</v>
      </c>
      <c r="N65" s="778">
        <f>VLOOKUP($D$3&amp;"_"&amp;N$3,データシート2!$A:$SI,MATCH($G$2&amp;"_"&amp;$C65,データシート2!$A$1:$SI$1,0),0)</f>
        <v>1</v>
      </c>
      <c r="O65" s="778">
        <f>VLOOKUP($D$3&amp;"_"&amp;O$3,データシート2!$A:$SI,MATCH($G$2&amp;"_"&amp;$C65,データシート2!$A$1:$SI$1,0),0)</f>
        <v>1</v>
      </c>
      <c r="P65" s="778">
        <f>VLOOKUP($D$3&amp;"_"&amp;P$3,データシート2!$A:$SI,MATCH($G$2&amp;"_"&amp;$C65,データシート2!$A$1:$SI$1,0),0)</f>
        <v>1</v>
      </c>
      <c r="Q65" s="779">
        <f>VLOOKUP($D$3&amp;"_"&amp;Q$3,データシート2!$A:$SI,MATCH($G$2&amp;"_"&amp;$C65,データシート2!$A$1:$SI$1,0),0)</f>
        <v>1</v>
      </c>
      <c r="R65" s="947">
        <f>VLOOKUP($D$3&amp;"_"&amp;R$3,データシート2!$A:$SI,MATCH($R$2&amp;"_"&amp;$C65,データシート2!$A$1:$SI$1,0),0)</f>
        <v>3.0550000000000002</v>
      </c>
      <c r="S65" s="948">
        <f>VLOOKUP($D$3&amp;"_"&amp;S$3,データシート2!$A:$SI,MATCH($R$2&amp;"_"&amp;$C65,データシート2!$A$1:$SI$1,0),0)</f>
        <v>3.8490000000000002</v>
      </c>
      <c r="T65" s="948">
        <f>VLOOKUP($D$3&amp;"_"&amp;T$3,データシート2!$A:$SI,MATCH($R$2&amp;"_"&amp;$C65,データシート2!$A$1:$SI$1,0),0)</f>
        <v>4.0259999999999998</v>
      </c>
      <c r="U65" s="948">
        <f>VLOOKUP($D$3&amp;"_"&amp;U$3,データシート2!$A:$SI,MATCH($R$2&amp;"_"&amp;$C65,データシート2!$A$1:$SI$1,0),0)</f>
        <v>3.988</v>
      </c>
      <c r="V65" s="948">
        <f>VLOOKUP($D$3&amp;"_"&amp;V$3,データシート2!$A:$SI,MATCH($R$2&amp;"_"&amp;$C65,データシート2!$A$1:$SI$1,0),0)</f>
        <v>3.774</v>
      </c>
      <c r="W65" s="948">
        <f>VLOOKUP($D$3&amp;"_"&amp;W$3,データシート2!$A:$SI,MATCH($R$2&amp;"_"&amp;$C65,データシート2!$A$1:$SI$1,0),0)</f>
        <v>3.2040000000000002</v>
      </c>
      <c r="X65" s="948">
        <f>VLOOKUP($D$3&amp;"_"&amp;X$3,データシート2!$A:$SI,MATCH($R$2&amp;"_"&amp;$C65,データシート2!$A$1:$SI$1,0),0)</f>
        <v>2.8260000000000001</v>
      </c>
      <c r="Y65" s="948">
        <f>VLOOKUP($D$3&amp;"_"&amp;Y$3,データシート2!$A:$SI,MATCH($R$2&amp;"_"&amp;$C65,データシート2!$A$1:$SI$1,0),0)</f>
        <v>2.7480000000000002</v>
      </c>
      <c r="Z65" s="948">
        <f>VLOOKUP($D$3&amp;"_"&amp;Z$3,データシート2!$A:$SI,MATCH($R$2&amp;"_"&amp;$C65,データシート2!$A$1:$SI$1,0),0)</f>
        <v>2.1419999999999999</v>
      </c>
      <c r="AA65" s="948">
        <f>VLOOKUP($D$3&amp;"_"&amp;AA$3,データシート2!$A:$SI,MATCH($R$2&amp;"_"&amp;$C65,データシート2!$A$1:$SI$1,0),0)</f>
        <v>2.2290000000000001</v>
      </c>
      <c r="AB65" s="949">
        <f>VLOOKUP($D$3&amp;"_"&amp;AB$3,データシート2!$A:$SI,MATCH($R$2&amp;"_"&amp;$C65,データシート2!$A$1:$SI$1,0),0)</f>
        <v>2.2989999999999999</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1</v>
      </c>
      <c r="N67" s="763">
        <f>VLOOKUP($D$3&amp;"_"&amp;N$3,データシート2!$A:$SI,MATCH($G$2&amp;"_"&amp;$C67,データシート2!$A$1:$SI$1,0),0)</f>
        <v>1</v>
      </c>
      <c r="O67" s="763">
        <f>VLOOKUP($D$3&amp;"_"&amp;O$3,データシート2!$A:$SI,MATCH($G$2&amp;"_"&amp;$C67,データシート2!$A$1:$SI$1,0),0)</f>
        <v>1</v>
      </c>
      <c r="P67" s="763">
        <f>VLOOKUP($D$3&amp;"_"&amp;P$3,データシート2!$A:$SI,MATCH($G$2&amp;"_"&amp;$C67,データシート2!$A$1:$SI$1,0),0)</f>
        <v>1</v>
      </c>
      <c r="Q67" s="764">
        <f>VLOOKUP($D$3&amp;"_"&amp;Q$3,データシート2!$A:$SI,MATCH($G$2&amp;"_"&amp;$C67,データシート2!$A$1:$SI$1,0),0)</f>
        <v>1</v>
      </c>
      <c r="R67" s="940">
        <f>VLOOKUP($D$3&amp;"_"&amp;R$3,データシート2!$A:$SI,MATCH($R$2&amp;"_"&amp;$C67,データシート2!$A$1:$SI$1,0),0)</f>
        <v>4.6710000000000003</v>
      </c>
      <c r="S67" s="941">
        <f>VLOOKUP($D$3&amp;"_"&amp;S$3,データシート2!$A:$SI,MATCH($R$2&amp;"_"&amp;$C67,データシート2!$A$1:$SI$1,0),0)</f>
        <v>6.0629999999999997</v>
      </c>
      <c r="T67" s="941">
        <f>VLOOKUP($D$3&amp;"_"&amp;T$3,データシート2!$A:$SI,MATCH($R$2&amp;"_"&amp;$C67,データシート2!$A$1:$SI$1,0),0)</f>
        <v>6.7720000000000002</v>
      </c>
      <c r="U67" s="941">
        <f>VLOOKUP($D$3&amp;"_"&amp;U$3,データシート2!$A:$SI,MATCH($R$2&amp;"_"&amp;$C67,データシート2!$A$1:$SI$1,0),0)</f>
        <v>6.2160000000000002</v>
      </c>
      <c r="V67" s="941">
        <f>VLOOKUP($D$3&amp;"_"&amp;V$3,データシート2!$A:$SI,MATCH($R$2&amp;"_"&amp;$C67,データシート2!$A$1:$SI$1,0),0)</f>
        <v>5.7290000000000001</v>
      </c>
      <c r="W67" s="941">
        <f>VLOOKUP($D$3&amp;"_"&amp;W$3,データシート2!$A:$SI,MATCH($R$2&amp;"_"&amp;$C67,データシート2!$A$1:$SI$1,0),0)</f>
        <v>4.8360000000000003</v>
      </c>
      <c r="X67" s="941">
        <f>VLOOKUP($D$3&amp;"_"&amp;X$3,データシート2!$A:$SI,MATCH($R$2&amp;"_"&amp;$C67,データシート2!$A$1:$SI$1,0),0)</f>
        <v>3.8959999999999999</v>
      </c>
      <c r="Y67" s="941">
        <f>VLOOKUP($D$3&amp;"_"&amp;Y$3,データシート2!$A:$SI,MATCH($R$2&amp;"_"&amp;$C67,データシート2!$A$1:$SI$1,0),0)</f>
        <v>3.5009999999999999</v>
      </c>
      <c r="Z67" s="941">
        <f>VLOOKUP($D$3&amp;"_"&amp;Z$3,データシート2!$A:$SI,MATCH($R$2&amp;"_"&amp;$C67,データシート2!$A$1:$SI$1,0),0)</f>
        <v>2.5310000000000001</v>
      </c>
      <c r="AA67" s="941">
        <f>VLOOKUP($D$3&amp;"_"&amp;AA$3,データシート2!$A:$SI,MATCH($R$2&amp;"_"&amp;$C67,データシート2!$A$1:$SI$1,0),0)</f>
        <v>2.5470000000000002</v>
      </c>
      <c r="AB67" s="942">
        <f>VLOOKUP($D$3&amp;"_"&amp;AB$3,データシート2!$A:$SI,MATCH($R$2&amp;"_"&amp;$C67,データシート2!$A$1:$SI$1,0),0)</f>
        <v>2.3069999999999999</v>
      </c>
    </row>
    <row r="68" spans="2:28" s="22" customFormat="1" ht="20.45" customHeight="1">
      <c r="B68" s="740" t="s">
        <v>577</v>
      </c>
      <c r="C68" s="741" t="s">
        <v>578</v>
      </c>
      <c r="D68" s="742"/>
      <c r="E68" s="743"/>
      <c r="F68" s="742"/>
      <c r="G68" s="744">
        <f>VLOOKUP($D$3&amp;"_"&amp;G$3,データシート2!$A:$SI,MATCH($G$2&amp;"_"&amp;$B68,データシート2!$A$1:$SI$1,0),0)</f>
        <v>5</v>
      </c>
      <c r="H68" s="745">
        <f>VLOOKUP($D$3&amp;"_"&amp;H$3,データシート2!$A:$SI,MATCH($G$2&amp;"_"&amp;$B68,データシート2!$A$1:$SI$1,0),0)</f>
        <v>9</v>
      </c>
      <c r="I68" s="745">
        <f>VLOOKUP($D$3&amp;"_"&amp;I$3,データシート2!$A:$SI,MATCH($G$2&amp;"_"&amp;$B68,データシート2!$A$1:$SI$1,0),0)</f>
        <v>10</v>
      </c>
      <c r="J68" s="745">
        <f>VLOOKUP($D$3&amp;"_"&amp;J$3,データシート2!$A:$SI,MATCH($G$2&amp;"_"&amp;$B68,データシート2!$A$1:$SI$1,0),0)</f>
        <v>10</v>
      </c>
      <c r="K68" s="746">
        <f>VLOOKUP($D$3&amp;"_"&amp;K$3,データシート2!$A:$SI,MATCH($G$2&amp;"_"&amp;$B68,データシート2!$A$1:$SI$1,0),0)</f>
        <v>9</v>
      </c>
      <c r="L68" s="746">
        <f>VLOOKUP($D$3&amp;"_"&amp;L$3,データシート2!$A:$SI,MATCH($G$2&amp;"_"&amp;$B68,データシート2!$A$1:$SI$1,0),0)</f>
        <v>9</v>
      </c>
      <c r="M68" s="746">
        <f>VLOOKUP($D$3&amp;"_"&amp;M$3,データシート2!$A:$SI,MATCH($G$2&amp;"_"&amp;$B68,データシート2!$A$1:$SI$1,0),0)</f>
        <v>9</v>
      </c>
      <c r="N68" s="746">
        <f>VLOOKUP($D$3&amp;"_"&amp;N$3,データシート2!$A:$SI,MATCH($G$2&amp;"_"&amp;$B68,データシート2!$A$1:$SI$1,0),0)</f>
        <v>10</v>
      </c>
      <c r="O68" s="746">
        <f>VLOOKUP($D$3&amp;"_"&amp;O$3,データシート2!$A:$SI,MATCH($G$2&amp;"_"&amp;$B68,データシート2!$A$1:$SI$1,0),0)</f>
        <v>11</v>
      </c>
      <c r="P68" s="746">
        <f>VLOOKUP($D$3&amp;"_"&amp;P$3,データシート2!$A:$SI,MATCH($G$2&amp;"_"&amp;$B68,データシート2!$A$1:$SI$1,0),0)</f>
        <v>11</v>
      </c>
      <c r="Q68" s="747">
        <f>VLOOKUP($D$3&amp;"_"&amp;Q$3,データシート2!$A:$SI,MATCH($G$2&amp;"_"&amp;$B68,データシート2!$A$1:$SI$1,0),0)</f>
        <v>11</v>
      </c>
      <c r="R68" s="934">
        <f>VLOOKUP($D$3&amp;"_"&amp;R$3,データシート2!$A:$SI,MATCH($R$2&amp;"_"&amp;$B68,データシート2!$A$1:$SI$1,0),0)</f>
        <v>18.218</v>
      </c>
      <c r="S68" s="935">
        <f>VLOOKUP($D$3&amp;"_"&amp;S$3,データシート2!$A:$SI,MATCH($R$2&amp;"_"&amp;$B68,データシート2!$A$1:$SI$1,0),0)</f>
        <v>36.343000000000004</v>
      </c>
      <c r="T68" s="935">
        <f>VLOOKUP($D$3&amp;"_"&amp;T$3,データシート2!$A:$SI,MATCH($R$2&amp;"_"&amp;$B68,データシート2!$A$1:$SI$1,0),0)</f>
        <v>46.39</v>
      </c>
      <c r="U68" s="935">
        <f>VLOOKUP($D$3&amp;"_"&amp;U$3,データシート2!$A:$SI,MATCH($R$2&amp;"_"&amp;$B68,データシート2!$A$1:$SI$1,0),0)</f>
        <v>45.536999999999999</v>
      </c>
      <c r="V68" s="935">
        <f>VLOOKUP($D$3&amp;"_"&amp;V$3,データシート2!$A:$SI,MATCH($R$2&amp;"_"&amp;$B68,データシート2!$A$1:$SI$1,0),0)</f>
        <v>38.381</v>
      </c>
      <c r="W68" s="935">
        <f>VLOOKUP($D$3&amp;"_"&amp;W$3,データシート2!$A:$SI,MATCH($R$2&amp;"_"&amp;$B68,データシート2!$A$1:$SI$1,0),0)</f>
        <v>34.981999999999999</v>
      </c>
      <c r="X68" s="935">
        <f>VLOOKUP($D$3&amp;"_"&amp;X$3,データシート2!$A:$SI,MATCH($R$2&amp;"_"&amp;$B68,データシート2!$A$1:$SI$1,0),0)</f>
        <v>32.319000000000003</v>
      </c>
      <c r="Y68" s="935">
        <f>VLOOKUP($D$3&amp;"_"&amp;Y$3,データシート2!$A:$SI,MATCH($R$2&amp;"_"&amp;$B68,データシート2!$A$1:$SI$1,0),0)</f>
        <v>33.021000000000001</v>
      </c>
      <c r="Z68" s="935">
        <f>VLOOKUP($D$3&amp;"_"&amp;Z$3,データシート2!$A:$SI,MATCH($R$2&amp;"_"&amp;$B68,データシート2!$A$1:$SI$1,0),0)</f>
        <v>38.743000000000002</v>
      </c>
      <c r="AA68" s="935">
        <f>VLOOKUP($D$3&amp;"_"&amp;AA$3,データシート2!$A:$SI,MATCH($R$2&amp;"_"&amp;$B68,データシート2!$A$1:$SI$1,0),0)</f>
        <v>38.802</v>
      </c>
      <c r="AB68" s="936">
        <f>VLOOKUP($D$3&amp;"_"&amp;AB$3,データシート2!$A:$SI,MATCH($R$2&amp;"_"&amp;$B68,データシート2!$A$1:$SI$1,0),0)</f>
        <v>41.468000000000004</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2</v>
      </c>
      <c r="H74" s="777">
        <f>VLOOKUP($D$3&amp;"_"&amp;H$3,データシート2!$A:$SI,MATCH($G$2&amp;"_"&amp;$C74,データシート2!$A$1:$SI$1,0),0)</f>
        <v>6</v>
      </c>
      <c r="I74" s="777">
        <f>VLOOKUP($D$3&amp;"_"&amp;I$3,データシート2!$A:$SI,MATCH($G$2&amp;"_"&amp;$C74,データシート2!$A$1:$SI$1,0),0)</f>
        <v>6</v>
      </c>
      <c r="J74" s="777">
        <f>VLOOKUP($D$3&amp;"_"&amp;J$3,データシート2!$A:$SI,MATCH($G$2&amp;"_"&amp;$C74,データシート2!$A$1:$SI$1,0),0)</f>
        <v>6</v>
      </c>
      <c r="K74" s="778">
        <f>VLOOKUP($D$3&amp;"_"&amp;K$3,データシート2!$A:$SI,MATCH($G$2&amp;"_"&amp;$C74,データシート2!$A$1:$SI$1,0),0)</f>
        <v>6</v>
      </c>
      <c r="L74" s="778">
        <f>VLOOKUP($D$3&amp;"_"&amp;L$3,データシート2!$A:$SI,MATCH($G$2&amp;"_"&amp;$C74,データシート2!$A$1:$SI$1,0),0)</f>
        <v>6</v>
      </c>
      <c r="M74" s="778">
        <f>VLOOKUP($D$3&amp;"_"&amp;M$3,データシート2!$A:$SI,MATCH($G$2&amp;"_"&amp;$C74,データシート2!$A$1:$SI$1,0),0)</f>
        <v>6</v>
      </c>
      <c r="N74" s="778">
        <f>VLOOKUP($D$3&amp;"_"&amp;N$3,データシート2!$A:$SI,MATCH($G$2&amp;"_"&amp;$C74,データシート2!$A$1:$SI$1,0),0)</f>
        <v>7</v>
      </c>
      <c r="O74" s="778">
        <f>VLOOKUP($D$3&amp;"_"&amp;O$3,データシート2!$A:$SI,MATCH($G$2&amp;"_"&amp;$C74,データシート2!$A$1:$SI$1,0),0)</f>
        <v>6</v>
      </c>
      <c r="P74" s="778">
        <f>VLOOKUP($D$3&amp;"_"&amp;P$3,データシート2!$A:$SI,MATCH($G$2&amp;"_"&amp;$C74,データシート2!$A$1:$SI$1,0),0)</f>
        <v>6</v>
      </c>
      <c r="Q74" s="779">
        <f>VLOOKUP($D$3&amp;"_"&amp;Q$3,データシート2!$A:$SI,MATCH($G$2&amp;"_"&amp;$C74,データシート2!$A$1:$SI$1,0),0)</f>
        <v>6</v>
      </c>
      <c r="R74" s="947">
        <f>VLOOKUP($D$3&amp;"_"&amp;R$3,データシート2!$A:$SI,MATCH($R$2&amp;"_"&amp;$C74,データシート2!$A$1:$SI$1,0),0)</f>
        <v>5.0359999999999996</v>
      </c>
      <c r="S74" s="948">
        <f>VLOOKUP($D$3&amp;"_"&amp;S$3,データシート2!$A:$SI,MATCH($R$2&amp;"_"&amp;$C74,データシート2!$A$1:$SI$1,0),0)</f>
        <v>22.518999999999998</v>
      </c>
      <c r="T74" s="948">
        <f>VLOOKUP($D$3&amp;"_"&amp;T$3,データシート2!$A:$SI,MATCH($R$2&amp;"_"&amp;$C74,データシート2!$A$1:$SI$1,0),0)</f>
        <v>26.213999999999999</v>
      </c>
      <c r="U74" s="948">
        <f>VLOOKUP($D$3&amp;"_"&amp;U$3,データシート2!$A:$SI,MATCH($R$2&amp;"_"&amp;$C74,データシート2!$A$1:$SI$1,0),0)</f>
        <v>25.533999999999999</v>
      </c>
      <c r="V74" s="948">
        <f>VLOOKUP($D$3&amp;"_"&amp;V$3,データシート2!$A:$SI,MATCH($R$2&amp;"_"&amp;$C74,データシート2!$A$1:$SI$1,0),0)</f>
        <v>24.754000000000001</v>
      </c>
      <c r="W74" s="948">
        <f>VLOOKUP($D$3&amp;"_"&amp;W$3,データシート2!$A:$SI,MATCH($R$2&amp;"_"&amp;$C74,データシート2!$A$1:$SI$1,0),0)</f>
        <v>21.387</v>
      </c>
      <c r="X74" s="948">
        <f>VLOOKUP($D$3&amp;"_"&amp;X$3,データシート2!$A:$SI,MATCH($R$2&amp;"_"&amp;$C74,データシート2!$A$1:$SI$1,0),0)</f>
        <v>18.448</v>
      </c>
      <c r="Y74" s="948">
        <f>VLOOKUP($D$3&amp;"_"&amp;Y$3,データシート2!$A:$SI,MATCH($R$2&amp;"_"&amp;$C74,データシート2!$A$1:$SI$1,0),0)</f>
        <v>19.882999999999999</v>
      </c>
      <c r="Z74" s="948">
        <f>VLOOKUP($D$3&amp;"_"&amp;Z$3,データシート2!$A:$SI,MATCH($R$2&amp;"_"&amp;$C74,データシート2!$A$1:$SI$1,0),0)</f>
        <v>13.827</v>
      </c>
      <c r="AA74" s="948">
        <f>VLOOKUP($D$3&amp;"_"&amp;AA$3,データシート2!$A:$SI,MATCH($R$2&amp;"_"&amp;$C74,データシート2!$A$1:$SI$1,0),0)</f>
        <v>15.452</v>
      </c>
      <c r="AB74" s="949">
        <f>VLOOKUP($D$3&amp;"_"&amp;AB$3,データシート2!$A:$SI,MATCH($R$2&amp;"_"&amp;$C74,データシート2!$A$1:$SI$1,0),0)</f>
        <v>13.981999999999999</v>
      </c>
    </row>
    <row r="75" spans="2:28" s="756" customFormat="1" ht="16.5" customHeight="1">
      <c r="B75" s="748"/>
      <c r="C75" s="773">
        <v>48</v>
      </c>
      <c r="D75" s="774" t="s">
        <v>585</v>
      </c>
      <c r="E75" s="773"/>
      <c r="F75" s="775"/>
      <c r="G75" s="776">
        <f>VLOOKUP($D$3&amp;"_"&amp;G$3,データシート2!$A:$SI,MATCH($G$2&amp;"_"&amp;$C75,データシート2!$A$1:$SI$1,0),0)</f>
        <v>3</v>
      </c>
      <c r="H75" s="777">
        <f>VLOOKUP($D$3&amp;"_"&amp;H$3,データシート2!$A:$SI,MATCH($G$2&amp;"_"&amp;$C75,データシート2!$A$1:$SI$1,0),0)</f>
        <v>3</v>
      </c>
      <c r="I75" s="777">
        <f>VLOOKUP($D$3&amp;"_"&amp;I$3,データシート2!$A:$SI,MATCH($G$2&amp;"_"&amp;$C75,データシート2!$A$1:$SI$1,0),0)</f>
        <v>4</v>
      </c>
      <c r="J75" s="777">
        <f>VLOOKUP($D$3&amp;"_"&amp;J$3,データシート2!$A:$SI,MATCH($G$2&amp;"_"&amp;$C75,データシート2!$A$1:$SI$1,0),0)</f>
        <v>4</v>
      </c>
      <c r="K75" s="778">
        <f>VLOOKUP($D$3&amp;"_"&amp;K$3,データシート2!$A:$SI,MATCH($G$2&amp;"_"&amp;$C75,データシート2!$A$1:$SI$1,0),0)</f>
        <v>3</v>
      </c>
      <c r="L75" s="778">
        <f>VLOOKUP($D$3&amp;"_"&amp;L$3,データシート2!$A:$SI,MATCH($G$2&amp;"_"&amp;$C75,データシート2!$A$1:$SI$1,0),0)</f>
        <v>3</v>
      </c>
      <c r="M75" s="778">
        <f>VLOOKUP($D$3&amp;"_"&amp;M$3,データシート2!$A:$SI,MATCH($G$2&amp;"_"&amp;$C75,データシート2!$A$1:$SI$1,0),0)</f>
        <v>3</v>
      </c>
      <c r="N75" s="778">
        <f>VLOOKUP($D$3&amp;"_"&amp;N$3,データシート2!$A:$SI,MATCH($G$2&amp;"_"&amp;$C75,データシート2!$A$1:$SI$1,0),0)</f>
        <v>3</v>
      </c>
      <c r="O75" s="778">
        <f>VLOOKUP($D$3&amp;"_"&amp;O$3,データシート2!$A:$SI,MATCH($G$2&amp;"_"&amp;$C75,データシート2!$A$1:$SI$1,0),0)</f>
        <v>5</v>
      </c>
      <c r="P75" s="778">
        <f>VLOOKUP($D$3&amp;"_"&amp;P$3,データシート2!$A:$SI,MATCH($G$2&amp;"_"&amp;$C75,データシート2!$A$1:$SI$1,0),0)</f>
        <v>5</v>
      </c>
      <c r="Q75" s="779">
        <f>VLOOKUP($D$3&amp;"_"&amp;Q$3,データシート2!$A:$SI,MATCH($G$2&amp;"_"&amp;$C75,データシート2!$A$1:$SI$1,0),0)</f>
        <v>5</v>
      </c>
      <c r="R75" s="947">
        <f>VLOOKUP($D$3&amp;"_"&amp;R$3,データシート2!$A:$SI,MATCH($R$2&amp;"_"&amp;$C75,データシート2!$A$1:$SI$1,0),0)</f>
        <v>13.182</v>
      </c>
      <c r="S75" s="948">
        <f>VLOOKUP($D$3&amp;"_"&amp;S$3,データシート2!$A:$SI,MATCH($R$2&amp;"_"&amp;$C75,データシート2!$A$1:$SI$1,0),0)</f>
        <v>13.824</v>
      </c>
      <c r="T75" s="948">
        <f>VLOOKUP($D$3&amp;"_"&amp;T$3,データシート2!$A:$SI,MATCH($R$2&amp;"_"&amp;$C75,データシート2!$A$1:$SI$1,0),0)</f>
        <v>20.175999999999998</v>
      </c>
      <c r="U75" s="948">
        <f>VLOOKUP($D$3&amp;"_"&amp;U$3,データシート2!$A:$SI,MATCH($R$2&amp;"_"&amp;$C75,データシート2!$A$1:$SI$1,0),0)</f>
        <v>20.003</v>
      </c>
      <c r="V75" s="948">
        <f>VLOOKUP($D$3&amp;"_"&amp;V$3,データシート2!$A:$SI,MATCH($R$2&amp;"_"&amp;$C75,データシート2!$A$1:$SI$1,0),0)</f>
        <v>13.627000000000001</v>
      </c>
      <c r="W75" s="948">
        <f>VLOOKUP($D$3&amp;"_"&amp;W$3,データシート2!$A:$SI,MATCH($R$2&amp;"_"&amp;$C75,データシート2!$A$1:$SI$1,0),0)</f>
        <v>13.595000000000001</v>
      </c>
      <c r="X75" s="948">
        <f>VLOOKUP($D$3&amp;"_"&amp;X$3,データシート2!$A:$SI,MATCH($R$2&amp;"_"&amp;$C75,データシート2!$A$1:$SI$1,0),0)</f>
        <v>13.871</v>
      </c>
      <c r="Y75" s="948">
        <f>VLOOKUP($D$3&amp;"_"&amp;Y$3,データシート2!$A:$SI,MATCH($R$2&amp;"_"&amp;$C75,データシート2!$A$1:$SI$1,0),0)</f>
        <v>13.138</v>
      </c>
      <c r="Z75" s="948">
        <f>VLOOKUP($D$3&amp;"_"&amp;Z$3,データシート2!$A:$SI,MATCH($R$2&amp;"_"&amp;$C75,データシート2!$A$1:$SI$1,0),0)</f>
        <v>24.916</v>
      </c>
      <c r="AA75" s="948">
        <f>VLOOKUP($D$3&amp;"_"&amp;AA$3,データシート2!$A:$SI,MATCH($R$2&amp;"_"&amp;$C75,データシート2!$A$1:$SI$1,0),0)</f>
        <v>23.35</v>
      </c>
      <c r="AB75" s="949">
        <f>VLOOKUP($D$3&amp;"_"&amp;AB$3,データシート2!$A:$SI,MATCH($R$2&amp;"_"&amp;$C75,データシート2!$A$1:$SI$1,0),0)</f>
        <v>27.486000000000001</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39</v>
      </c>
      <c r="H77" s="745">
        <f>VLOOKUP($D$3&amp;"_"&amp;H$3,データシート2!$A:$SI,MATCH($G$2&amp;"_"&amp;$B77,データシート2!$A$1:$SI$1,0),0)</f>
        <v>41</v>
      </c>
      <c r="I77" s="745">
        <f>VLOOKUP($D$3&amp;"_"&amp;I$3,データシート2!$A:$SI,MATCH($G$2&amp;"_"&amp;$B77,データシート2!$A$1:$SI$1,0),0)</f>
        <v>38</v>
      </c>
      <c r="J77" s="745">
        <f>VLOOKUP($D$3&amp;"_"&amp;J$3,データシート2!$A:$SI,MATCH($G$2&amp;"_"&amp;$B77,データシート2!$A$1:$SI$1,0),0)</f>
        <v>40</v>
      </c>
      <c r="K77" s="746">
        <f>VLOOKUP($D$3&amp;"_"&amp;K$3,データシート2!$A:$SI,MATCH($G$2&amp;"_"&amp;$B77,データシート2!$A$1:$SI$1,0),0)</f>
        <v>35</v>
      </c>
      <c r="L77" s="746">
        <f>VLOOKUP($D$3&amp;"_"&amp;L$3,データシート2!$A:$SI,MATCH($G$2&amp;"_"&amp;$B77,データシート2!$A$1:$SI$1,0),0)</f>
        <v>36</v>
      </c>
      <c r="M77" s="746">
        <f>VLOOKUP($D$3&amp;"_"&amp;M$3,データシート2!$A:$SI,MATCH($G$2&amp;"_"&amp;$B77,データシート2!$A$1:$SI$1,0),0)</f>
        <v>35</v>
      </c>
      <c r="N77" s="746">
        <f>VLOOKUP($D$3&amp;"_"&amp;N$3,データシート2!$A:$SI,MATCH($G$2&amp;"_"&amp;$B77,データシート2!$A$1:$SI$1,0),0)</f>
        <v>34</v>
      </c>
      <c r="O77" s="746">
        <f>VLOOKUP($D$3&amp;"_"&amp;O$3,データシート2!$A:$SI,MATCH($G$2&amp;"_"&amp;$B77,データシート2!$A$1:$SI$1,0),0)</f>
        <v>32</v>
      </c>
      <c r="P77" s="746">
        <f>VLOOKUP($D$3&amp;"_"&amp;P$3,データシート2!$A:$SI,MATCH($G$2&amp;"_"&amp;$B77,データシート2!$A$1:$SI$1,0),0)</f>
        <v>28</v>
      </c>
      <c r="Q77" s="747">
        <f>VLOOKUP($D$3&amp;"_"&amp;Q$3,データシート2!$A:$SI,MATCH($G$2&amp;"_"&amp;$B77,データシート2!$A$1:$SI$1,0),0)</f>
        <v>26</v>
      </c>
      <c r="R77" s="934">
        <f>VLOOKUP($D$3&amp;"_"&amp;R$3,データシート2!$A:$SI,MATCH($R$2&amp;"_"&amp;$B77,データシート2!$A$1:$SI$1,0),0)</f>
        <v>154.48099999999999</v>
      </c>
      <c r="S77" s="935">
        <f>VLOOKUP($D$3&amp;"_"&amp;S$3,データシート2!$A:$SI,MATCH($R$2&amp;"_"&amp;$B77,データシート2!$A$1:$SI$1,0),0)</f>
        <v>206.74199999999999</v>
      </c>
      <c r="T77" s="935">
        <f>VLOOKUP($D$3&amp;"_"&amp;T$3,データシート2!$A:$SI,MATCH($R$2&amp;"_"&amp;$B77,データシート2!$A$1:$SI$1,0),0)</f>
        <v>219.30500000000001</v>
      </c>
      <c r="U77" s="935">
        <f>VLOOKUP($D$3&amp;"_"&amp;U$3,データシート2!$A:$SI,MATCH($R$2&amp;"_"&amp;$B77,データシート2!$A$1:$SI$1,0),0)</f>
        <v>214.71</v>
      </c>
      <c r="V77" s="935">
        <f>VLOOKUP($D$3&amp;"_"&amp;V$3,データシート2!$A:$SI,MATCH($R$2&amp;"_"&amp;$B77,データシート2!$A$1:$SI$1,0),0)</f>
        <v>184.655</v>
      </c>
      <c r="W77" s="935">
        <f>VLOOKUP($D$3&amp;"_"&amp;W$3,データシート2!$A:$SI,MATCH($R$2&amp;"_"&amp;$B77,データシート2!$A$1:$SI$1,0),0)</f>
        <v>170.041</v>
      </c>
      <c r="X77" s="935">
        <f>VLOOKUP($D$3&amp;"_"&amp;X$3,データシート2!$A:$SI,MATCH($R$2&amp;"_"&amp;$B77,データシート2!$A$1:$SI$1,0),0)</f>
        <v>156.66999999999999</v>
      </c>
      <c r="Y77" s="935">
        <f>VLOOKUP($D$3&amp;"_"&amp;Y$3,データシート2!$A:$SI,MATCH($R$2&amp;"_"&amp;$B77,データシート2!$A$1:$SI$1,0),0)</f>
        <v>141.291</v>
      </c>
      <c r="Z77" s="935">
        <f>VLOOKUP($D$3&amp;"_"&amp;Z$3,データシート2!$A:$SI,MATCH($R$2&amp;"_"&amp;$B77,データシート2!$A$1:$SI$1,0),0)</f>
        <v>98.992000000000004</v>
      </c>
      <c r="AA77" s="935">
        <f>VLOOKUP($D$3&amp;"_"&amp;AA$3,データシート2!$A:$SI,MATCH($R$2&amp;"_"&amp;$B77,データシート2!$A$1:$SI$1,0),0)</f>
        <v>82.284000000000006</v>
      </c>
      <c r="AB77" s="936">
        <f>VLOOKUP($D$3&amp;"_"&amp;AB$3,データシート2!$A:$SI,MATCH($R$2&amp;"_"&amp;$B77,データシート2!$A$1:$SI$1,0),0)</f>
        <v>86.088999999999999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1</v>
      </c>
      <c r="M80" s="778">
        <f>VLOOKUP($D$3&amp;"_"&amp;M$3,データシート2!$A:$SI,MATCH($G$2&amp;"_"&amp;$C80,データシート2!$A$1:$SI$1,0),0)</f>
        <v>1</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1</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4.8449999999999998</v>
      </c>
      <c r="V80" s="948">
        <f>VLOOKUP($D$3&amp;"_"&amp;V$3,データシート2!$A:$SI,MATCH($R$2&amp;"_"&amp;$C80,データシート2!$A$1:$SI$1,0),0)</f>
        <v>4.8970000000000002</v>
      </c>
      <c r="W80" s="948">
        <f>VLOOKUP($D$3&amp;"_"&amp;W$3,データシート2!$A:$SI,MATCH($R$2&amp;"_"&amp;$C80,データシート2!$A$1:$SI$1,0),0)</f>
        <v>4.75</v>
      </c>
      <c r="X80" s="948">
        <f>VLOOKUP($D$3&amp;"_"&amp;X$3,データシート2!$A:$SI,MATCH($R$2&amp;"_"&amp;$C80,データシート2!$A$1:$SI$1,0),0)</f>
        <v>8.8680000000000003</v>
      </c>
      <c r="Y80" s="948">
        <f>VLOOKUP($D$3&amp;"_"&amp;Y$3,データシート2!$A:$SI,MATCH($R$2&amp;"_"&amp;$C80,データシート2!$A$1:$SI$1,0),0)</f>
        <v>9.173</v>
      </c>
      <c r="Z80" s="948">
        <f>VLOOKUP($D$3&amp;"_"&amp;Z$3,データシート2!$A:$SI,MATCH($R$2&amp;"_"&amp;$C80,データシート2!$A$1:$SI$1,0),0)</f>
        <v>7.8369999999999997</v>
      </c>
      <c r="AA80" s="948">
        <f>VLOOKUP($D$3&amp;"_"&amp;AA$3,データシート2!$A:$SI,MATCH($R$2&amp;"_"&amp;$C80,データシート2!$A$1:$SI$1,0),0)</f>
        <v>3.9089999999999998</v>
      </c>
      <c r="AB80" s="949">
        <f>VLOOKUP($D$3&amp;"_"&amp;AB$3,データシート2!$A:$SI,MATCH($R$2&amp;"_"&amp;$C80,データシート2!$A$1:$SI$1,0),0)</f>
        <v>4.1539999999999999</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38</v>
      </c>
      <c r="H84" s="777">
        <f>VLOOKUP($D$3&amp;"_"&amp;H$3,データシート2!$A:$SI,MATCH($G$2&amp;"_"&amp;$C84,データシート2!$A$1:$SI$1,0),0)</f>
        <v>41</v>
      </c>
      <c r="I84" s="777">
        <f>VLOOKUP($D$3&amp;"_"&amp;I$3,データシート2!$A:$SI,MATCH($G$2&amp;"_"&amp;$C84,データシート2!$A$1:$SI$1,0),0)</f>
        <v>38</v>
      </c>
      <c r="J84" s="777">
        <f>VLOOKUP($D$3&amp;"_"&amp;J$3,データシート2!$A:$SI,MATCH($G$2&amp;"_"&amp;$C84,データシート2!$A$1:$SI$1,0),0)</f>
        <v>39</v>
      </c>
      <c r="K84" s="778">
        <f>VLOOKUP($D$3&amp;"_"&amp;K$3,データシート2!$A:$SI,MATCH($G$2&amp;"_"&amp;$C84,データシート2!$A$1:$SI$1,0),0)</f>
        <v>34</v>
      </c>
      <c r="L84" s="778">
        <f>VLOOKUP($D$3&amp;"_"&amp;L$3,データシート2!$A:$SI,MATCH($G$2&amp;"_"&amp;$C84,データシート2!$A$1:$SI$1,0),0)</f>
        <v>35</v>
      </c>
      <c r="M84" s="778">
        <f>VLOOKUP($D$3&amp;"_"&amp;M$3,データシート2!$A:$SI,MATCH($G$2&amp;"_"&amp;$C84,データシート2!$A$1:$SI$1,0),0)</f>
        <v>34</v>
      </c>
      <c r="N84" s="778">
        <f>VLOOKUP($D$3&amp;"_"&amp;N$3,データシート2!$A:$SI,MATCH($G$2&amp;"_"&amp;$C84,データシート2!$A$1:$SI$1,0),0)</f>
        <v>33</v>
      </c>
      <c r="O84" s="778">
        <f>VLOOKUP($D$3&amp;"_"&amp;O$3,データシート2!$A:$SI,MATCH($G$2&amp;"_"&amp;$C84,データシート2!$A$1:$SI$1,0),0)</f>
        <v>31</v>
      </c>
      <c r="P84" s="778">
        <f>VLOOKUP($D$3&amp;"_"&amp;P$3,データシート2!$A:$SI,MATCH($G$2&amp;"_"&amp;$C84,データシート2!$A$1:$SI$1,0),0)</f>
        <v>27</v>
      </c>
      <c r="Q84" s="779">
        <f>VLOOKUP($D$3&amp;"_"&amp;Q$3,データシート2!$A:$SI,MATCH($G$2&amp;"_"&amp;$C84,データシート2!$A$1:$SI$1,0),0)</f>
        <v>25</v>
      </c>
      <c r="R84" s="947">
        <f>VLOOKUP($D$3&amp;"_"&amp;R$3,データシート2!$A:$SI,MATCH($R$2&amp;"_"&amp;$C84,データシート2!$A$1:$SI$1,0),0)</f>
        <v>150.81899999999999</v>
      </c>
      <c r="S84" s="948">
        <f>VLOOKUP($D$3&amp;"_"&amp;S$3,データシート2!$A:$SI,MATCH($R$2&amp;"_"&amp;$C84,データシート2!$A$1:$SI$1,0),0)</f>
        <v>206.74199999999999</v>
      </c>
      <c r="T84" s="948">
        <f>VLOOKUP($D$3&amp;"_"&amp;T$3,データシート2!$A:$SI,MATCH($R$2&amp;"_"&amp;$C84,データシート2!$A$1:$SI$1,0),0)</f>
        <v>219.30500000000001</v>
      </c>
      <c r="U84" s="948">
        <f>VLOOKUP($D$3&amp;"_"&amp;U$3,データシート2!$A:$SI,MATCH($R$2&amp;"_"&amp;$C84,データシート2!$A$1:$SI$1,0),0)</f>
        <v>209.86500000000001</v>
      </c>
      <c r="V84" s="948">
        <f>VLOOKUP($D$3&amp;"_"&amp;V$3,データシート2!$A:$SI,MATCH($R$2&amp;"_"&amp;$C84,データシート2!$A$1:$SI$1,0),0)</f>
        <v>179.75800000000001</v>
      </c>
      <c r="W84" s="948">
        <f>VLOOKUP($D$3&amp;"_"&amp;W$3,データシート2!$A:$SI,MATCH($R$2&amp;"_"&amp;$C84,データシート2!$A$1:$SI$1,0),0)</f>
        <v>165.291</v>
      </c>
      <c r="X84" s="948">
        <f>VLOOKUP($D$3&amp;"_"&amp;X$3,データシート2!$A:$SI,MATCH($R$2&amp;"_"&amp;$C84,データシート2!$A$1:$SI$1,0),0)</f>
        <v>147.80199999999999</v>
      </c>
      <c r="Y84" s="948">
        <f>VLOOKUP($D$3&amp;"_"&amp;Y$3,データシート2!$A:$SI,MATCH($R$2&amp;"_"&amp;$C84,データシート2!$A$1:$SI$1,0),0)</f>
        <v>132.11799999999999</v>
      </c>
      <c r="Z84" s="948">
        <f>VLOOKUP($D$3&amp;"_"&amp;Z$3,データシート2!$A:$SI,MATCH($R$2&amp;"_"&amp;$C84,データシート2!$A$1:$SI$1,0),0)</f>
        <v>91.155000000000001</v>
      </c>
      <c r="AA84" s="948">
        <f>VLOOKUP($D$3&amp;"_"&amp;AA$3,データシート2!$A:$SI,MATCH($R$2&amp;"_"&amp;$C84,データシート2!$A$1:$SI$1,0),0)</f>
        <v>78.375</v>
      </c>
      <c r="AB84" s="949">
        <f>VLOOKUP($D$3&amp;"_"&amp;AB$3,データシート2!$A:$SI,MATCH($R$2&amp;"_"&amp;$C84,データシート2!$A$1:$SI$1,0),0)</f>
        <v>81.935000000000002</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1</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3.6619999999999999</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3</v>
      </c>
      <c r="H90" s="745">
        <f>VLOOKUP($D$3&amp;"_"&amp;H$3,データシート2!$A:$SI,MATCH($G$2&amp;"_"&amp;$B90,データシート2!$A$1:$SI$1,0),0)</f>
        <v>4</v>
      </c>
      <c r="I90" s="745">
        <f>VLOOKUP($D$3&amp;"_"&amp;I$3,データシート2!$A:$SI,MATCH($G$2&amp;"_"&amp;$B90,データシート2!$A$1:$SI$1,0),0)</f>
        <v>3</v>
      </c>
      <c r="J90" s="745">
        <f>VLOOKUP($D$3&amp;"_"&amp;J$3,データシート2!$A:$SI,MATCH($G$2&amp;"_"&amp;$B90,データシート2!$A$1:$SI$1,0),0)</f>
        <v>3</v>
      </c>
      <c r="K90" s="746">
        <f>VLOOKUP($D$3&amp;"_"&amp;K$3,データシート2!$A:$SI,MATCH($G$2&amp;"_"&amp;$B90,データシート2!$A$1:$SI$1,0),0)</f>
        <v>3</v>
      </c>
      <c r="L90" s="746">
        <f>VLOOKUP($D$3&amp;"_"&amp;L$3,データシート2!$A:$SI,MATCH($G$2&amp;"_"&amp;$B90,データシート2!$A$1:$SI$1,0),0)</f>
        <v>3</v>
      </c>
      <c r="M90" s="746">
        <f>VLOOKUP($D$3&amp;"_"&amp;M$3,データシート2!$A:$SI,MATCH($G$2&amp;"_"&amp;$B90,データシート2!$A$1:$SI$1,0),0)</f>
        <v>3</v>
      </c>
      <c r="N90" s="746">
        <f>VLOOKUP($D$3&amp;"_"&amp;N$3,データシート2!$A:$SI,MATCH($G$2&amp;"_"&amp;$B90,データシート2!$A$1:$SI$1,0),0)</f>
        <v>4</v>
      </c>
      <c r="O90" s="746">
        <f>VLOOKUP($D$3&amp;"_"&amp;O$3,データシート2!$A:$SI,MATCH($G$2&amp;"_"&amp;$B90,データシート2!$A$1:$SI$1,0),0)</f>
        <v>4</v>
      </c>
      <c r="P90" s="746">
        <f>VLOOKUP($D$3&amp;"_"&amp;P$3,データシート2!$A:$SI,MATCH($G$2&amp;"_"&amp;$B90,データシート2!$A$1:$SI$1,0),0)</f>
        <v>4</v>
      </c>
      <c r="Q90" s="747">
        <f>VLOOKUP($D$3&amp;"_"&amp;Q$3,データシート2!$A:$SI,MATCH($G$2&amp;"_"&amp;$B90,データシート2!$A$1:$SI$1,0),0)</f>
        <v>4</v>
      </c>
      <c r="R90" s="934">
        <f>VLOOKUP($D$3&amp;"_"&amp;R$3,データシート2!$A:$SI,MATCH($R$2&amp;"_"&amp;$B90,データシート2!$A$1:$SI$1,0),0)</f>
        <v>9.2959999999999994</v>
      </c>
      <c r="S90" s="935">
        <f>VLOOKUP($D$3&amp;"_"&amp;S$3,データシート2!$A:$SI,MATCH($R$2&amp;"_"&amp;$B90,データシート2!$A$1:$SI$1,0),0)</f>
        <v>14.858000000000001</v>
      </c>
      <c r="T90" s="935">
        <f>VLOOKUP($D$3&amp;"_"&amp;T$3,データシート2!$A:$SI,MATCH($R$2&amp;"_"&amp;$B90,データシート2!$A$1:$SI$1,0),0)</f>
        <v>13.891</v>
      </c>
      <c r="U90" s="935">
        <f>VLOOKUP($D$3&amp;"_"&amp;U$3,データシート2!$A:$SI,MATCH($R$2&amp;"_"&amp;$B90,データシート2!$A$1:$SI$1,0),0)</f>
        <v>13.769</v>
      </c>
      <c r="V90" s="935">
        <f>VLOOKUP($D$3&amp;"_"&amp;V$3,データシート2!$A:$SI,MATCH($R$2&amp;"_"&amp;$B90,データシート2!$A$1:$SI$1,0),0)</f>
        <v>12.473000000000001</v>
      </c>
      <c r="W90" s="935">
        <f>VLOOKUP($D$3&amp;"_"&amp;W$3,データシート2!$A:$SI,MATCH($R$2&amp;"_"&amp;$B90,データシート2!$A$1:$SI$1,0),0)</f>
        <v>10.955</v>
      </c>
      <c r="X90" s="935">
        <f>VLOOKUP($D$3&amp;"_"&amp;X$3,データシート2!$A:$SI,MATCH($R$2&amp;"_"&amp;$B90,データシート2!$A$1:$SI$1,0),0)</f>
        <v>10.521000000000001</v>
      </c>
      <c r="Y90" s="935">
        <f>VLOOKUP($D$3&amp;"_"&amp;Y$3,データシート2!$A:$SI,MATCH($R$2&amp;"_"&amp;$B90,データシート2!$A$1:$SI$1,0),0)</f>
        <v>16.164999999999999</v>
      </c>
      <c r="Z90" s="935">
        <f>VLOOKUP($D$3&amp;"_"&amp;Z$3,データシート2!$A:$SI,MATCH($R$2&amp;"_"&amp;$B90,データシート2!$A$1:$SI$1,0),0)</f>
        <v>11.522</v>
      </c>
      <c r="AA90" s="935">
        <f>VLOOKUP($D$3&amp;"_"&amp;AA$3,データシート2!$A:$SI,MATCH($R$2&amp;"_"&amp;$B90,データシート2!$A$1:$SI$1,0),0)</f>
        <v>12.635</v>
      </c>
      <c r="AB90" s="936">
        <f>VLOOKUP($D$3&amp;"_"&amp;AB$3,データシート2!$A:$SI,MATCH($R$2&amp;"_"&amp;$B90,データシート2!$A$1:$SI$1,0),0)</f>
        <v>12.914</v>
      </c>
    </row>
    <row r="91" spans="2:28" s="756" customFormat="1" ht="16.5" customHeight="1">
      <c r="B91" s="748"/>
      <c r="C91" s="749">
        <v>62</v>
      </c>
      <c r="D91" s="750" t="s">
        <v>603</v>
      </c>
      <c r="E91" s="749"/>
      <c r="F91" s="751"/>
      <c r="G91" s="765">
        <f>VLOOKUP($D$3&amp;"_"&amp;G$3,データシート2!$A:$SI,MATCH($G$2&amp;"_"&amp;$C91,データシート2!$A$1:$SI$1,0),0)</f>
        <v>2</v>
      </c>
      <c r="H91" s="753">
        <f>VLOOKUP($D$3&amp;"_"&amp;H$3,データシート2!$A:$SI,MATCH($G$2&amp;"_"&amp;$C91,データシート2!$A$1:$SI$1,0),0)</f>
        <v>2</v>
      </c>
      <c r="I91" s="753">
        <f>VLOOKUP($D$3&amp;"_"&amp;I$3,データシート2!$A:$SI,MATCH($G$2&amp;"_"&amp;$C91,データシート2!$A$1:$SI$1,0),0)</f>
        <v>2</v>
      </c>
      <c r="J91" s="753">
        <f>VLOOKUP($D$3&amp;"_"&amp;J$3,データシート2!$A:$SI,MATCH($G$2&amp;"_"&amp;$C91,データシート2!$A$1:$SI$1,0),0)</f>
        <v>2</v>
      </c>
      <c r="K91" s="754">
        <f>VLOOKUP($D$3&amp;"_"&amp;K$3,データシート2!$A:$SI,MATCH($G$2&amp;"_"&amp;$C91,データシート2!$A$1:$SI$1,0),0)</f>
        <v>2</v>
      </c>
      <c r="L91" s="754">
        <f>VLOOKUP($D$3&amp;"_"&amp;L$3,データシート2!$A:$SI,MATCH($G$2&amp;"_"&amp;$C91,データシート2!$A$1:$SI$1,0),0)</f>
        <v>2</v>
      </c>
      <c r="M91" s="754">
        <f>VLOOKUP($D$3&amp;"_"&amp;M$3,データシート2!$A:$SI,MATCH($G$2&amp;"_"&amp;$C91,データシート2!$A$1:$SI$1,0),0)</f>
        <v>2</v>
      </c>
      <c r="N91" s="754">
        <f>VLOOKUP($D$3&amp;"_"&amp;N$3,データシート2!$A:$SI,MATCH($G$2&amp;"_"&amp;$C91,データシート2!$A$1:$SI$1,0),0)</f>
        <v>2</v>
      </c>
      <c r="O91" s="754">
        <f>VLOOKUP($D$3&amp;"_"&amp;O$3,データシート2!$A:$SI,MATCH($G$2&amp;"_"&amp;$C91,データシート2!$A$1:$SI$1,0),0)</f>
        <v>2</v>
      </c>
      <c r="P91" s="754">
        <f>VLOOKUP($D$3&amp;"_"&amp;P$3,データシート2!$A:$SI,MATCH($G$2&amp;"_"&amp;$C91,データシート2!$A$1:$SI$1,0),0)</f>
        <v>2</v>
      </c>
      <c r="Q91" s="755">
        <f>VLOOKUP($D$3&amp;"_"&amp;Q$3,データシート2!$A:$SI,MATCH($G$2&amp;"_"&amp;$C91,データシート2!$A$1:$SI$1,0),0)</f>
        <v>2</v>
      </c>
      <c r="R91" s="943">
        <f>VLOOKUP($D$3&amp;"_"&amp;R$3,データシート2!$A:$SI,MATCH($R$2&amp;"_"&amp;$C91,データシート2!$A$1:$SI$1,0),0)</f>
        <v>6.3090000000000002</v>
      </c>
      <c r="S91" s="938">
        <f>VLOOKUP($D$3&amp;"_"&amp;S$3,データシート2!$A:$SI,MATCH($R$2&amp;"_"&amp;$C91,データシート2!$A$1:$SI$1,0),0)</f>
        <v>8.1530000000000005</v>
      </c>
      <c r="T91" s="938">
        <f>VLOOKUP($D$3&amp;"_"&amp;T$3,データシート2!$A:$SI,MATCH($R$2&amp;"_"&amp;$C91,データシート2!$A$1:$SI$1,0),0)</f>
        <v>9.4700000000000006</v>
      </c>
      <c r="U91" s="938">
        <f>VLOOKUP($D$3&amp;"_"&amp;U$3,データシート2!$A:$SI,MATCH($R$2&amp;"_"&amp;$C91,データシート2!$A$1:$SI$1,0),0)</f>
        <v>9.6129999999999995</v>
      </c>
      <c r="V91" s="938">
        <f>VLOOKUP($D$3&amp;"_"&amp;V$3,データシート2!$A:$SI,MATCH($R$2&amp;"_"&amp;$C91,データシート2!$A$1:$SI$1,0),0)</f>
        <v>8.7469999999999999</v>
      </c>
      <c r="W91" s="938">
        <f>VLOOKUP($D$3&amp;"_"&amp;W$3,データシート2!$A:$SI,MATCH($R$2&amp;"_"&amp;$C91,データシート2!$A$1:$SI$1,0),0)</f>
        <v>7.452</v>
      </c>
      <c r="X91" s="938">
        <f>VLOOKUP($D$3&amp;"_"&amp;X$3,データシート2!$A:$SI,MATCH($R$2&amp;"_"&amp;$C91,データシート2!$A$1:$SI$1,0),0)</f>
        <v>6.6509999999999998</v>
      </c>
      <c r="Y91" s="938">
        <f>VLOOKUP($D$3&amp;"_"&amp;Y$3,データシート2!$A:$SI,MATCH($R$2&amp;"_"&amp;$C91,データシート2!$A$1:$SI$1,0),0)</f>
        <v>6.1559999999999997</v>
      </c>
      <c r="Z91" s="938">
        <f>VLOOKUP($D$3&amp;"_"&amp;Z$3,データシート2!$A:$SI,MATCH($R$2&amp;"_"&amp;$C91,データシート2!$A$1:$SI$1,0),0)</f>
        <v>4.6050000000000004</v>
      </c>
      <c r="AA91" s="938">
        <f>VLOOKUP($D$3&amp;"_"&amp;AA$3,データシート2!$A:$SI,MATCH($R$2&amp;"_"&amp;$C91,データシート2!$A$1:$SI$1,0),0)</f>
        <v>5.3540000000000001</v>
      </c>
      <c r="AB91" s="939">
        <f>VLOOKUP($D$3&amp;"_"&amp;AB$3,データシート2!$A:$SI,MATCH($R$2&amp;"_"&amp;$C91,データシート2!$A$1:$SI$1,0),0)</f>
        <v>5.4729999999999999</v>
      </c>
    </row>
    <row r="92" spans="2:28" s="756" customFormat="1" ht="16.5" customHeight="1">
      <c r="B92" s="748"/>
      <c r="C92" s="773">
        <v>63</v>
      </c>
      <c r="D92" s="774" t="s">
        <v>604</v>
      </c>
      <c r="E92" s="773"/>
      <c r="F92" s="775"/>
      <c r="G92" s="776">
        <f>VLOOKUP($D$3&amp;"_"&amp;G$3,データシート2!$A:$SI,MATCH($G$2&amp;"_"&amp;$C92,データシート2!$A$1:$SI$1,0),0)</f>
        <v>1</v>
      </c>
      <c r="H92" s="777">
        <f>VLOOKUP($D$3&amp;"_"&amp;H$3,データシート2!$A:$SI,MATCH($G$2&amp;"_"&amp;$C92,データシート2!$A$1:$SI$1,0),0)</f>
        <v>1</v>
      </c>
      <c r="I92" s="777">
        <f>VLOOKUP($D$3&amp;"_"&amp;I$3,データシート2!$A:$SI,MATCH($G$2&amp;"_"&amp;$C92,データシート2!$A$1:$SI$1,0),0)</f>
        <v>1</v>
      </c>
      <c r="J92" s="777">
        <f>VLOOKUP($D$3&amp;"_"&amp;J$3,データシート2!$A:$SI,MATCH($G$2&amp;"_"&amp;$C92,データシート2!$A$1:$SI$1,0),0)</f>
        <v>1</v>
      </c>
      <c r="K92" s="778">
        <f>VLOOKUP($D$3&amp;"_"&amp;K$3,データシート2!$A:$SI,MATCH($G$2&amp;"_"&amp;$C92,データシート2!$A$1:$SI$1,0),0)</f>
        <v>1</v>
      </c>
      <c r="L92" s="778">
        <f>VLOOKUP($D$3&amp;"_"&amp;L$3,データシート2!$A:$SI,MATCH($G$2&amp;"_"&amp;$C92,データシート2!$A$1:$SI$1,0),0)</f>
        <v>1</v>
      </c>
      <c r="M92" s="778">
        <f>VLOOKUP($D$3&amp;"_"&amp;M$3,データシート2!$A:$SI,MATCH($G$2&amp;"_"&amp;$C92,データシート2!$A$1:$SI$1,0),0)</f>
        <v>1</v>
      </c>
      <c r="N92" s="778">
        <f>VLOOKUP($D$3&amp;"_"&amp;N$3,データシート2!$A:$SI,MATCH($G$2&amp;"_"&amp;$C92,データシート2!$A$1:$SI$1,0),0)</f>
        <v>1</v>
      </c>
      <c r="O92" s="778">
        <f>VLOOKUP($D$3&amp;"_"&amp;O$3,データシート2!$A:$SI,MATCH($G$2&amp;"_"&amp;$C92,データシート2!$A$1:$SI$1,0),0)</f>
        <v>1</v>
      </c>
      <c r="P92" s="778">
        <f>VLOOKUP($D$3&amp;"_"&amp;P$3,データシート2!$A:$SI,MATCH($G$2&amp;"_"&amp;$C92,データシート2!$A$1:$SI$1,0),0)</f>
        <v>1</v>
      </c>
      <c r="Q92" s="779">
        <f>VLOOKUP($D$3&amp;"_"&amp;Q$3,データシート2!$A:$SI,MATCH($G$2&amp;"_"&amp;$C92,データシート2!$A$1:$SI$1,0),0)</f>
        <v>1</v>
      </c>
      <c r="R92" s="947">
        <f>VLOOKUP($D$3&amp;"_"&amp;R$3,データシート2!$A:$SI,MATCH($R$2&amp;"_"&amp;$C92,データシート2!$A$1:$SI$1,0),0)</f>
        <v>2.9870000000000001</v>
      </c>
      <c r="S92" s="948">
        <f>VLOOKUP($D$3&amp;"_"&amp;S$3,データシート2!$A:$SI,MATCH($R$2&amp;"_"&amp;$C92,データシート2!$A$1:$SI$1,0),0)</f>
        <v>3.6150000000000002</v>
      </c>
      <c r="T92" s="948">
        <f>VLOOKUP($D$3&amp;"_"&amp;T$3,データシート2!$A:$SI,MATCH($R$2&amp;"_"&amp;$C92,データシート2!$A$1:$SI$1,0),0)</f>
        <v>4.4210000000000003</v>
      </c>
      <c r="U92" s="948">
        <f>VLOOKUP($D$3&amp;"_"&amp;U$3,データシート2!$A:$SI,MATCH($R$2&amp;"_"&amp;$C92,データシート2!$A$1:$SI$1,0),0)</f>
        <v>4.1559999999999997</v>
      </c>
      <c r="V92" s="948">
        <f>VLOOKUP($D$3&amp;"_"&amp;V$3,データシート2!$A:$SI,MATCH($R$2&amp;"_"&amp;$C92,データシート2!$A$1:$SI$1,0),0)</f>
        <v>3.726</v>
      </c>
      <c r="W92" s="948">
        <f>VLOOKUP($D$3&amp;"_"&amp;W$3,データシート2!$A:$SI,MATCH($R$2&amp;"_"&amp;$C92,データシート2!$A$1:$SI$1,0),0)</f>
        <v>3.5030000000000001</v>
      </c>
      <c r="X92" s="948">
        <f>VLOOKUP($D$3&amp;"_"&amp;X$3,データシート2!$A:$SI,MATCH($R$2&amp;"_"&amp;$C92,データシート2!$A$1:$SI$1,0),0)</f>
        <v>3.87</v>
      </c>
      <c r="Y92" s="948">
        <f>VLOOKUP($D$3&amp;"_"&amp;Y$3,データシート2!$A:$SI,MATCH($R$2&amp;"_"&amp;$C92,データシート2!$A$1:$SI$1,0),0)</f>
        <v>3.1789999999999998</v>
      </c>
      <c r="Z92" s="948">
        <f>VLOOKUP($D$3&amp;"_"&amp;Z$3,データシート2!$A:$SI,MATCH($R$2&amp;"_"&amp;$C92,データシート2!$A$1:$SI$1,0),0)</f>
        <v>1.3540000000000001</v>
      </c>
      <c r="AA92" s="948">
        <f>VLOOKUP($D$3&amp;"_"&amp;AA$3,データシート2!$A:$SI,MATCH($R$2&amp;"_"&amp;$C92,データシート2!$A$1:$SI$1,0),0)</f>
        <v>1.341</v>
      </c>
      <c r="AB92" s="949">
        <f>VLOOKUP($D$3&amp;"_"&amp;AB$3,データシート2!$A:$SI,MATCH($R$2&amp;"_"&amp;$C92,データシート2!$A$1:$SI$1,0),0)</f>
        <v>1.3149999999999999</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1</v>
      </c>
      <c r="O93" s="778">
        <f>VLOOKUP($D$3&amp;"_"&amp;O$3,データシート2!$A:$SI,MATCH($G$2&amp;"_"&amp;$C93,データシート2!$A$1:$SI$1,0),0)</f>
        <v>1</v>
      </c>
      <c r="P93" s="778">
        <f>VLOOKUP($D$3&amp;"_"&amp;P$3,データシート2!$A:$SI,MATCH($G$2&amp;"_"&amp;$C93,データシート2!$A$1:$SI$1,0),0)</f>
        <v>1</v>
      </c>
      <c r="Q93" s="779">
        <f>VLOOKUP($D$3&amp;"_"&amp;Q$3,データシート2!$A:$SI,MATCH($G$2&amp;"_"&amp;$C93,データシート2!$A$1:$SI$1,0),0)</f>
        <v>1</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6.83</v>
      </c>
      <c r="Z93" s="948">
        <f>VLOOKUP($D$3&amp;"_"&amp;Z$3,データシート2!$A:$SI,MATCH($R$2&amp;"_"&amp;$C93,データシート2!$A$1:$SI$1,0),0)</f>
        <v>5.5629999999999997</v>
      </c>
      <c r="AA93" s="948">
        <f>VLOOKUP($D$3&amp;"_"&amp;AA$3,データシート2!$A:$SI,MATCH($R$2&amp;"_"&amp;$C93,データシート2!$A$1:$SI$1,0),0)</f>
        <v>5.94</v>
      </c>
      <c r="AB93" s="949">
        <f>VLOOKUP($D$3&amp;"_"&amp;AB$3,データシート2!$A:$SI,MATCH($R$2&amp;"_"&amp;$C93,データシート2!$A$1:$SI$1,0),0)</f>
        <v>6.1260000000000003</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1</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3.09</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28</v>
      </c>
      <c r="H97" s="745">
        <f>VLOOKUP($D$3&amp;"_"&amp;H$3,データシート2!$A:$SI,MATCH($G$2&amp;"_"&amp;$B97,データシート2!$A$1:$SI$1,0),0)</f>
        <v>29</v>
      </c>
      <c r="I97" s="745">
        <f>VLOOKUP($D$3&amp;"_"&amp;I$3,データシート2!$A:$SI,MATCH($G$2&amp;"_"&amp;$B97,データシート2!$A$1:$SI$1,0),0)</f>
        <v>33</v>
      </c>
      <c r="J97" s="745">
        <f>VLOOKUP($D$3&amp;"_"&amp;J$3,データシート2!$A:$SI,MATCH($G$2&amp;"_"&amp;$B97,データシート2!$A$1:$SI$1,0),0)</f>
        <v>11</v>
      </c>
      <c r="K97" s="746">
        <f>VLOOKUP($D$3&amp;"_"&amp;K$3,データシート2!$A:$SI,MATCH($G$2&amp;"_"&amp;$B97,データシート2!$A$1:$SI$1,0),0)</f>
        <v>29</v>
      </c>
      <c r="L97" s="746">
        <f>VLOOKUP($D$3&amp;"_"&amp;L$3,データシート2!$A:$SI,MATCH($G$2&amp;"_"&amp;$B97,データシート2!$A$1:$SI$1,0),0)</f>
        <v>29</v>
      </c>
      <c r="M97" s="746">
        <f>VLOOKUP($D$3&amp;"_"&amp;M$3,データシート2!$A:$SI,MATCH($G$2&amp;"_"&amp;$B97,データシート2!$A$1:$SI$1,0),0)</f>
        <v>30</v>
      </c>
      <c r="N97" s="746">
        <f>VLOOKUP($D$3&amp;"_"&amp;N$3,データシート2!$A:$SI,MATCH($G$2&amp;"_"&amp;$B97,データシート2!$A$1:$SI$1,0),0)</f>
        <v>25</v>
      </c>
      <c r="O97" s="746">
        <f>VLOOKUP($D$3&amp;"_"&amp;O$3,データシート2!$A:$SI,MATCH($G$2&amp;"_"&amp;$B97,データシート2!$A$1:$SI$1,0),0)</f>
        <v>26</v>
      </c>
      <c r="P97" s="746">
        <f>VLOOKUP($D$3&amp;"_"&amp;P$3,データシート2!$A:$SI,MATCH($G$2&amp;"_"&amp;$B97,データシート2!$A$1:$SI$1,0),0)</f>
        <v>26</v>
      </c>
      <c r="Q97" s="747">
        <f>VLOOKUP($D$3&amp;"_"&amp;Q$3,データシート2!$A:$SI,MATCH($G$2&amp;"_"&amp;$B97,データシート2!$A$1:$SI$1,0),0)</f>
        <v>26</v>
      </c>
      <c r="R97" s="934">
        <f>VLOOKUP($D$3&amp;"_"&amp;R$3,データシート2!$A:$SI,MATCH($R$2&amp;"_"&amp;$B97,データシート2!$A$1:$SI$1,0),0)</f>
        <v>133.58600000000001</v>
      </c>
      <c r="S97" s="935">
        <f>VLOOKUP($D$3&amp;"_"&amp;S$3,データシート2!$A:$SI,MATCH($R$2&amp;"_"&amp;$B97,データシート2!$A$1:$SI$1,0),0)</f>
        <v>177.172</v>
      </c>
      <c r="T97" s="935">
        <f>VLOOKUP($D$3&amp;"_"&amp;T$3,データシート2!$A:$SI,MATCH($R$2&amp;"_"&amp;$B97,データシート2!$A$1:$SI$1,0),0)</f>
        <v>220.149</v>
      </c>
      <c r="U97" s="935">
        <f>VLOOKUP($D$3&amp;"_"&amp;U$3,データシート2!$A:$SI,MATCH($R$2&amp;"_"&amp;$B97,データシート2!$A$1:$SI$1,0),0)</f>
        <v>49.401000000000003</v>
      </c>
      <c r="V97" s="935">
        <f>VLOOKUP($D$3&amp;"_"&amp;V$3,データシート2!$A:$SI,MATCH($R$2&amp;"_"&amp;$B97,データシート2!$A$1:$SI$1,0),0)</f>
        <v>186.09100000000001</v>
      </c>
      <c r="W97" s="935">
        <f>VLOOKUP($D$3&amp;"_"&amp;W$3,データシート2!$A:$SI,MATCH($R$2&amp;"_"&amp;$B97,データシート2!$A$1:$SI$1,0),0)</f>
        <v>166.40199999999999</v>
      </c>
      <c r="X97" s="935">
        <f>VLOOKUP($D$3&amp;"_"&amp;X$3,データシート2!$A:$SI,MATCH($R$2&amp;"_"&amp;$B97,データシート2!$A$1:$SI$1,0),0)</f>
        <v>159.291</v>
      </c>
      <c r="Y97" s="935">
        <f>VLOOKUP($D$3&amp;"_"&amp;Y$3,データシート2!$A:$SI,MATCH($R$2&amp;"_"&amp;$B97,データシート2!$A$1:$SI$1,0),0)</f>
        <v>120.44499999999999</v>
      </c>
      <c r="Z97" s="935">
        <f>VLOOKUP($D$3&amp;"_"&amp;Z$3,データシート2!$A:$SI,MATCH($R$2&amp;"_"&amp;$B97,データシート2!$A$1:$SI$1,0),0)</f>
        <v>96.936999999999998</v>
      </c>
      <c r="AA97" s="935">
        <f>VLOOKUP($D$3&amp;"_"&amp;AA$3,データシート2!$A:$SI,MATCH($R$2&amp;"_"&amp;$B97,データシート2!$A$1:$SI$1,0),0)</f>
        <v>88.936000000000007</v>
      </c>
      <c r="AB97" s="936">
        <f>VLOOKUP($D$3&amp;"_"&amp;AB$3,データシート2!$A:$SI,MATCH($R$2&amp;"_"&amp;$B97,データシート2!$A$1:$SI$1,0),0)</f>
        <v>97.790999999999997</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28</v>
      </c>
      <c r="H99" s="777">
        <f>VLOOKUP($D$3&amp;"_"&amp;H$3,データシート2!$A:$SI,MATCH($G$2&amp;"_"&amp;$C99,データシート2!$A$1:$SI$1,0),0)</f>
        <v>29</v>
      </c>
      <c r="I99" s="777">
        <f>VLOOKUP($D$3&amp;"_"&amp;I$3,データシート2!$A:$SI,MATCH($G$2&amp;"_"&amp;$C99,データシート2!$A$1:$SI$1,0),0)</f>
        <v>33</v>
      </c>
      <c r="J99" s="777">
        <f>VLOOKUP($D$3&amp;"_"&amp;J$3,データシート2!$A:$SI,MATCH($G$2&amp;"_"&amp;$C99,データシート2!$A$1:$SI$1,0),0)</f>
        <v>11</v>
      </c>
      <c r="K99" s="778">
        <f>VLOOKUP($D$3&amp;"_"&amp;K$3,データシート2!$A:$SI,MATCH($G$2&amp;"_"&amp;$C99,データシート2!$A$1:$SI$1,0),0)</f>
        <v>29</v>
      </c>
      <c r="L99" s="778">
        <f>VLOOKUP($D$3&amp;"_"&amp;L$3,データシート2!$A:$SI,MATCH($G$2&amp;"_"&amp;$C99,データシート2!$A$1:$SI$1,0),0)</f>
        <v>29</v>
      </c>
      <c r="M99" s="778">
        <f>VLOOKUP($D$3&amp;"_"&amp;M$3,データシート2!$A:$SI,MATCH($G$2&amp;"_"&amp;$C99,データシート2!$A$1:$SI$1,0),0)</f>
        <v>30</v>
      </c>
      <c r="N99" s="778">
        <f>VLOOKUP($D$3&amp;"_"&amp;N$3,データシート2!$A:$SI,MATCH($G$2&amp;"_"&amp;$C99,データシート2!$A$1:$SI$1,0),0)</f>
        <v>25</v>
      </c>
      <c r="O99" s="778">
        <f>VLOOKUP($D$3&amp;"_"&amp;O$3,データシート2!$A:$SI,MATCH($G$2&amp;"_"&amp;$C99,データシート2!$A$1:$SI$1,0),0)</f>
        <v>26</v>
      </c>
      <c r="P99" s="778">
        <f>VLOOKUP($D$3&amp;"_"&amp;P$3,データシート2!$A:$SI,MATCH($G$2&amp;"_"&amp;$C99,データシート2!$A$1:$SI$1,0),0)</f>
        <v>26</v>
      </c>
      <c r="Q99" s="779">
        <f>VLOOKUP($D$3&amp;"_"&amp;Q$3,データシート2!$A:$SI,MATCH($G$2&amp;"_"&amp;$C99,データシート2!$A$1:$SI$1,0),0)</f>
        <v>26</v>
      </c>
      <c r="R99" s="947">
        <f>VLOOKUP($D$3&amp;"_"&amp;R$3,データシート2!$A:$SI,MATCH($R$2&amp;"_"&amp;$C99,データシート2!$A$1:$SI$1,0),0)</f>
        <v>133.58600000000001</v>
      </c>
      <c r="S99" s="948">
        <f>VLOOKUP($D$3&amp;"_"&amp;S$3,データシート2!$A:$SI,MATCH($R$2&amp;"_"&amp;$C99,データシート2!$A$1:$SI$1,0),0)</f>
        <v>177.172</v>
      </c>
      <c r="T99" s="948">
        <f>VLOOKUP($D$3&amp;"_"&amp;T$3,データシート2!$A:$SI,MATCH($R$2&amp;"_"&amp;$C99,データシート2!$A$1:$SI$1,0),0)</f>
        <v>220.149</v>
      </c>
      <c r="U99" s="948">
        <f>VLOOKUP($D$3&amp;"_"&amp;U$3,データシート2!$A:$SI,MATCH($R$2&amp;"_"&amp;$C99,データシート2!$A$1:$SI$1,0),0)</f>
        <v>49.401000000000003</v>
      </c>
      <c r="V99" s="948">
        <f>VLOOKUP($D$3&amp;"_"&amp;V$3,データシート2!$A:$SI,MATCH($R$2&amp;"_"&amp;$C99,データシート2!$A$1:$SI$1,0),0)</f>
        <v>186.09100000000001</v>
      </c>
      <c r="W99" s="948">
        <f>VLOOKUP($D$3&amp;"_"&amp;W$3,データシート2!$A:$SI,MATCH($R$2&amp;"_"&amp;$C99,データシート2!$A$1:$SI$1,0),0)</f>
        <v>166.40199999999999</v>
      </c>
      <c r="X99" s="948">
        <f>VLOOKUP($D$3&amp;"_"&amp;X$3,データシート2!$A:$SI,MATCH($R$2&amp;"_"&amp;$C99,データシート2!$A$1:$SI$1,0),0)</f>
        <v>159.291</v>
      </c>
      <c r="Y99" s="948">
        <f>VLOOKUP($D$3&amp;"_"&amp;Y$3,データシート2!$A:$SI,MATCH($R$2&amp;"_"&amp;$C99,データシート2!$A$1:$SI$1,0),0)</f>
        <v>120.44499999999999</v>
      </c>
      <c r="Z99" s="948">
        <f>VLOOKUP($D$3&amp;"_"&amp;Z$3,データシート2!$A:$SI,MATCH($R$2&amp;"_"&amp;$C99,データシート2!$A$1:$SI$1,0),0)</f>
        <v>96.936999999999998</v>
      </c>
      <c r="AA99" s="948">
        <f>VLOOKUP($D$3&amp;"_"&amp;AA$3,データシート2!$A:$SI,MATCH($R$2&amp;"_"&amp;$C99,データシート2!$A$1:$SI$1,0),0)</f>
        <v>88.936000000000007</v>
      </c>
      <c r="AB99" s="949">
        <f>VLOOKUP($D$3&amp;"_"&amp;AB$3,データシート2!$A:$SI,MATCH($R$2&amp;"_"&amp;$C99,データシート2!$A$1:$SI$1,0),0)</f>
        <v>97.790999999999997</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12</v>
      </c>
      <c r="H106" s="745">
        <f>VLOOKUP($D$3&amp;"_"&amp;H$3,データシート2!$A:$SI,MATCH($G$2&amp;"_"&amp;$B106,データシート2!$A$1:$SI$1,0),0)</f>
        <v>13</v>
      </c>
      <c r="I106" s="745">
        <f>VLOOKUP($D$3&amp;"_"&amp;I$3,データシート2!$A:$SI,MATCH($G$2&amp;"_"&amp;$B106,データシート2!$A$1:$SI$1,0),0)</f>
        <v>11</v>
      </c>
      <c r="J106" s="745">
        <f>VLOOKUP($D$3&amp;"_"&amp;J$3,データシート2!$A:$SI,MATCH($G$2&amp;"_"&amp;$B106,データシート2!$A$1:$SI$1,0),0)</f>
        <v>11</v>
      </c>
      <c r="K106" s="746">
        <f>VLOOKUP($D$3&amp;"_"&amp;K$3,データシート2!$A:$SI,MATCH($G$2&amp;"_"&amp;$B106,データシート2!$A$1:$SI$1,0),0)</f>
        <v>11</v>
      </c>
      <c r="L106" s="746">
        <f>VLOOKUP($D$3&amp;"_"&amp;L$3,データシート2!$A:$SI,MATCH($G$2&amp;"_"&amp;$B106,データシート2!$A$1:$SI$1,0),0)</f>
        <v>11</v>
      </c>
      <c r="M106" s="746">
        <f>VLOOKUP($D$3&amp;"_"&amp;M$3,データシート2!$A:$SI,MATCH($G$2&amp;"_"&amp;$B106,データシート2!$A$1:$SI$1,0),0)</f>
        <v>11</v>
      </c>
      <c r="N106" s="746">
        <f>VLOOKUP($D$3&amp;"_"&amp;N$3,データシート2!$A:$SI,MATCH($G$2&amp;"_"&amp;$B106,データシート2!$A$1:$SI$1,0),0)</f>
        <v>10</v>
      </c>
      <c r="O106" s="746">
        <f>VLOOKUP($D$3&amp;"_"&amp;O$3,データシート2!$A:$SI,MATCH($G$2&amp;"_"&amp;$B106,データシート2!$A$1:$SI$1,0),0)</f>
        <v>10</v>
      </c>
      <c r="P106" s="746">
        <f>VLOOKUP($D$3&amp;"_"&amp;P$3,データシート2!$A:$SI,MATCH($G$2&amp;"_"&amp;$B106,データシート2!$A$1:$SI$1,0),0)</f>
        <v>10</v>
      </c>
      <c r="Q106" s="747">
        <f>VLOOKUP($D$3&amp;"_"&amp;Q$3,データシート2!$A:$SI,MATCH($G$2&amp;"_"&amp;$B106,データシート2!$A$1:$SI$1,0),0)</f>
        <v>9</v>
      </c>
      <c r="R106" s="934">
        <f>VLOOKUP($D$3&amp;"_"&amp;R$3,データシート2!$A:$SI,MATCH($R$2&amp;"_"&amp;$B106,データシート2!$A$1:$SI$1,0),0)</f>
        <v>55.121000000000002</v>
      </c>
      <c r="S106" s="935">
        <f>VLOOKUP($D$3&amp;"_"&amp;S$3,データシート2!$A:$SI,MATCH($R$2&amp;"_"&amp;$B106,データシート2!$A$1:$SI$1,0),0)</f>
        <v>67.989000000000004</v>
      </c>
      <c r="T106" s="935">
        <f>VLOOKUP($D$3&amp;"_"&amp;T$3,データシート2!$A:$SI,MATCH($R$2&amp;"_"&amp;$B106,データシート2!$A$1:$SI$1,0),0)</f>
        <v>59.234999999999999</v>
      </c>
      <c r="U106" s="935">
        <f>VLOOKUP($D$3&amp;"_"&amp;U$3,データシート2!$A:$SI,MATCH($R$2&amp;"_"&amp;$B106,データシート2!$A$1:$SI$1,0),0)</f>
        <v>68.021000000000001</v>
      </c>
      <c r="V106" s="935">
        <f>VLOOKUP($D$3&amp;"_"&amp;V$3,データシート2!$A:$SI,MATCH($R$2&amp;"_"&amp;$B106,データシート2!$A$1:$SI$1,0),0)</f>
        <v>64.641999999999996</v>
      </c>
      <c r="W106" s="935">
        <f>VLOOKUP($D$3&amp;"_"&amp;W$3,データシート2!$A:$SI,MATCH($R$2&amp;"_"&amp;$B106,データシート2!$A$1:$SI$1,0),0)</f>
        <v>59.402000000000001</v>
      </c>
      <c r="X106" s="935">
        <f>VLOOKUP($D$3&amp;"_"&amp;X$3,データシート2!$A:$SI,MATCH($R$2&amp;"_"&amp;$B106,データシート2!$A$1:$SI$1,0),0)</f>
        <v>57.457000000000001</v>
      </c>
      <c r="Y106" s="935">
        <f>VLOOKUP($D$3&amp;"_"&amp;Y$3,データシート2!$A:$SI,MATCH($R$2&amp;"_"&amp;$B106,データシート2!$A$1:$SI$1,0),0)</f>
        <v>51.595999999999997</v>
      </c>
      <c r="Z106" s="935">
        <f>VLOOKUP($D$3&amp;"_"&amp;Z$3,データシート2!$A:$SI,MATCH($R$2&amp;"_"&amp;$B106,データシート2!$A$1:$SI$1,0),0)</f>
        <v>39.414999999999999</v>
      </c>
      <c r="AA106" s="935">
        <f>VLOOKUP($D$3&amp;"_"&amp;AA$3,データシート2!$A:$SI,MATCH($R$2&amp;"_"&amp;$B106,データシート2!$A$1:$SI$1,0),0)</f>
        <v>30.521000000000001</v>
      </c>
      <c r="AB106" s="936">
        <f>VLOOKUP($D$3&amp;"_"&amp;AB$3,データシート2!$A:$SI,MATCH($R$2&amp;"_"&amp;$B106,データシート2!$A$1:$SI$1,0),0)</f>
        <v>31.53</v>
      </c>
    </row>
    <row r="107" spans="2:28" s="756" customFormat="1" ht="16.5" customHeight="1">
      <c r="B107" s="748"/>
      <c r="C107" s="773">
        <v>75</v>
      </c>
      <c r="D107" s="774" t="s">
        <v>622</v>
      </c>
      <c r="E107" s="749"/>
      <c r="F107" s="751"/>
      <c r="G107" s="776">
        <f>VLOOKUP($D$3&amp;"_"&amp;G$3,データシート2!$A:$SI,MATCH($G$2&amp;"_"&amp;$C107,データシート2!$A$1:$SI$1,0),0)</f>
        <v>12</v>
      </c>
      <c r="H107" s="777">
        <f>VLOOKUP($D$3&amp;"_"&amp;H$3,データシート2!$A:$SI,MATCH($G$2&amp;"_"&amp;$C107,データシート2!$A$1:$SI$1,0),0)</f>
        <v>13</v>
      </c>
      <c r="I107" s="777">
        <f>VLOOKUP($D$3&amp;"_"&amp;I$3,データシート2!$A:$SI,MATCH($G$2&amp;"_"&amp;$C107,データシート2!$A$1:$SI$1,0),0)</f>
        <v>11</v>
      </c>
      <c r="J107" s="777">
        <f>VLOOKUP($D$3&amp;"_"&amp;J$3,データシート2!$A:$SI,MATCH($G$2&amp;"_"&amp;$C107,データシート2!$A$1:$SI$1,0),0)</f>
        <v>11</v>
      </c>
      <c r="K107" s="778">
        <f>VLOOKUP($D$3&amp;"_"&amp;K$3,データシート2!$A:$SI,MATCH($G$2&amp;"_"&amp;$C107,データシート2!$A$1:$SI$1,0),0)</f>
        <v>11</v>
      </c>
      <c r="L107" s="778">
        <f>VLOOKUP($D$3&amp;"_"&amp;L$3,データシート2!$A:$SI,MATCH($G$2&amp;"_"&amp;$C107,データシート2!$A$1:$SI$1,0),0)</f>
        <v>11</v>
      </c>
      <c r="M107" s="778">
        <f>VLOOKUP($D$3&amp;"_"&amp;M$3,データシート2!$A:$SI,MATCH($G$2&amp;"_"&amp;$C107,データシート2!$A$1:$SI$1,0),0)</f>
        <v>11</v>
      </c>
      <c r="N107" s="778">
        <f>VLOOKUP($D$3&amp;"_"&amp;N$3,データシート2!$A:$SI,MATCH($G$2&amp;"_"&amp;$C107,データシート2!$A$1:$SI$1,0),0)</f>
        <v>10</v>
      </c>
      <c r="O107" s="778">
        <f>VLOOKUP($D$3&amp;"_"&amp;O$3,データシート2!$A:$SI,MATCH($G$2&amp;"_"&amp;$C107,データシート2!$A$1:$SI$1,0),0)</f>
        <v>10</v>
      </c>
      <c r="P107" s="778">
        <f>VLOOKUP($D$3&amp;"_"&amp;P$3,データシート2!$A:$SI,MATCH($G$2&amp;"_"&amp;$C107,データシート2!$A$1:$SI$1,0),0)</f>
        <v>10</v>
      </c>
      <c r="Q107" s="779">
        <f>VLOOKUP($D$3&amp;"_"&amp;Q$3,データシート2!$A:$SI,MATCH($G$2&amp;"_"&amp;$C107,データシート2!$A$1:$SI$1,0),0)</f>
        <v>9</v>
      </c>
      <c r="R107" s="947">
        <f>VLOOKUP($D$3&amp;"_"&amp;R$3,データシート2!$A:$SI,MATCH($R$2&amp;"_"&amp;$C107,データシート2!$A$1:$SI$1,0),0)</f>
        <v>55.121000000000002</v>
      </c>
      <c r="S107" s="948">
        <f>VLOOKUP($D$3&amp;"_"&amp;S$3,データシート2!$A:$SI,MATCH($R$2&amp;"_"&amp;$C107,データシート2!$A$1:$SI$1,0),0)</f>
        <v>67.989000000000004</v>
      </c>
      <c r="T107" s="948">
        <f>VLOOKUP($D$3&amp;"_"&amp;T$3,データシート2!$A:$SI,MATCH($R$2&amp;"_"&amp;$C107,データシート2!$A$1:$SI$1,0),0)</f>
        <v>59.234999999999999</v>
      </c>
      <c r="U107" s="948">
        <f>VLOOKUP($D$3&amp;"_"&amp;U$3,データシート2!$A:$SI,MATCH($R$2&amp;"_"&amp;$C107,データシート2!$A$1:$SI$1,0),0)</f>
        <v>68.021000000000001</v>
      </c>
      <c r="V107" s="948">
        <f>VLOOKUP($D$3&amp;"_"&amp;V$3,データシート2!$A:$SI,MATCH($R$2&amp;"_"&amp;$C107,データシート2!$A$1:$SI$1,0),0)</f>
        <v>64.641999999999996</v>
      </c>
      <c r="W107" s="948">
        <f>VLOOKUP($D$3&amp;"_"&amp;W$3,データシート2!$A:$SI,MATCH($R$2&amp;"_"&amp;$C107,データシート2!$A$1:$SI$1,0),0)</f>
        <v>59.402000000000001</v>
      </c>
      <c r="X107" s="948">
        <f>VLOOKUP($D$3&amp;"_"&amp;X$3,データシート2!$A:$SI,MATCH($R$2&amp;"_"&amp;$C107,データシート2!$A$1:$SI$1,0),0)</f>
        <v>57.457000000000001</v>
      </c>
      <c r="Y107" s="948">
        <f>VLOOKUP($D$3&amp;"_"&amp;Y$3,データシート2!$A:$SI,MATCH($R$2&amp;"_"&amp;$C107,データシート2!$A$1:$SI$1,0),0)</f>
        <v>51.595999999999997</v>
      </c>
      <c r="Z107" s="948">
        <f>VLOOKUP($D$3&amp;"_"&amp;Z$3,データシート2!$A:$SI,MATCH($R$2&amp;"_"&amp;$C107,データシート2!$A$1:$SI$1,0),0)</f>
        <v>39.414999999999999</v>
      </c>
      <c r="AA107" s="948">
        <f>VLOOKUP($D$3&amp;"_"&amp;AA$3,データシート2!$A:$SI,MATCH($R$2&amp;"_"&amp;$C107,データシート2!$A$1:$SI$1,0),0)</f>
        <v>30.521000000000001</v>
      </c>
      <c r="AB107" s="949">
        <f>VLOOKUP($D$3&amp;"_"&amp;AB$3,データシート2!$A:$SI,MATCH($R$2&amp;"_"&amp;$C107,データシート2!$A$1:$SI$1,0),0)</f>
        <v>31.53</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9</v>
      </c>
      <c r="H110" s="745">
        <f>VLOOKUP($D$3&amp;"_"&amp;H$3,データシート2!$A:$SI,MATCH($G$2&amp;"_"&amp;$B110,データシート2!$A$1:$SI$1,0),0)</f>
        <v>11</v>
      </c>
      <c r="I110" s="745">
        <f>VLOOKUP($D$3&amp;"_"&amp;I$3,データシート2!$A:$SI,MATCH($G$2&amp;"_"&amp;$B110,データシート2!$A$1:$SI$1,0),0)</f>
        <v>11</v>
      </c>
      <c r="J110" s="745">
        <f>VLOOKUP($D$3&amp;"_"&amp;J$3,データシート2!$A:$SI,MATCH($G$2&amp;"_"&amp;$B110,データシート2!$A$1:$SI$1,0),0)</f>
        <v>11</v>
      </c>
      <c r="K110" s="746">
        <f>VLOOKUP($D$3&amp;"_"&amp;K$3,データシート2!$A:$SI,MATCH($G$2&amp;"_"&amp;$B110,データシート2!$A$1:$SI$1,0),0)</f>
        <v>10</v>
      </c>
      <c r="L110" s="746">
        <f>VLOOKUP($D$3&amp;"_"&amp;L$3,データシート2!$A:$SI,MATCH($G$2&amp;"_"&amp;$B110,データシート2!$A$1:$SI$1,0),0)</f>
        <v>10</v>
      </c>
      <c r="M110" s="746">
        <f>VLOOKUP($D$3&amp;"_"&amp;M$3,データシート2!$A:$SI,MATCH($G$2&amp;"_"&amp;$B110,データシート2!$A$1:$SI$1,0),0)</f>
        <v>9</v>
      </c>
      <c r="N110" s="746">
        <f>VLOOKUP($D$3&amp;"_"&amp;N$3,データシート2!$A:$SI,MATCH($G$2&amp;"_"&amp;$B110,データシート2!$A$1:$SI$1,0),0)</f>
        <v>9</v>
      </c>
      <c r="O110" s="746">
        <f>VLOOKUP($D$3&amp;"_"&amp;O$3,データシート2!$A:$SI,MATCH($G$2&amp;"_"&amp;$B110,データシート2!$A$1:$SI$1,0),0)</f>
        <v>9</v>
      </c>
      <c r="P110" s="746">
        <f>VLOOKUP($D$3&amp;"_"&amp;P$3,データシート2!$A:$SI,MATCH($G$2&amp;"_"&amp;$B110,データシート2!$A$1:$SI$1,0),0)</f>
        <v>9</v>
      </c>
      <c r="Q110" s="747">
        <f>VLOOKUP($D$3&amp;"_"&amp;Q$3,データシート2!$A:$SI,MATCH($G$2&amp;"_"&amp;$B110,データシート2!$A$1:$SI$1,0),0)</f>
        <v>9</v>
      </c>
      <c r="R110" s="934">
        <f>VLOOKUP($D$3&amp;"_"&amp;R$3,データシート2!$A:$SI,MATCH($R$2&amp;"_"&amp;$B110,データシート2!$A$1:$SI$1,0),0)</f>
        <v>38.725999999999999</v>
      </c>
      <c r="S110" s="935">
        <f>VLOOKUP($D$3&amp;"_"&amp;S$3,データシート2!$A:$SI,MATCH($R$2&amp;"_"&amp;$B110,データシート2!$A$1:$SI$1,0),0)</f>
        <v>59.082999999999998</v>
      </c>
      <c r="T110" s="935">
        <f>VLOOKUP($D$3&amp;"_"&amp;T$3,データシート2!$A:$SI,MATCH($R$2&amp;"_"&amp;$B110,データシート2!$A$1:$SI$1,0),0)</f>
        <v>61.795000000000002</v>
      </c>
      <c r="U110" s="935">
        <f>VLOOKUP($D$3&amp;"_"&amp;U$3,データシート2!$A:$SI,MATCH($R$2&amp;"_"&amp;$B110,データシート2!$A$1:$SI$1,0),0)</f>
        <v>59.610999999999997</v>
      </c>
      <c r="V110" s="935">
        <f>VLOOKUP($D$3&amp;"_"&amp;V$3,データシート2!$A:$SI,MATCH($R$2&amp;"_"&amp;$B110,データシート2!$A$1:$SI$1,0),0)</f>
        <v>54.637</v>
      </c>
      <c r="W110" s="935">
        <f>VLOOKUP($D$3&amp;"_"&amp;W$3,データシート2!$A:$SI,MATCH($R$2&amp;"_"&amp;$B110,データシート2!$A$1:$SI$1,0),0)</f>
        <v>45.545000000000002</v>
      </c>
      <c r="X110" s="935">
        <f>VLOOKUP($D$3&amp;"_"&amp;X$3,データシート2!$A:$SI,MATCH($R$2&amp;"_"&amp;$B110,データシート2!$A$1:$SI$1,0),0)</f>
        <v>39.393999999999998</v>
      </c>
      <c r="Y110" s="935">
        <f>VLOOKUP($D$3&amp;"_"&amp;Y$3,データシート2!$A:$SI,MATCH($R$2&amp;"_"&amp;$B110,データシート2!$A$1:$SI$1,0),0)</f>
        <v>38.429000000000002</v>
      </c>
      <c r="Z110" s="935">
        <f>VLOOKUP($D$3&amp;"_"&amp;Z$3,データシート2!$A:$SI,MATCH($R$2&amp;"_"&amp;$B110,データシート2!$A$1:$SI$1,0),0)</f>
        <v>33.338000000000001</v>
      </c>
      <c r="AA110" s="935">
        <f>VLOOKUP($D$3&amp;"_"&amp;AA$3,データシート2!$A:$SI,MATCH($R$2&amp;"_"&amp;$B110,データシート2!$A$1:$SI$1,0),0)</f>
        <v>26.74</v>
      </c>
      <c r="AB110" s="936">
        <f>VLOOKUP($D$3&amp;"_"&amp;AB$3,データシート2!$A:$SI,MATCH($R$2&amp;"_"&amp;$B110,データシート2!$A$1:$SI$1,0),0)</f>
        <v>29.332000000000001</v>
      </c>
    </row>
    <row r="111" spans="2:28" s="756" customFormat="1" ht="16.5" customHeight="1">
      <c r="B111" s="748"/>
      <c r="C111" s="749">
        <v>78</v>
      </c>
      <c r="D111" s="750" t="s">
        <v>627</v>
      </c>
      <c r="E111" s="749"/>
      <c r="F111" s="751"/>
      <c r="G111" s="765">
        <f>VLOOKUP($D$3&amp;"_"&amp;G$3,データシート2!$A:$SI,MATCH($G$2&amp;"_"&amp;$C111,データシート2!$A$1:$SI$1,0),0)</f>
        <v>2</v>
      </c>
      <c r="H111" s="753">
        <f>VLOOKUP($D$3&amp;"_"&amp;H$3,データシート2!$A:$SI,MATCH($G$2&amp;"_"&amp;$C111,データシート2!$A$1:$SI$1,0),0)</f>
        <v>4</v>
      </c>
      <c r="I111" s="753">
        <f>VLOOKUP($D$3&amp;"_"&amp;I$3,データシート2!$A:$SI,MATCH($G$2&amp;"_"&amp;$C111,データシート2!$A$1:$SI$1,0),0)</f>
        <v>4</v>
      </c>
      <c r="J111" s="753">
        <f>VLOOKUP($D$3&amp;"_"&amp;J$3,データシート2!$A:$SI,MATCH($G$2&amp;"_"&amp;$C111,データシート2!$A$1:$SI$1,0),0)</f>
        <v>4</v>
      </c>
      <c r="K111" s="754">
        <f>VLOOKUP($D$3&amp;"_"&amp;K$3,データシート2!$A:$SI,MATCH($G$2&amp;"_"&amp;$C111,データシート2!$A$1:$SI$1,0),0)</f>
        <v>3</v>
      </c>
      <c r="L111" s="754">
        <f>VLOOKUP($D$3&amp;"_"&amp;L$3,データシート2!$A:$SI,MATCH($G$2&amp;"_"&amp;$C111,データシート2!$A$1:$SI$1,0),0)</f>
        <v>3</v>
      </c>
      <c r="M111" s="754">
        <f>VLOOKUP($D$3&amp;"_"&amp;M$3,データシート2!$A:$SI,MATCH($G$2&amp;"_"&amp;$C111,データシート2!$A$1:$SI$1,0),0)</f>
        <v>3</v>
      </c>
      <c r="N111" s="754">
        <f>VLOOKUP($D$3&amp;"_"&amp;N$3,データシート2!$A:$SI,MATCH($G$2&amp;"_"&amp;$C111,データシート2!$A$1:$SI$1,0),0)</f>
        <v>3</v>
      </c>
      <c r="O111" s="754">
        <f>VLOOKUP($D$3&amp;"_"&amp;O$3,データシート2!$A:$SI,MATCH($G$2&amp;"_"&amp;$C111,データシート2!$A$1:$SI$1,0),0)</f>
        <v>3</v>
      </c>
      <c r="P111" s="754">
        <f>VLOOKUP($D$3&amp;"_"&amp;P$3,データシート2!$A:$SI,MATCH($G$2&amp;"_"&amp;$C111,データシート2!$A$1:$SI$1,0),0)</f>
        <v>3</v>
      </c>
      <c r="Q111" s="755">
        <f>VLOOKUP($D$3&amp;"_"&amp;Q$3,データシート2!$A:$SI,MATCH($G$2&amp;"_"&amp;$C111,データシート2!$A$1:$SI$1,0),0)</f>
        <v>3</v>
      </c>
      <c r="R111" s="943">
        <f>VLOOKUP($D$3&amp;"_"&amp;R$3,データシート2!$A:$SI,MATCH($R$2&amp;"_"&amp;$C111,データシート2!$A$1:$SI$1,0),0)</f>
        <v>7.867</v>
      </c>
      <c r="S111" s="938">
        <f>VLOOKUP($D$3&amp;"_"&amp;S$3,データシート2!$A:$SI,MATCH($R$2&amp;"_"&amp;$C111,データシート2!$A$1:$SI$1,0),0)</f>
        <v>25.158000000000001</v>
      </c>
      <c r="T111" s="938">
        <f>VLOOKUP($D$3&amp;"_"&amp;T$3,データシート2!$A:$SI,MATCH($R$2&amp;"_"&amp;$C111,データシート2!$A$1:$SI$1,0),0)</f>
        <v>23.553000000000001</v>
      </c>
      <c r="U111" s="938">
        <f>VLOOKUP($D$3&amp;"_"&amp;U$3,データシート2!$A:$SI,MATCH($R$2&amp;"_"&amp;$C111,データシート2!$A$1:$SI$1,0),0)</f>
        <v>24.155000000000001</v>
      </c>
      <c r="V111" s="938">
        <f>VLOOKUP($D$3&amp;"_"&amp;V$3,データシート2!$A:$SI,MATCH($R$2&amp;"_"&amp;$C111,データシート2!$A$1:$SI$1,0),0)</f>
        <v>21.015999999999998</v>
      </c>
      <c r="W111" s="938">
        <f>VLOOKUP($D$3&amp;"_"&amp;W$3,データシート2!$A:$SI,MATCH($R$2&amp;"_"&amp;$C111,データシート2!$A$1:$SI$1,0),0)</f>
        <v>13.946999999999999</v>
      </c>
      <c r="X111" s="938">
        <f>VLOOKUP($D$3&amp;"_"&amp;X$3,データシート2!$A:$SI,MATCH($R$2&amp;"_"&amp;$C111,データシート2!$A$1:$SI$1,0),0)</f>
        <v>14.846</v>
      </c>
      <c r="Y111" s="938">
        <f>VLOOKUP($D$3&amp;"_"&amp;Y$3,データシート2!$A:$SI,MATCH($R$2&amp;"_"&amp;$C111,データシート2!$A$1:$SI$1,0),0)</f>
        <v>15.233000000000001</v>
      </c>
      <c r="Z111" s="938">
        <f>VLOOKUP($D$3&amp;"_"&amp;Z$3,データシート2!$A:$SI,MATCH($R$2&amp;"_"&amp;$C111,データシート2!$A$1:$SI$1,0),0)</f>
        <v>15.153</v>
      </c>
      <c r="AA111" s="938">
        <f>VLOOKUP($D$3&amp;"_"&amp;AA$3,データシート2!$A:$SI,MATCH($R$2&amp;"_"&amp;$C111,データシート2!$A$1:$SI$1,0),0)</f>
        <v>9.7050000000000001</v>
      </c>
      <c r="AB111" s="939">
        <f>VLOOKUP($D$3&amp;"_"&amp;AB$3,データシート2!$A:$SI,MATCH($R$2&amp;"_"&amp;$C111,データシート2!$A$1:$SI$1,0),0)</f>
        <v>10.808999999999999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7</v>
      </c>
      <c r="H113" s="762">
        <f>VLOOKUP($D$3&amp;"_"&amp;H$3,データシート2!$A:$SI,MATCH($G$2&amp;"_"&amp;$C113,データシート2!$A$1:$SI$1,0),0)</f>
        <v>7</v>
      </c>
      <c r="I113" s="762">
        <f>VLOOKUP($D$3&amp;"_"&amp;I$3,データシート2!$A:$SI,MATCH($G$2&amp;"_"&amp;$C113,データシート2!$A$1:$SI$1,0),0)</f>
        <v>7</v>
      </c>
      <c r="J113" s="762">
        <f>VLOOKUP($D$3&amp;"_"&amp;J$3,データシート2!$A:$SI,MATCH($G$2&amp;"_"&amp;$C113,データシート2!$A$1:$SI$1,0),0)</f>
        <v>7</v>
      </c>
      <c r="K113" s="763">
        <f>VLOOKUP($D$3&amp;"_"&amp;K$3,データシート2!$A:$SI,MATCH($G$2&amp;"_"&amp;$C113,データシート2!$A$1:$SI$1,0),0)</f>
        <v>7</v>
      </c>
      <c r="L113" s="763">
        <f>VLOOKUP($D$3&amp;"_"&amp;L$3,データシート2!$A:$SI,MATCH($G$2&amp;"_"&amp;$C113,データシート2!$A$1:$SI$1,0),0)</f>
        <v>7</v>
      </c>
      <c r="M113" s="763">
        <f>VLOOKUP($D$3&amp;"_"&amp;M$3,データシート2!$A:$SI,MATCH($G$2&amp;"_"&amp;$C113,データシート2!$A$1:$SI$1,0),0)</f>
        <v>6</v>
      </c>
      <c r="N113" s="763">
        <f>VLOOKUP($D$3&amp;"_"&amp;N$3,データシート2!$A:$SI,MATCH($G$2&amp;"_"&amp;$C113,データシート2!$A$1:$SI$1,0),0)</f>
        <v>6</v>
      </c>
      <c r="O113" s="763">
        <f>VLOOKUP($D$3&amp;"_"&amp;O$3,データシート2!$A:$SI,MATCH($G$2&amp;"_"&amp;$C113,データシート2!$A$1:$SI$1,0),0)</f>
        <v>6</v>
      </c>
      <c r="P113" s="763">
        <f>VLOOKUP($D$3&amp;"_"&amp;P$3,データシート2!$A:$SI,MATCH($G$2&amp;"_"&amp;$C113,データシート2!$A$1:$SI$1,0),0)</f>
        <v>6</v>
      </c>
      <c r="Q113" s="764">
        <f>VLOOKUP($D$3&amp;"_"&amp;Q$3,データシート2!$A:$SI,MATCH($G$2&amp;"_"&amp;$C113,データシート2!$A$1:$SI$1,0),0)</f>
        <v>6</v>
      </c>
      <c r="R113" s="940">
        <f>VLOOKUP($D$3&amp;"_"&amp;R$3,データシート2!$A:$SI,MATCH($R$2&amp;"_"&amp;$C113,データシート2!$A$1:$SI$1,0),0)</f>
        <v>30.859000000000002</v>
      </c>
      <c r="S113" s="941">
        <f>VLOOKUP($D$3&amp;"_"&amp;S$3,データシート2!$A:$SI,MATCH($R$2&amp;"_"&amp;$C113,データシート2!$A$1:$SI$1,0),0)</f>
        <v>33.924999999999997</v>
      </c>
      <c r="T113" s="941">
        <f>VLOOKUP($D$3&amp;"_"&amp;T$3,データシート2!$A:$SI,MATCH($R$2&amp;"_"&amp;$C113,データシート2!$A$1:$SI$1,0),0)</f>
        <v>38.241999999999997</v>
      </c>
      <c r="U113" s="941">
        <f>VLOOKUP($D$3&amp;"_"&amp;U$3,データシート2!$A:$SI,MATCH($R$2&amp;"_"&amp;$C113,データシート2!$A$1:$SI$1,0),0)</f>
        <v>35.456000000000003</v>
      </c>
      <c r="V113" s="941">
        <f>VLOOKUP($D$3&amp;"_"&amp;V$3,データシート2!$A:$SI,MATCH($R$2&amp;"_"&amp;$C113,データシート2!$A$1:$SI$1,0),0)</f>
        <v>33.621000000000002</v>
      </c>
      <c r="W113" s="941">
        <f>VLOOKUP($D$3&amp;"_"&amp;W$3,データシート2!$A:$SI,MATCH($R$2&amp;"_"&amp;$C113,データシート2!$A$1:$SI$1,0),0)</f>
        <v>31.597999999999999</v>
      </c>
      <c r="X113" s="941">
        <f>VLOOKUP($D$3&amp;"_"&amp;X$3,データシート2!$A:$SI,MATCH($R$2&amp;"_"&amp;$C113,データシート2!$A$1:$SI$1,0),0)</f>
        <v>24.547999999999998</v>
      </c>
      <c r="Y113" s="941">
        <f>VLOOKUP($D$3&amp;"_"&amp;Y$3,データシート2!$A:$SI,MATCH($R$2&amp;"_"&amp;$C113,データシート2!$A$1:$SI$1,0),0)</f>
        <v>23.196000000000002</v>
      </c>
      <c r="Z113" s="941">
        <f>VLOOKUP($D$3&amp;"_"&amp;Z$3,データシート2!$A:$SI,MATCH($R$2&amp;"_"&amp;$C113,データシート2!$A$1:$SI$1,0),0)</f>
        <v>18.184999999999999</v>
      </c>
      <c r="AA113" s="941">
        <f>VLOOKUP($D$3&amp;"_"&amp;AA$3,データシート2!$A:$SI,MATCH($R$2&amp;"_"&amp;$C113,データシート2!$A$1:$SI$1,0),0)</f>
        <v>17.035</v>
      </c>
      <c r="AB113" s="942">
        <f>VLOOKUP($D$3&amp;"_"&amp;AB$3,データシート2!$A:$SI,MATCH($R$2&amp;"_"&amp;$C113,データシート2!$A$1:$SI$1,0),0)</f>
        <v>18.523</v>
      </c>
    </row>
    <row r="114" spans="2:28" s="22" customFormat="1" ht="20.45" customHeight="1">
      <c r="B114" s="740" t="s">
        <v>630</v>
      </c>
      <c r="C114" s="741" t="s">
        <v>631</v>
      </c>
      <c r="D114" s="742"/>
      <c r="E114" s="743"/>
      <c r="F114" s="742"/>
      <c r="G114" s="744">
        <f>VLOOKUP($D$3&amp;"_"&amp;G$3,データシート2!$A:$SI,MATCH($G$2&amp;"_"&amp;$B114,データシート2!$A$1:$SI$1,0),0)</f>
        <v>14</v>
      </c>
      <c r="H114" s="745">
        <f>VLOOKUP($D$3&amp;"_"&amp;H$3,データシート2!$A:$SI,MATCH($G$2&amp;"_"&amp;$B114,データシート2!$A$1:$SI$1,0),0)</f>
        <v>14</v>
      </c>
      <c r="I114" s="745">
        <f>VLOOKUP($D$3&amp;"_"&amp;I$3,データシート2!$A:$SI,MATCH($G$2&amp;"_"&amp;$B114,データシート2!$A$1:$SI$1,0),0)</f>
        <v>14</v>
      </c>
      <c r="J114" s="745">
        <f>VLOOKUP($D$3&amp;"_"&amp;J$3,データシート2!$A:$SI,MATCH($G$2&amp;"_"&amp;$B114,データシート2!$A$1:$SI$1,0),0)</f>
        <v>15</v>
      </c>
      <c r="K114" s="746">
        <f>VLOOKUP($D$3&amp;"_"&amp;K$3,データシート2!$A:$SI,MATCH($G$2&amp;"_"&amp;$B114,データシート2!$A$1:$SI$1,0),0)</f>
        <v>14</v>
      </c>
      <c r="L114" s="746">
        <f>VLOOKUP($D$3&amp;"_"&amp;L$3,データシート2!$A:$SI,MATCH($G$2&amp;"_"&amp;$B114,データシート2!$A$1:$SI$1,0),0)</f>
        <v>14</v>
      </c>
      <c r="M114" s="746">
        <f>VLOOKUP($D$3&amp;"_"&amp;M$3,データシート2!$A:$SI,MATCH($G$2&amp;"_"&amp;$B114,データシート2!$A$1:$SI$1,0),0)</f>
        <v>14</v>
      </c>
      <c r="N114" s="746">
        <f>VLOOKUP($D$3&amp;"_"&amp;N$3,データシート2!$A:$SI,MATCH($G$2&amp;"_"&amp;$B114,データシート2!$A$1:$SI$1,0),0)</f>
        <v>13</v>
      </c>
      <c r="O114" s="746">
        <f>VLOOKUP($D$3&amp;"_"&amp;O$3,データシート2!$A:$SI,MATCH($G$2&amp;"_"&amp;$B114,データシート2!$A$1:$SI$1,0),0)</f>
        <v>13</v>
      </c>
      <c r="P114" s="746">
        <f>VLOOKUP($D$3&amp;"_"&amp;P$3,データシート2!$A:$SI,MATCH($G$2&amp;"_"&amp;$B114,データシート2!$A$1:$SI$1,0),0)</f>
        <v>14</v>
      </c>
      <c r="Q114" s="747">
        <f>VLOOKUP($D$3&amp;"_"&amp;Q$3,データシート2!$A:$SI,MATCH($G$2&amp;"_"&amp;$B114,データシート2!$A$1:$SI$1,0),0)</f>
        <v>14</v>
      </c>
      <c r="R114" s="934">
        <f>VLOOKUP($D$3&amp;"_"&amp;R$3,データシート2!$A:$SI,MATCH($R$2&amp;"_"&amp;$B114,データシート2!$A$1:$SI$1,0),0)</f>
        <v>171.458</v>
      </c>
      <c r="S114" s="935">
        <f>VLOOKUP($D$3&amp;"_"&amp;S$3,データシート2!$A:$SI,MATCH($R$2&amp;"_"&amp;$B114,データシート2!$A$1:$SI$1,0),0)</f>
        <v>205.435</v>
      </c>
      <c r="T114" s="935">
        <f>VLOOKUP($D$3&amp;"_"&amp;T$3,データシート2!$A:$SI,MATCH($R$2&amp;"_"&amp;$B114,データシート2!$A$1:$SI$1,0),0)</f>
        <v>236.94900000000001</v>
      </c>
      <c r="U114" s="935">
        <f>VLOOKUP($D$3&amp;"_"&amp;U$3,データシート2!$A:$SI,MATCH($R$2&amp;"_"&amp;$B114,データシート2!$A$1:$SI$1,0),0)</f>
        <v>231.39699999999999</v>
      </c>
      <c r="V114" s="935">
        <f>VLOOKUP($D$3&amp;"_"&amp;V$3,データシート2!$A:$SI,MATCH($R$2&amp;"_"&amp;$B114,データシート2!$A$1:$SI$1,0),0)</f>
        <v>219.09100000000001</v>
      </c>
      <c r="W114" s="935">
        <f>VLOOKUP($D$3&amp;"_"&amp;W$3,データシート2!$A:$SI,MATCH($R$2&amp;"_"&amp;$B114,データシート2!$A$1:$SI$1,0),0)</f>
        <v>199.57499999999999</v>
      </c>
      <c r="X114" s="935">
        <f>VLOOKUP($D$3&amp;"_"&amp;X$3,データシート2!$A:$SI,MATCH($R$2&amp;"_"&amp;$B114,データシート2!$A$1:$SI$1,0),0)</f>
        <v>184.572</v>
      </c>
      <c r="Y114" s="935">
        <f>VLOOKUP($D$3&amp;"_"&amp;Y$3,データシート2!$A:$SI,MATCH($R$2&amp;"_"&amp;$B114,データシート2!$A$1:$SI$1,0),0)</f>
        <v>171.828</v>
      </c>
      <c r="Z114" s="935">
        <f>VLOOKUP($D$3&amp;"_"&amp;Z$3,データシート2!$A:$SI,MATCH($R$2&amp;"_"&amp;$B114,データシート2!$A$1:$SI$1,0),0)</f>
        <v>151.20599999999999</v>
      </c>
      <c r="AA114" s="935">
        <f>VLOOKUP($D$3&amp;"_"&amp;AA$3,データシート2!$A:$SI,MATCH($R$2&amp;"_"&amp;$B114,データシート2!$A$1:$SI$1,0),0)</f>
        <v>138.381</v>
      </c>
      <c r="AB114" s="936">
        <f>VLOOKUP($D$3&amp;"_"&amp;AB$3,データシート2!$A:$SI,MATCH($R$2&amp;"_"&amp;$B114,データシート2!$A$1:$SI$1,0),0)</f>
        <v>154.90799999999999</v>
      </c>
    </row>
    <row r="115" spans="2:28" s="756" customFormat="1" ht="16.5" customHeight="1">
      <c r="B115" s="748"/>
      <c r="C115" s="749">
        <v>81</v>
      </c>
      <c r="D115" s="750" t="s">
        <v>632</v>
      </c>
      <c r="E115" s="749"/>
      <c r="F115" s="751"/>
      <c r="G115" s="765">
        <f>VLOOKUP($D$3&amp;"_"&amp;G$3,データシート2!$A:$SI,MATCH($G$2&amp;"_"&amp;$C115,データシート2!$A$1:$SI$1,0),0)</f>
        <v>13</v>
      </c>
      <c r="H115" s="753">
        <f>VLOOKUP($D$3&amp;"_"&amp;H$3,データシート2!$A:$SI,MATCH($G$2&amp;"_"&amp;$C115,データシート2!$A$1:$SI$1,0),0)</f>
        <v>13</v>
      </c>
      <c r="I115" s="753">
        <f>VLOOKUP($D$3&amp;"_"&amp;I$3,データシート2!$A:$SI,MATCH($G$2&amp;"_"&amp;$C115,データシート2!$A$1:$SI$1,0),0)</f>
        <v>13</v>
      </c>
      <c r="J115" s="753">
        <f>VLOOKUP($D$3&amp;"_"&amp;J$3,データシート2!$A:$SI,MATCH($G$2&amp;"_"&amp;$C115,データシート2!$A$1:$SI$1,0),0)</f>
        <v>14</v>
      </c>
      <c r="K115" s="754">
        <f>VLOOKUP($D$3&amp;"_"&amp;K$3,データシート2!$A:$SI,MATCH($G$2&amp;"_"&amp;$C115,データシート2!$A$1:$SI$1,0),0)</f>
        <v>13</v>
      </c>
      <c r="L115" s="754">
        <f>VLOOKUP($D$3&amp;"_"&amp;L$3,データシート2!$A:$SI,MATCH($G$2&amp;"_"&amp;$C115,データシート2!$A$1:$SI$1,0),0)</f>
        <v>13</v>
      </c>
      <c r="M115" s="754">
        <f>VLOOKUP($D$3&amp;"_"&amp;M$3,データシート2!$A:$SI,MATCH($G$2&amp;"_"&amp;$C115,データシート2!$A$1:$SI$1,0),0)</f>
        <v>13</v>
      </c>
      <c r="N115" s="754">
        <f>VLOOKUP($D$3&amp;"_"&amp;N$3,データシート2!$A:$SI,MATCH($G$2&amp;"_"&amp;$C115,データシート2!$A$1:$SI$1,0),0)</f>
        <v>12</v>
      </c>
      <c r="O115" s="754">
        <f>VLOOKUP($D$3&amp;"_"&amp;O$3,データシート2!$A:$SI,MATCH($G$2&amp;"_"&amp;$C115,データシート2!$A$1:$SI$1,0),0)</f>
        <v>12</v>
      </c>
      <c r="P115" s="754">
        <f>VLOOKUP($D$3&amp;"_"&amp;P$3,データシート2!$A:$SI,MATCH($G$2&amp;"_"&amp;$C115,データシート2!$A$1:$SI$1,0),0)</f>
        <v>13</v>
      </c>
      <c r="Q115" s="755">
        <f>VLOOKUP($D$3&amp;"_"&amp;Q$3,データシート2!$A:$SI,MATCH($G$2&amp;"_"&amp;$C115,データシート2!$A$1:$SI$1,0),0)</f>
        <v>13</v>
      </c>
      <c r="R115" s="943">
        <f>VLOOKUP($D$3&amp;"_"&amp;R$3,データシート2!$A:$SI,MATCH($R$2&amp;"_"&amp;$C115,データシート2!$A$1:$SI$1,0),0)</f>
        <v>167.333</v>
      </c>
      <c r="S115" s="938">
        <f>VLOOKUP($D$3&amp;"_"&amp;S$3,データシート2!$A:$SI,MATCH($R$2&amp;"_"&amp;$C115,データシート2!$A$1:$SI$1,0),0)</f>
        <v>200.71600000000001</v>
      </c>
      <c r="T115" s="938">
        <f>VLOOKUP($D$3&amp;"_"&amp;T$3,データシート2!$A:$SI,MATCH($R$2&amp;"_"&amp;$C115,データシート2!$A$1:$SI$1,0),0)</f>
        <v>232.12700000000001</v>
      </c>
      <c r="U115" s="938">
        <f>VLOOKUP($D$3&amp;"_"&amp;U$3,データシート2!$A:$SI,MATCH($R$2&amp;"_"&amp;$C115,データシート2!$A$1:$SI$1,0),0)</f>
        <v>228.351</v>
      </c>
      <c r="V115" s="938">
        <f>VLOOKUP($D$3&amp;"_"&amp;V$3,データシート2!$A:$SI,MATCH($R$2&amp;"_"&amp;$C115,データシート2!$A$1:$SI$1,0),0)</f>
        <v>215.44300000000001</v>
      </c>
      <c r="W115" s="938">
        <f>VLOOKUP($D$3&amp;"_"&amp;W$3,データシート2!$A:$SI,MATCH($R$2&amp;"_"&amp;$C115,データシート2!$A$1:$SI$1,0),0)</f>
        <v>196.34100000000001</v>
      </c>
      <c r="X115" s="938">
        <f>VLOOKUP($D$3&amp;"_"&amp;X$3,データシート2!$A:$SI,MATCH($R$2&amp;"_"&amp;$C115,データシート2!$A$1:$SI$1,0),0)</f>
        <v>181.41300000000001</v>
      </c>
      <c r="Y115" s="938">
        <f>VLOOKUP($D$3&amp;"_"&amp;Y$3,データシート2!$A:$SI,MATCH($R$2&amp;"_"&amp;$C115,データシート2!$A$1:$SI$1,0),0)</f>
        <v>168.80699999999999</v>
      </c>
      <c r="Z115" s="938">
        <f>VLOOKUP($D$3&amp;"_"&amp;Z$3,データシート2!$A:$SI,MATCH($R$2&amp;"_"&amp;$C115,データシート2!$A$1:$SI$1,0),0)</f>
        <v>148.94499999999999</v>
      </c>
      <c r="AA115" s="938">
        <f>VLOOKUP($D$3&amp;"_"&amp;AA$3,データシート2!$A:$SI,MATCH($R$2&amp;"_"&amp;$C115,データシート2!$A$1:$SI$1,0),0)</f>
        <v>136.101</v>
      </c>
      <c r="AB115" s="939">
        <f>VLOOKUP($D$3&amp;"_"&amp;AB$3,データシート2!$A:$SI,MATCH($R$2&amp;"_"&amp;$C115,データシート2!$A$1:$SI$1,0),0)</f>
        <v>152.44800000000001</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1</v>
      </c>
      <c r="J116" s="762">
        <f>VLOOKUP($D$3&amp;"_"&amp;J$3,データシート2!$A:$SI,MATCH($G$2&amp;"_"&amp;$C116,データシート2!$A$1:$SI$1,0),0)</f>
        <v>1</v>
      </c>
      <c r="K116" s="763">
        <f>VLOOKUP($D$3&amp;"_"&amp;K$3,データシート2!$A:$SI,MATCH($G$2&amp;"_"&amp;$C116,データシート2!$A$1:$SI$1,0),0)</f>
        <v>1</v>
      </c>
      <c r="L116" s="763">
        <f>VLOOKUP($D$3&amp;"_"&amp;L$3,データシート2!$A:$SI,MATCH($G$2&amp;"_"&amp;$C116,データシート2!$A$1:$SI$1,0),0)</f>
        <v>1</v>
      </c>
      <c r="M116" s="763">
        <f>VLOOKUP($D$3&amp;"_"&amp;M$3,データシート2!$A:$SI,MATCH($G$2&amp;"_"&amp;$C116,データシート2!$A$1:$SI$1,0),0)</f>
        <v>1</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4.125</v>
      </c>
      <c r="S116" s="941">
        <f>VLOOKUP($D$3&amp;"_"&amp;S$3,データシート2!$A:$SI,MATCH($R$2&amp;"_"&amp;$C116,データシート2!$A$1:$SI$1,0),0)</f>
        <v>4.7190000000000003</v>
      </c>
      <c r="T116" s="941">
        <f>VLOOKUP($D$3&amp;"_"&amp;T$3,データシート2!$A:$SI,MATCH($R$2&amp;"_"&amp;$C116,データシート2!$A$1:$SI$1,0),0)</f>
        <v>4.8220000000000001</v>
      </c>
      <c r="U116" s="941">
        <f>VLOOKUP($D$3&amp;"_"&amp;U$3,データシート2!$A:$SI,MATCH($R$2&amp;"_"&amp;$C116,データシート2!$A$1:$SI$1,0),0)</f>
        <v>3.0459999999999998</v>
      </c>
      <c r="V116" s="941">
        <f>VLOOKUP($D$3&amp;"_"&amp;V$3,データシート2!$A:$SI,MATCH($R$2&amp;"_"&amp;$C116,データシート2!$A$1:$SI$1,0),0)</f>
        <v>3.6480000000000001</v>
      </c>
      <c r="W116" s="941">
        <f>VLOOKUP($D$3&amp;"_"&amp;W$3,データシート2!$A:$SI,MATCH($R$2&amp;"_"&amp;$C116,データシート2!$A$1:$SI$1,0),0)</f>
        <v>3.234</v>
      </c>
      <c r="X116" s="941">
        <f>VLOOKUP($D$3&amp;"_"&amp;X$3,データシート2!$A:$SI,MATCH($R$2&amp;"_"&amp;$C116,データシート2!$A$1:$SI$1,0),0)</f>
        <v>3.1589999999999998</v>
      </c>
      <c r="Y116" s="941">
        <f>VLOOKUP($D$3&amp;"_"&amp;Y$3,データシート2!$A:$SI,MATCH($R$2&amp;"_"&amp;$C116,データシート2!$A$1:$SI$1,0),0)</f>
        <v>3.0209999999999999</v>
      </c>
      <c r="Z116" s="941">
        <f>VLOOKUP($D$3&amp;"_"&amp;Z$3,データシート2!$A:$SI,MATCH($R$2&amp;"_"&amp;$C116,データシート2!$A$1:$SI$1,0),0)</f>
        <v>2.2610000000000001</v>
      </c>
      <c r="AA116" s="941">
        <f>VLOOKUP($D$3&amp;"_"&amp;AA$3,データシート2!$A:$SI,MATCH($R$2&amp;"_"&amp;$C116,データシート2!$A$1:$SI$1,0),0)</f>
        <v>2.2799999999999998</v>
      </c>
      <c r="AB116" s="942">
        <f>VLOOKUP($D$3&amp;"_"&amp;AB$3,データシート2!$A:$SI,MATCH($R$2&amp;"_"&amp;$C116,データシート2!$A$1:$SI$1,0),0)</f>
        <v>2.46</v>
      </c>
    </row>
    <row r="117" spans="2:28" s="22" customFormat="1" ht="20.45" customHeight="1">
      <c r="B117" s="740" t="s">
        <v>634</v>
      </c>
      <c r="C117" s="741" t="s">
        <v>635</v>
      </c>
      <c r="D117" s="742"/>
      <c r="E117" s="743"/>
      <c r="F117" s="742"/>
      <c r="G117" s="744">
        <f>VLOOKUP($D$3&amp;"_"&amp;G$3,データシート2!$A:$SI,MATCH($G$2&amp;"_"&amp;$B117,データシート2!$A$1:$SI$1,0),0)</f>
        <v>26</v>
      </c>
      <c r="H117" s="745">
        <f>VLOOKUP($D$3&amp;"_"&amp;H$3,データシート2!$A:$SI,MATCH($G$2&amp;"_"&amp;$B117,データシート2!$A$1:$SI$1,0),0)</f>
        <v>28</v>
      </c>
      <c r="I117" s="745">
        <f>VLOOKUP($D$3&amp;"_"&amp;I$3,データシート2!$A:$SI,MATCH($G$2&amp;"_"&amp;$B117,データシート2!$A$1:$SI$1,0),0)</f>
        <v>30</v>
      </c>
      <c r="J117" s="745">
        <f>VLOOKUP($D$3&amp;"_"&amp;J$3,データシート2!$A:$SI,MATCH($G$2&amp;"_"&amp;$B117,データシート2!$A$1:$SI$1,0),0)</f>
        <v>31</v>
      </c>
      <c r="K117" s="746">
        <f>VLOOKUP($D$3&amp;"_"&amp;K$3,データシート2!$A:$SI,MATCH($G$2&amp;"_"&amp;$B117,データシート2!$A$1:$SI$1,0),0)</f>
        <v>31</v>
      </c>
      <c r="L117" s="746">
        <f>VLOOKUP($D$3&amp;"_"&amp;L$3,データシート2!$A:$SI,MATCH($G$2&amp;"_"&amp;$B117,データシート2!$A$1:$SI$1,0),0)</f>
        <v>33</v>
      </c>
      <c r="M117" s="746">
        <f>VLOOKUP($D$3&amp;"_"&amp;M$3,データシート2!$A:$SI,MATCH($G$2&amp;"_"&amp;$B117,データシート2!$A$1:$SI$1,0),0)</f>
        <v>34</v>
      </c>
      <c r="N117" s="746">
        <f>VLOOKUP($D$3&amp;"_"&amp;N$3,データシート2!$A:$SI,MATCH($G$2&amp;"_"&amp;$B117,データシート2!$A$1:$SI$1,0),0)</f>
        <v>33</v>
      </c>
      <c r="O117" s="746">
        <f>VLOOKUP($D$3&amp;"_"&amp;O$3,データシート2!$A:$SI,MATCH($G$2&amp;"_"&amp;$B117,データシート2!$A$1:$SI$1,0),0)</f>
        <v>32</v>
      </c>
      <c r="P117" s="746">
        <f>VLOOKUP($D$3&amp;"_"&amp;P$3,データシート2!$A:$SI,MATCH($G$2&amp;"_"&amp;$B117,データシート2!$A$1:$SI$1,0),0)</f>
        <v>32</v>
      </c>
      <c r="Q117" s="747">
        <f>VLOOKUP($D$3&amp;"_"&amp;Q$3,データシート2!$A:$SI,MATCH($G$2&amp;"_"&amp;$B117,データシート2!$A$1:$SI$1,0),0)</f>
        <v>32</v>
      </c>
      <c r="R117" s="934">
        <f>VLOOKUP($D$3&amp;"_"&amp;R$3,データシート2!$A:$SI,MATCH($R$2&amp;"_"&amp;$B117,データシート2!$A$1:$SI$1,0),0)</f>
        <v>116.246</v>
      </c>
      <c r="S117" s="935">
        <f>VLOOKUP($D$3&amp;"_"&amp;S$3,データシート2!$A:$SI,MATCH($R$2&amp;"_"&amp;$B117,データシート2!$A$1:$SI$1,0),0)</f>
        <v>151.797</v>
      </c>
      <c r="T117" s="935">
        <f>VLOOKUP($D$3&amp;"_"&amp;T$3,データシート2!$A:$SI,MATCH($R$2&amp;"_"&amp;$B117,データシート2!$A$1:$SI$1,0),0)</f>
        <v>176.66800000000001</v>
      </c>
      <c r="U117" s="935">
        <f>VLOOKUP($D$3&amp;"_"&amp;U$3,データシート2!$A:$SI,MATCH($R$2&amp;"_"&amp;$B117,データシート2!$A$1:$SI$1,0),0)</f>
        <v>189.61</v>
      </c>
      <c r="V117" s="935">
        <f>VLOOKUP($D$3&amp;"_"&amp;V$3,データシート2!$A:$SI,MATCH($R$2&amp;"_"&amp;$B117,データシート2!$A$1:$SI$1,0),0)</f>
        <v>182.501</v>
      </c>
      <c r="W117" s="935">
        <f>VLOOKUP($D$3&amp;"_"&amp;W$3,データシート2!$A:$SI,MATCH($R$2&amp;"_"&amp;$B117,データシート2!$A$1:$SI$1,0),0)</f>
        <v>175.85499999999999</v>
      </c>
      <c r="X117" s="935">
        <f>VLOOKUP($D$3&amp;"_"&amp;X$3,データシート2!$A:$SI,MATCH($R$2&amp;"_"&amp;$B117,データシート2!$A$1:$SI$1,0),0)</f>
        <v>159.22</v>
      </c>
      <c r="Y117" s="935">
        <f>VLOOKUP($D$3&amp;"_"&amp;Y$3,データシート2!$A:$SI,MATCH($R$2&amp;"_"&amp;$B117,データシート2!$A$1:$SI$1,0),0)</f>
        <v>155.65299999999999</v>
      </c>
      <c r="Z117" s="935">
        <f>VLOOKUP($D$3&amp;"_"&amp;Z$3,データシート2!$A:$SI,MATCH($R$2&amp;"_"&amp;$B117,データシート2!$A$1:$SI$1,0),0)</f>
        <v>124.276</v>
      </c>
      <c r="AA117" s="935">
        <f>VLOOKUP($D$3&amp;"_"&amp;AA$3,データシート2!$A:$SI,MATCH($R$2&amp;"_"&amp;$B117,データシート2!$A$1:$SI$1,0),0)</f>
        <v>130.16300000000001</v>
      </c>
      <c r="AB117" s="936">
        <f>VLOOKUP($D$3&amp;"_"&amp;AB$3,データシート2!$A:$SI,MATCH($R$2&amp;"_"&amp;$B117,データシート2!$A$1:$SI$1,0),0)</f>
        <v>136.22999999999999</v>
      </c>
    </row>
    <row r="118" spans="2:28" s="756" customFormat="1" ht="16.5" customHeight="1">
      <c r="B118" s="748"/>
      <c r="C118" s="749">
        <v>83</v>
      </c>
      <c r="D118" s="750" t="s">
        <v>636</v>
      </c>
      <c r="E118" s="749"/>
      <c r="F118" s="751"/>
      <c r="G118" s="765">
        <f>VLOOKUP($D$3&amp;"_"&amp;G$3,データシート2!$A:$SI,MATCH($G$2&amp;"_"&amp;$C118,データシート2!$A$1:$SI$1,0),0)</f>
        <v>26</v>
      </c>
      <c r="H118" s="753">
        <f>VLOOKUP($D$3&amp;"_"&amp;H$3,データシート2!$A:$SI,MATCH($G$2&amp;"_"&amp;$C118,データシート2!$A$1:$SI$1,0),0)</f>
        <v>27</v>
      </c>
      <c r="I118" s="753">
        <f>VLOOKUP($D$3&amp;"_"&amp;I$3,データシート2!$A:$SI,MATCH($G$2&amp;"_"&amp;$C118,データシート2!$A$1:$SI$1,0),0)</f>
        <v>30</v>
      </c>
      <c r="J118" s="753">
        <f>VLOOKUP($D$3&amp;"_"&amp;J$3,データシート2!$A:$SI,MATCH($G$2&amp;"_"&amp;$C118,データシート2!$A$1:$SI$1,0),0)</f>
        <v>31</v>
      </c>
      <c r="K118" s="754">
        <f>VLOOKUP($D$3&amp;"_"&amp;K$3,データシート2!$A:$SI,MATCH($G$2&amp;"_"&amp;$C118,データシート2!$A$1:$SI$1,0),0)</f>
        <v>31</v>
      </c>
      <c r="L118" s="754">
        <f>VLOOKUP($D$3&amp;"_"&amp;L$3,データシート2!$A:$SI,MATCH($G$2&amp;"_"&amp;$C118,データシート2!$A$1:$SI$1,0),0)</f>
        <v>33</v>
      </c>
      <c r="M118" s="754">
        <f>VLOOKUP($D$3&amp;"_"&amp;M$3,データシート2!$A:$SI,MATCH($G$2&amp;"_"&amp;$C118,データシート2!$A$1:$SI$1,0),0)</f>
        <v>34</v>
      </c>
      <c r="N118" s="754">
        <f>VLOOKUP($D$3&amp;"_"&amp;N$3,データシート2!$A:$SI,MATCH($G$2&amp;"_"&amp;$C118,データシート2!$A$1:$SI$1,0),0)</f>
        <v>33</v>
      </c>
      <c r="O118" s="754">
        <f>VLOOKUP($D$3&amp;"_"&amp;O$3,データシート2!$A:$SI,MATCH($G$2&amp;"_"&amp;$C118,データシート2!$A$1:$SI$1,0),0)</f>
        <v>32</v>
      </c>
      <c r="P118" s="754">
        <f>VLOOKUP($D$3&amp;"_"&amp;P$3,データシート2!$A:$SI,MATCH($G$2&amp;"_"&amp;$C118,データシート2!$A$1:$SI$1,0),0)</f>
        <v>32</v>
      </c>
      <c r="Q118" s="755">
        <f>VLOOKUP($D$3&amp;"_"&amp;Q$3,データシート2!$A:$SI,MATCH($G$2&amp;"_"&amp;$C118,データシート2!$A$1:$SI$1,0),0)</f>
        <v>32</v>
      </c>
      <c r="R118" s="943">
        <f>VLOOKUP($D$3&amp;"_"&amp;R$3,データシート2!$A:$SI,MATCH($R$2&amp;"_"&amp;$C118,データシート2!$A$1:$SI$1,0),0)</f>
        <v>116.246</v>
      </c>
      <c r="S118" s="938">
        <f>VLOOKUP($D$3&amp;"_"&amp;S$3,データシート2!$A:$SI,MATCH($R$2&amp;"_"&amp;$C118,データシート2!$A$1:$SI$1,0),0)</f>
        <v>148.32300000000001</v>
      </c>
      <c r="T118" s="938">
        <f>VLOOKUP($D$3&amp;"_"&amp;T$3,データシート2!$A:$SI,MATCH($R$2&amp;"_"&amp;$C118,データシート2!$A$1:$SI$1,0),0)</f>
        <v>176.66800000000001</v>
      </c>
      <c r="U118" s="938">
        <f>VLOOKUP($D$3&amp;"_"&amp;U$3,データシート2!$A:$SI,MATCH($R$2&amp;"_"&amp;$C118,データシート2!$A$1:$SI$1,0),0)</f>
        <v>189.61</v>
      </c>
      <c r="V118" s="938">
        <f>VLOOKUP($D$3&amp;"_"&amp;V$3,データシート2!$A:$SI,MATCH($R$2&amp;"_"&amp;$C118,データシート2!$A$1:$SI$1,0),0)</f>
        <v>182.501</v>
      </c>
      <c r="W118" s="938">
        <f>VLOOKUP($D$3&amp;"_"&amp;W$3,データシート2!$A:$SI,MATCH($R$2&amp;"_"&amp;$C118,データシート2!$A$1:$SI$1,0),0)</f>
        <v>175.85499999999999</v>
      </c>
      <c r="X118" s="938">
        <f>VLOOKUP($D$3&amp;"_"&amp;X$3,データシート2!$A:$SI,MATCH($R$2&amp;"_"&amp;$C118,データシート2!$A$1:$SI$1,0),0)</f>
        <v>159.22</v>
      </c>
      <c r="Y118" s="938">
        <f>VLOOKUP($D$3&amp;"_"&amp;Y$3,データシート2!$A:$SI,MATCH($R$2&amp;"_"&amp;$C118,データシート2!$A$1:$SI$1,0),0)</f>
        <v>155.65299999999999</v>
      </c>
      <c r="Z118" s="938">
        <f>VLOOKUP($D$3&amp;"_"&amp;Z$3,データシート2!$A:$SI,MATCH($R$2&amp;"_"&amp;$C118,データシート2!$A$1:$SI$1,0),0)</f>
        <v>124.276</v>
      </c>
      <c r="AA118" s="938">
        <f>VLOOKUP($D$3&amp;"_"&amp;AA$3,データシート2!$A:$SI,MATCH($R$2&amp;"_"&amp;$C118,データシート2!$A$1:$SI$1,0),0)</f>
        <v>130.16300000000001</v>
      </c>
      <c r="AB118" s="939">
        <f>VLOOKUP($D$3&amp;"_"&amp;AB$3,データシート2!$A:$SI,MATCH($R$2&amp;"_"&amp;$C118,データシート2!$A$1:$SI$1,0),0)</f>
        <v>136.22999999999999</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1</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3.4740000000000002</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26</v>
      </c>
      <c r="H124" s="745">
        <f>VLOOKUP($D$3&amp;"_"&amp;H$3,データシート2!$A:$SI,MATCH($G$2&amp;"_"&amp;$B124,データシート2!$A$1:$SI$1,0),0)</f>
        <v>22</v>
      </c>
      <c r="I124" s="745">
        <f>VLOOKUP($D$3&amp;"_"&amp;I$3,データシート2!$A:$SI,MATCH($G$2&amp;"_"&amp;$B124,データシート2!$A$1:$SI$1,0),0)</f>
        <v>20</v>
      </c>
      <c r="J124" s="745">
        <f>VLOOKUP($D$3&amp;"_"&amp;J$3,データシート2!$A:$SI,MATCH($G$2&amp;"_"&amp;$B124,データシート2!$A$1:$SI$1,0),0)</f>
        <v>20</v>
      </c>
      <c r="K124" s="746">
        <f>VLOOKUP($D$3&amp;"_"&amp;K$3,データシート2!$A:$SI,MATCH($G$2&amp;"_"&amp;$B124,データシート2!$A$1:$SI$1,0),0)</f>
        <v>18</v>
      </c>
      <c r="L124" s="746">
        <f>VLOOKUP($D$3&amp;"_"&amp;L$3,データシート2!$A:$SI,MATCH($G$2&amp;"_"&amp;$B124,データシート2!$A$1:$SI$1,0),0)</f>
        <v>16</v>
      </c>
      <c r="M124" s="746">
        <f>VLOOKUP($D$3&amp;"_"&amp;M$3,データシート2!$A:$SI,MATCH($G$2&amp;"_"&amp;$B124,データシート2!$A$1:$SI$1,0),0)</f>
        <v>21</v>
      </c>
      <c r="N124" s="746">
        <f>VLOOKUP($D$3&amp;"_"&amp;N$3,データシート2!$A:$SI,MATCH($G$2&amp;"_"&amp;$B124,データシート2!$A$1:$SI$1,0),0)</f>
        <v>21</v>
      </c>
      <c r="O124" s="746">
        <f>VLOOKUP($D$3&amp;"_"&amp;O$3,データシート2!$A:$SI,MATCH($G$2&amp;"_"&amp;$B124,データシート2!$A$1:$SI$1,0),0)</f>
        <v>13</v>
      </c>
      <c r="P124" s="746">
        <f>VLOOKUP($D$3&amp;"_"&amp;P$3,データシート2!$A:$SI,MATCH($G$2&amp;"_"&amp;$B124,データシート2!$A$1:$SI$1,0),0)</f>
        <v>19</v>
      </c>
      <c r="Q124" s="747">
        <f>VLOOKUP($D$3&amp;"_"&amp;Q$3,データシート2!$A:$SI,MATCH($G$2&amp;"_"&amp;$B124,データシート2!$A$1:$SI$1,0),0)</f>
        <v>18</v>
      </c>
      <c r="R124" s="934">
        <f>VLOOKUP($D$3&amp;"_"&amp;R$3,データシート2!$A:$SI,MATCH($R$2&amp;"_"&amp;$B124,データシート2!$A$1:$SI$1,0),0)</f>
        <v>1016.269</v>
      </c>
      <c r="S124" s="935">
        <f>VLOOKUP($D$3&amp;"_"&amp;S$3,データシート2!$A:$SI,MATCH($R$2&amp;"_"&amp;$B124,データシート2!$A$1:$SI$1,0),0)</f>
        <v>618.95799999999997</v>
      </c>
      <c r="T124" s="935">
        <f>VLOOKUP($D$3&amp;"_"&amp;T$3,データシート2!$A:$SI,MATCH($R$2&amp;"_"&amp;$B124,データシート2!$A$1:$SI$1,0),0)</f>
        <v>584.06799999999998</v>
      </c>
      <c r="U124" s="935">
        <f>VLOOKUP($D$3&amp;"_"&amp;U$3,データシート2!$A:$SI,MATCH($R$2&amp;"_"&amp;$B124,データシート2!$A$1:$SI$1,0),0)</f>
        <v>650.76499999999999</v>
      </c>
      <c r="V124" s="935">
        <f>VLOOKUP($D$3&amp;"_"&amp;V$3,データシート2!$A:$SI,MATCH($R$2&amp;"_"&amp;$B124,データシート2!$A$1:$SI$1,0),0)</f>
        <v>577.98</v>
      </c>
      <c r="W124" s="935">
        <f>VLOOKUP($D$3&amp;"_"&amp;W$3,データシート2!$A:$SI,MATCH($R$2&amp;"_"&amp;$B124,データシート2!$A$1:$SI$1,0),0)</f>
        <v>524.01800000000003</v>
      </c>
      <c r="X124" s="935">
        <f>VLOOKUP($D$3&amp;"_"&amp;X$3,データシート2!$A:$SI,MATCH($R$2&amp;"_"&amp;$B124,データシート2!$A$1:$SI$1,0),0)</f>
        <v>824.19600000000003</v>
      </c>
      <c r="Y124" s="935">
        <f>VLOOKUP($D$3&amp;"_"&amp;Y$3,データシート2!$A:$SI,MATCH($R$2&amp;"_"&amp;$B124,データシート2!$A$1:$SI$1,0),0)</f>
        <v>841.58199999999999</v>
      </c>
      <c r="Z124" s="935">
        <f>VLOOKUP($D$3&amp;"_"&amp;Z$3,データシート2!$A:$SI,MATCH($R$2&amp;"_"&amp;$B124,データシート2!$A$1:$SI$1,0),0)</f>
        <v>472.28100000000001</v>
      </c>
      <c r="AA124" s="935">
        <f>VLOOKUP($D$3&amp;"_"&amp;AA$3,データシート2!$A:$SI,MATCH($R$2&amp;"_"&amp;$B124,データシート2!$A$1:$SI$1,0),0)</f>
        <v>767.601</v>
      </c>
      <c r="AB124" s="936">
        <f>VLOOKUP($D$3&amp;"_"&amp;AB$3,データシート2!$A:$SI,MATCH($R$2&amp;"_"&amp;$B124,データシート2!$A$1:$SI$1,0),0)</f>
        <v>658.745</v>
      </c>
    </row>
    <row r="125" spans="2:28" s="756" customFormat="1" ht="16.5" customHeight="1">
      <c r="B125" s="748"/>
      <c r="C125" s="790">
        <v>88</v>
      </c>
      <c r="D125" s="791" t="s">
        <v>644</v>
      </c>
      <c r="E125" s="790"/>
      <c r="F125" s="811"/>
      <c r="G125" s="797">
        <f>VLOOKUP($D$3&amp;"_"&amp;G$3,データシート2!$A:$SI,MATCH($G$2&amp;"_"&amp;$C125,データシート2!$A$1:$SI$1,0),0)</f>
        <v>25</v>
      </c>
      <c r="H125" s="798">
        <f>VLOOKUP($D$3&amp;"_"&amp;H$3,データシート2!$A:$SI,MATCH($G$2&amp;"_"&amp;$C125,データシート2!$A$1:$SI$1,0),0)</f>
        <v>21</v>
      </c>
      <c r="I125" s="798">
        <f>VLOOKUP($D$3&amp;"_"&amp;I$3,データシート2!$A:$SI,MATCH($G$2&amp;"_"&amp;$C125,データシート2!$A$1:$SI$1,0),0)</f>
        <v>19</v>
      </c>
      <c r="J125" s="798">
        <f>VLOOKUP($D$3&amp;"_"&amp;J$3,データシート2!$A:$SI,MATCH($G$2&amp;"_"&amp;$C125,データシート2!$A$1:$SI$1,0),0)</f>
        <v>20</v>
      </c>
      <c r="K125" s="799">
        <f>VLOOKUP($D$3&amp;"_"&amp;K$3,データシート2!$A:$SI,MATCH($G$2&amp;"_"&amp;$C125,データシート2!$A$1:$SI$1,0),0)</f>
        <v>18</v>
      </c>
      <c r="L125" s="799">
        <f>VLOOKUP($D$3&amp;"_"&amp;L$3,データシート2!$A:$SI,MATCH($G$2&amp;"_"&amp;$C125,データシート2!$A$1:$SI$1,0),0)</f>
        <v>16</v>
      </c>
      <c r="M125" s="799">
        <f>VLOOKUP($D$3&amp;"_"&amp;M$3,データシート2!$A:$SI,MATCH($G$2&amp;"_"&amp;$C125,データシート2!$A$1:$SI$1,0),0)</f>
        <v>21</v>
      </c>
      <c r="N125" s="799">
        <f>VLOOKUP($D$3&amp;"_"&amp;N$3,データシート2!$A:$SI,MATCH($G$2&amp;"_"&amp;$C125,データシート2!$A$1:$SI$1,0),0)</f>
        <v>21</v>
      </c>
      <c r="O125" s="799">
        <f>VLOOKUP($D$3&amp;"_"&amp;O$3,データシート2!$A:$SI,MATCH($G$2&amp;"_"&amp;$C125,データシート2!$A$1:$SI$1,0),0)</f>
        <v>13</v>
      </c>
      <c r="P125" s="799">
        <f>VLOOKUP($D$3&amp;"_"&amp;P$3,データシート2!$A:$SI,MATCH($G$2&amp;"_"&amp;$C125,データシート2!$A$1:$SI$1,0),0)</f>
        <v>19</v>
      </c>
      <c r="Q125" s="800">
        <f>VLOOKUP($D$3&amp;"_"&amp;Q$3,データシート2!$A:$SI,MATCH($G$2&amp;"_"&amp;$C125,データシート2!$A$1:$SI$1,0),0)</f>
        <v>17</v>
      </c>
      <c r="R125" s="950">
        <f>VLOOKUP($D$3&amp;"_"&amp;R$3,データシート2!$A:$SI,MATCH($R$2&amp;"_"&amp;$C125,データシート2!$A$1:$SI$1,0),0)</f>
        <v>1012.766</v>
      </c>
      <c r="S125" s="951">
        <f>VLOOKUP($D$3&amp;"_"&amp;S$3,データシート2!$A:$SI,MATCH($R$2&amp;"_"&amp;$C125,データシート2!$A$1:$SI$1,0),0)</f>
        <v>614.77700000000004</v>
      </c>
      <c r="T125" s="951">
        <f>VLOOKUP($D$3&amp;"_"&amp;T$3,データシート2!$A:$SI,MATCH($R$2&amp;"_"&amp;$C125,データシート2!$A$1:$SI$1,0),0)</f>
        <v>579.30399999999997</v>
      </c>
      <c r="U125" s="951">
        <f>VLOOKUP($D$3&amp;"_"&amp;U$3,データシート2!$A:$SI,MATCH($R$2&amp;"_"&amp;$C125,データシート2!$A$1:$SI$1,0),0)</f>
        <v>650.76499999999999</v>
      </c>
      <c r="V125" s="951">
        <f>VLOOKUP($D$3&amp;"_"&amp;V$3,データシート2!$A:$SI,MATCH($R$2&amp;"_"&amp;$C125,データシート2!$A$1:$SI$1,0),0)</f>
        <v>577.98</v>
      </c>
      <c r="W125" s="951">
        <f>VLOOKUP($D$3&amp;"_"&amp;W$3,データシート2!$A:$SI,MATCH($R$2&amp;"_"&amp;$C125,データシート2!$A$1:$SI$1,0),0)</f>
        <v>524.01800000000003</v>
      </c>
      <c r="X125" s="951">
        <f>VLOOKUP($D$3&amp;"_"&amp;X$3,データシート2!$A:$SI,MATCH($R$2&amp;"_"&amp;$C125,データシート2!$A$1:$SI$1,0),0)</f>
        <v>824.19600000000003</v>
      </c>
      <c r="Y125" s="951">
        <f>VLOOKUP($D$3&amp;"_"&amp;Y$3,データシート2!$A:$SI,MATCH($R$2&amp;"_"&amp;$C125,データシート2!$A$1:$SI$1,0),0)</f>
        <v>841.58199999999999</v>
      </c>
      <c r="Z125" s="951">
        <f>VLOOKUP($D$3&amp;"_"&amp;Z$3,データシート2!$A:$SI,MATCH($R$2&amp;"_"&amp;$C125,データシート2!$A$1:$SI$1,0),0)</f>
        <v>472.28100000000001</v>
      </c>
      <c r="AA125" s="951">
        <f>VLOOKUP($D$3&amp;"_"&amp;AA$3,データシート2!$A:$SI,MATCH($R$2&amp;"_"&amp;$C125,データシート2!$A$1:$SI$1,0),0)</f>
        <v>767.601</v>
      </c>
      <c r="AB125" s="952">
        <f>VLOOKUP($D$3&amp;"_"&amp;AB$3,データシート2!$A:$SI,MATCH($R$2&amp;"_"&amp;$C125,データシート2!$A$1:$SI$1,0),0)</f>
        <v>654.03899999999999</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1</v>
      </c>
      <c r="R132" s="957">
        <f>VLOOKUP($D$3&amp;"_"&amp;R$3,データシート2!$A:$SI,MATCH($R$2&amp;"_"&amp;$C132,データシート2!$A$1:$SI$1,0),0)</f>
        <v>3.5030000000000001</v>
      </c>
      <c r="S132" s="941">
        <f>VLOOKUP($D$3&amp;"_"&amp;S$3,データシート2!$A:$SI,MATCH($R$2&amp;"_"&amp;$C132,データシート2!$A$1:$SI$1,0),0)</f>
        <v>4.181</v>
      </c>
      <c r="T132" s="941">
        <f>VLOOKUP($D$3&amp;"_"&amp;T$3,データシート2!$A:$SI,MATCH($R$2&amp;"_"&amp;$C132,データシート2!$A$1:$SI$1,0),0)</f>
        <v>4.7640000000000002</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4.7060000000000004</v>
      </c>
    </row>
    <row r="133" spans="2:28" s="22" customFormat="1" ht="20.45" customHeight="1">
      <c r="B133" s="740" t="s">
        <v>652</v>
      </c>
      <c r="C133" s="741" t="s">
        <v>653</v>
      </c>
      <c r="D133" s="742"/>
      <c r="E133" s="743"/>
      <c r="F133" s="742"/>
      <c r="G133" s="744">
        <f>VLOOKUP($D$3&amp;"_"&amp;G$3,データシート2!$A:$SI,MATCH($G$2&amp;"_"&amp;$B133,データシート2!$A$1:$SI$1,0),0)</f>
        <v>11</v>
      </c>
      <c r="H133" s="745">
        <f>VLOOKUP($D$3&amp;"_"&amp;H$3,データシート2!$A:$SI,MATCH($G$2&amp;"_"&amp;$B133,データシート2!$A$1:$SI$1,0),0)</f>
        <v>10</v>
      </c>
      <c r="I133" s="745">
        <f>VLOOKUP($D$3&amp;"_"&amp;I$3,データシート2!$A:$SI,MATCH($G$2&amp;"_"&amp;$B133,データシート2!$A$1:$SI$1,0),0)</f>
        <v>10</v>
      </c>
      <c r="J133" s="745">
        <f>VLOOKUP($D$3&amp;"_"&amp;J$3,データシート2!$A:$SI,MATCH($G$2&amp;"_"&amp;$B133,データシート2!$A$1:$SI$1,0),0)</f>
        <v>10</v>
      </c>
      <c r="K133" s="746">
        <f>VLOOKUP($D$3&amp;"_"&amp;K$3,データシート2!$A:$SI,MATCH($G$2&amp;"_"&amp;$B133,データシート2!$A$1:$SI$1,0),0)</f>
        <v>9</v>
      </c>
      <c r="L133" s="746">
        <f>VLOOKUP($D$3&amp;"_"&amp;L$3,データシート2!$A:$SI,MATCH($G$2&amp;"_"&amp;$B133,データシート2!$A$1:$SI$1,0),0)</f>
        <v>11</v>
      </c>
      <c r="M133" s="746">
        <f>VLOOKUP($D$3&amp;"_"&amp;M$3,データシート2!$A:$SI,MATCH($G$2&amp;"_"&amp;$B133,データシート2!$A$1:$SI$1,0),0)</f>
        <v>11</v>
      </c>
      <c r="N133" s="746">
        <f>VLOOKUP($D$3&amp;"_"&amp;N$3,データシート2!$A:$SI,MATCH($G$2&amp;"_"&amp;$B133,データシート2!$A$1:$SI$1,0),0)</f>
        <v>11</v>
      </c>
      <c r="O133" s="746">
        <f>VLOOKUP($D$3&amp;"_"&amp;O$3,データシート2!$A:$SI,MATCH($G$2&amp;"_"&amp;$B133,データシート2!$A$1:$SI$1,0),0)</f>
        <v>15</v>
      </c>
      <c r="P133" s="746">
        <f>VLOOKUP($D$3&amp;"_"&amp;P$3,データシート2!$A:$SI,MATCH($G$2&amp;"_"&amp;$B133,データシート2!$A$1:$SI$1,0),0)</f>
        <v>11</v>
      </c>
      <c r="Q133" s="747">
        <f>VLOOKUP($D$3&amp;"_"&amp;Q$3,データシート2!$A:$SI,MATCH($G$2&amp;"_"&amp;$B133,データシート2!$A$1:$SI$1,0),0)</f>
        <v>10</v>
      </c>
      <c r="R133" s="958">
        <f>VLOOKUP($D$3&amp;"_"&amp;R$3,データシート2!$A:$SI,MATCH($R$2&amp;"_"&amp;$B133,データシート2!$A$1:$SI$1,0),0)</f>
        <v>46.058</v>
      </c>
      <c r="S133" s="935">
        <f>VLOOKUP($D$3&amp;"_"&amp;S$3,データシート2!$A:$SI,MATCH($R$2&amp;"_"&amp;$B133,データシート2!$A$1:$SI$1,0),0)</f>
        <v>54.387999999999998</v>
      </c>
      <c r="T133" s="935">
        <f>VLOOKUP($D$3&amp;"_"&amp;T$3,データシート2!$A:$SI,MATCH($R$2&amp;"_"&amp;$B133,データシート2!$A$1:$SI$1,0),0)</f>
        <v>53.374000000000002</v>
      </c>
      <c r="U133" s="935">
        <f>VLOOKUP($D$3&amp;"_"&amp;U$3,データシート2!$A:$SI,MATCH($R$2&amp;"_"&amp;$B133,データシート2!$A$1:$SI$1,0),0)</f>
        <v>46.104999999999997</v>
      </c>
      <c r="V133" s="935">
        <f>VLOOKUP($D$3&amp;"_"&amp;V$3,データシート2!$A:$SI,MATCH($R$2&amp;"_"&amp;$B133,データシート2!$A$1:$SI$1,0),0)</f>
        <v>43.542999999999999</v>
      </c>
      <c r="W133" s="935">
        <f>VLOOKUP($D$3&amp;"_"&amp;W$3,データシート2!$A:$SI,MATCH($R$2&amp;"_"&amp;$B133,データシート2!$A$1:$SI$1,0),0)</f>
        <v>50.526000000000003</v>
      </c>
      <c r="X133" s="935">
        <f>VLOOKUP($D$3&amp;"_"&amp;X$3,データシート2!$A:$SI,MATCH($R$2&amp;"_"&amp;$B133,データシート2!$A$1:$SI$1,0),0)</f>
        <v>48.003999999999998</v>
      </c>
      <c r="Y133" s="935">
        <f>VLOOKUP($D$3&amp;"_"&amp;Y$3,データシート2!$A:$SI,MATCH($R$2&amp;"_"&amp;$B133,データシート2!$A$1:$SI$1,0),0)</f>
        <v>49.262</v>
      </c>
      <c r="Z133" s="935">
        <f>VLOOKUP($D$3&amp;"_"&amp;Z$3,データシート2!$A:$SI,MATCH($R$2&amp;"_"&amp;$B133,データシート2!$A$1:$SI$1,0),0)</f>
        <v>308.71699999999998</v>
      </c>
      <c r="AA133" s="935">
        <f>VLOOKUP($D$3&amp;"_"&amp;AA$3,データシート2!$A:$SI,MATCH($R$2&amp;"_"&amp;$B133,データシート2!$A$1:$SI$1,0),0)</f>
        <v>42.148000000000003</v>
      </c>
      <c r="AB133" s="936">
        <f>VLOOKUP($D$3&amp;"_"&amp;AB$3,データシート2!$A:$SI,MATCH($R$2&amp;"_"&amp;$B133,データシート2!$A$1:$SI$1,0),0)</f>
        <v>30.181999999999999</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6</v>
      </c>
      <c r="H135" s="777">
        <f>VLOOKUP($D$3&amp;"_"&amp;H$3,データシート2!$A:$SI,MATCH($G$2&amp;"_"&amp;$C135,データシート2!$A$1:$SI$1,0),0)</f>
        <v>6</v>
      </c>
      <c r="I135" s="777">
        <f>VLOOKUP($D$3&amp;"_"&amp;I$3,データシート2!$A:$SI,MATCH($G$2&amp;"_"&amp;$C135,データシート2!$A$1:$SI$1,0),0)</f>
        <v>7</v>
      </c>
      <c r="J135" s="777">
        <f>VLOOKUP($D$3&amp;"_"&amp;J$3,データシート2!$A:$SI,MATCH($G$2&amp;"_"&amp;$C135,データシート2!$A$1:$SI$1,0),0)</f>
        <v>7</v>
      </c>
      <c r="K135" s="778">
        <f>VLOOKUP($D$3&amp;"_"&amp;K$3,データシート2!$A:$SI,MATCH($G$2&amp;"_"&amp;$C135,データシート2!$A$1:$SI$1,0),0)</f>
        <v>6</v>
      </c>
      <c r="L135" s="778">
        <f>VLOOKUP($D$3&amp;"_"&amp;L$3,データシート2!$A:$SI,MATCH($G$2&amp;"_"&amp;$C135,データシート2!$A$1:$SI$1,0),0)</f>
        <v>8</v>
      </c>
      <c r="M135" s="778">
        <f>VLOOKUP($D$3&amp;"_"&amp;M$3,データシート2!$A:$SI,MATCH($G$2&amp;"_"&amp;$C135,データシート2!$A$1:$SI$1,0),0)</f>
        <v>8</v>
      </c>
      <c r="N135" s="778">
        <f>VLOOKUP($D$3&amp;"_"&amp;N$3,データシート2!$A:$SI,MATCH($G$2&amp;"_"&amp;$C135,データシート2!$A$1:$SI$1,0),0)</f>
        <v>8</v>
      </c>
      <c r="O135" s="778">
        <f>VLOOKUP($D$3&amp;"_"&amp;O$3,データシート2!$A:$SI,MATCH($G$2&amp;"_"&amp;$C135,データシート2!$A$1:$SI$1,0),0)</f>
        <v>8</v>
      </c>
      <c r="P135" s="778">
        <f>VLOOKUP($D$3&amp;"_"&amp;P$3,データシート2!$A:$SI,MATCH($G$2&amp;"_"&amp;$C135,データシート2!$A$1:$SI$1,0),0)</f>
        <v>8</v>
      </c>
      <c r="Q135" s="779">
        <f>VLOOKUP($D$3&amp;"_"&amp;Q$3,データシート2!$A:$SI,MATCH($G$2&amp;"_"&amp;$C135,データシート2!$A$1:$SI$1,0),0)</f>
        <v>7</v>
      </c>
      <c r="R135" s="956">
        <f>VLOOKUP($D$3&amp;"_"&amp;R$3,データシート2!$A:$SI,MATCH($R$2&amp;"_"&amp;$C135,データシート2!$A$1:$SI$1,0),0)</f>
        <v>30.332999999999998</v>
      </c>
      <c r="S135" s="948">
        <f>VLOOKUP($D$3&amp;"_"&amp;S$3,データシート2!$A:$SI,MATCH($R$2&amp;"_"&amp;$C135,データシート2!$A$1:$SI$1,0),0)</f>
        <v>34.357999999999997</v>
      </c>
      <c r="T135" s="948">
        <f>VLOOKUP($D$3&amp;"_"&amp;T$3,データシート2!$A:$SI,MATCH($R$2&amp;"_"&amp;$C135,データシート2!$A$1:$SI$1,0),0)</f>
        <v>40.590000000000003</v>
      </c>
      <c r="U135" s="948">
        <f>VLOOKUP($D$3&amp;"_"&amp;U$3,データシート2!$A:$SI,MATCH($R$2&amp;"_"&amp;$C135,データシート2!$A$1:$SI$1,0),0)</f>
        <v>34.308</v>
      </c>
      <c r="V135" s="948">
        <f>VLOOKUP($D$3&amp;"_"&amp;V$3,データシート2!$A:$SI,MATCH($R$2&amp;"_"&amp;$C135,データシート2!$A$1:$SI$1,0),0)</f>
        <v>31.983000000000001</v>
      </c>
      <c r="W135" s="948">
        <f>VLOOKUP($D$3&amp;"_"&amp;W$3,データシート2!$A:$SI,MATCH($R$2&amp;"_"&amp;$C135,データシート2!$A$1:$SI$1,0),0)</f>
        <v>39.631</v>
      </c>
      <c r="X135" s="948">
        <f>VLOOKUP($D$3&amp;"_"&amp;X$3,データシート2!$A:$SI,MATCH($R$2&amp;"_"&amp;$C135,データシート2!$A$1:$SI$1,0),0)</f>
        <v>37.625</v>
      </c>
      <c r="Y135" s="948">
        <f>VLOOKUP($D$3&amp;"_"&amp;Y$3,データシート2!$A:$SI,MATCH($R$2&amp;"_"&amp;$C135,データシート2!$A$1:$SI$1,0),0)</f>
        <v>38.801000000000002</v>
      </c>
      <c r="Z135" s="948">
        <f>VLOOKUP($D$3&amp;"_"&amp;Z$3,データシート2!$A:$SI,MATCH($R$2&amp;"_"&amp;$C135,データシート2!$A$1:$SI$1,0),0)</f>
        <v>31.547000000000001</v>
      </c>
      <c r="AA135" s="948">
        <f>VLOOKUP($D$3&amp;"_"&amp;AA$3,データシート2!$A:$SI,MATCH($R$2&amp;"_"&amp;$C135,データシート2!$A$1:$SI$1,0),0)</f>
        <v>32.661999999999999</v>
      </c>
      <c r="AB135" s="949">
        <f>VLOOKUP($D$3&amp;"_"&amp;AB$3,データシート2!$A:$SI,MATCH($R$2&amp;"_"&amp;$C135,データシート2!$A$1:$SI$1,0),0)</f>
        <v>20.329000000000001</v>
      </c>
    </row>
    <row r="136" spans="2:28" s="756" customFormat="1" ht="16.5" customHeight="1">
      <c r="B136" s="757"/>
      <c r="C136" s="758">
        <v>98</v>
      </c>
      <c r="D136" s="759" t="s">
        <v>656</v>
      </c>
      <c r="E136" s="758"/>
      <c r="F136" s="760"/>
      <c r="G136" s="813">
        <f>VLOOKUP($D$3&amp;"_"&amp;G$3,データシート2!$A:$SI,MATCH($G$2&amp;"_"&amp;$C136,データシート2!$A$1:$SI$1,0),0)</f>
        <v>5</v>
      </c>
      <c r="H136" s="762">
        <f>VLOOKUP($D$3&amp;"_"&amp;H$3,データシート2!$A:$SI,MATCH($G$2&amp;"_"&amp;$C136,データシート2!$A$1:$SI$1,0),0)</f>
        <v>4</v>
      </c>
      <c r="I136" s="762">
        <f>VLOOKUP($D$3&amp;"_"&amp;I$3,データシート2!$A:$SI,MATCH($G$2&amp;"_"&amp;$C136,データシート2!$A$1:$SI$1,0),0)</f>
        <v>3</v>
      </c>
      <c r="J136" s="762">
        <f>VLOOKUP($D$3&amp;"_"&amp;J$3,データシート2!$A:$SI,MATCH($G$2&amp;"_"&amp;$C136,データシート2!$A$1:$SI$1,0),0)</f>
        <v>3</v>
      </c>
      <c r="K136" s="763">
        <f>VLOOKUP($D$3&amp;"_"&amp;K$3,データシート2!$A:$SI,MATCH($G$2&amp;"_"&amp;$C136,データシート2!$A$1:$SI$1,0),0)</f>
        <v>3</v>
      </c>
      <c r="L136" s="763">
        <f>VLOOKUP($D$3&amp;"_"&amp;L$3,データシート2!$A:$SI,MATCH($G$2&amp;"_"&amp;$C136,データシート2!$A$1:$SI$1,0),0)</f>
        <v>3</v>
      </c>
      <c r="M136" s="763">
        <f>VLOOKUP($D$3&amp;"_"&amp;M$3,データシート2!$A:$SI,MATCH($G$2&amp;"_"&amp;$C136,データシート2!$A$1:$SI$1,0),0)</f>
        <v>3</v>
      </c>
      <c r="N136" s="763">
        <f>VLOOKUP($D$3&amp;"_"&amp;N$3,データシート2!$A:$SI,MATCH($G$2&amp;"_"&amp;$C136,データシート2!$A$1:$SI$1,0),0)</f>
        <v>3</v>
      </c>
      <c r="O136" s="763">
        <f>VLOOKUP($D$3&amp;"_"&amp;O$3,データシート2!$A:$SI,MATCH($G$2&amp;"_"&amp;$C136,データシート2!$A$1:$SI$1,0),0)</f>
        <v>7</v>
      </c>
      <c r="P136" s="763">
        <f>VLOOKUP($D$3&amp;"_"&amp;P$3,データシート2!$A:$SI,MATCH($G$2&amp;"_"&amp;$C136,データシート2!$A$1:$SI$1,0),0)</f>
        <v>3</v>
      </c>
      <c r="Q136" s="764">
        <f>VLOOKUP($D$3&amp;"_"&amp;Q$3,データシート2!$A:$SI,MATCH($G$2&amp;"_"&amp;$C136,データシート2!$A$1:$SI$1,0),0)</f>
        <v>3</v>
      </c>
      <c r="R136" s="957">
        <f>VLOOKUP($D$3&amp;"_"&amp;R$3,データシート2!$A:$SI,MATCH($R$2&amp;"_"&amp;$C136,データシート2!$A$1:$SI$1,0),0)</f>
        <v>15.725</v>
      </c>
      <c r="S136" s="941">
        <f>VLOOKUP($D$3&amp;"_"&amp;S$3,データシート2!$A:$SI,MATCH($R$2&amp;"_"&amp;$C136,データシート2!$A$1:$SI$1,0),0)</f>
        <v>20.03</v>
      </c>
      <c r="T136" s="941">
        <f>VLOOKUP($D$3&amp;"_"&amp;T$3,データシート2!$A:$SI,MATCH($R$2&amp;"_"&amp;$C136,データシート2!$A$1:$SI$1,0),0)</f>
        <v>12.784000000000001</v>
      </c>
      <c r="U136" s="941">
        <f>VLOOKUP($D$3&amp;"_"&amp;U$3,データシート2!$A:$SI,MATCH($R$2&amp;"_"&amp;$C136,データシート2!$A$1:$SI$1,0),0)</f>
        <v>11.797000000000001</v>
      </c>
      <c r="V136" s="941">
        <f>VLOOKUP($D$3&amp;"_"&amp;V$3,データシート2!$A:$SI,MATCH($R$2&amp;"_"&amp;$C136,データシート2!$A$1:$SI$1,0),0)</f>
        <v>11.56</v>
      </c>
      <c r="W136" s="941">
        <f>VLOOKUP($D$3&amp;"_"&amp;W$3,データシート2!$A:$SI,MATCH($R$2&amp;"_"&amp;$C136,データシート2!$A$1:$SI$1,0),0)</f>
        <v>10.895</v>
      </c>
      <c r="X136" s="941">
        <f>VLOOKUP($D$3&amp;"_"&amp;X$3,データシート2!$A:$SI,MATCH($R$2&amp;"_"&amp;$C136,データシート2!$A$1:$SI$1,0),0)</f>
        <v>10.379</v>
      </c>
      <c r="Y136" s="941">
        <f>VLOOKUP($D$3&amp;"_"&amp;Y$3,データシート2!$A:$SI,MATCH($R$2&amp;"_"&amp;$C136,データシート2!$A$1:$SI$1,0),0)</f>
        <v>10.461</v>
      </c>
      <c r="Z136" s="941">
        <f>VLOOKUP($D$3&amp;"_"&amp;Z$3,データシート2!$A:$SI,MATCH($R$2&amp;"_"&amp;$C136,データシート2!$A$1:$SI$1,0),0)</f>
        <v>277.17</v>
      </c>
      <c r="AA136" s="941">
        <f>VLOOKUP($D$3&amp;"_"&amp;AA$3,データシート2!$A:$SI,MATCH($R$2&amp;"_"&amp;$C136,データシート2!$A$1:$SI$1,0),0)</f>
        <v>9.4860000000000007</v>
      </c>
      <c r="AB136" s="942">
        <f>VLOOKUP($D$3&amp;"_"&amp;AB$3,データシート2!$A:$SI,MATCH($R$2&amp;"_"&amp;$C136,データシート2!$A$1:$SI$1,0),0)</f>
        <v>9.8529999999999998</v>
      </c>
    </row>
    <row r="137" spans="2:28" s="22" customFormat="1" ht="20.45" customHeight="1">
      <c r="B137" s="814" t="s">
        <v>657</v>
      </c>
      <c r="C137" s="741" t="s">
        <v>658</v>
      </c>
      <c r="D137" s="742"/>
      <c r="E137" s="743"/>
      <c r="F137" s="742"/>
      <c r="G137" s="744">
        <f>VLOOKUP($D$3&amp;"_"&amp;G$3,データシート2!$A:$SI,MATCH($G$2&amp;"_"&amp;$B137,データシート2!$A$1:$SI$1,0),0)</f>
        <v>2</v>
      </c>
      <c r="H137" s="745">
        <f>VLOOKUP($D$3&amp;"_"&amp;H$3,データシート2!$A:$SI,MATCH($G$2&amp;"_"&amp;$B137,データシート2!$A$1:$SI$1,0),0)</f>
        <v>1</v>
      </c>
      <c r="I137" s="745">
        <f>VLOOKUP($D$3&amp;"_"&amp;I$3,データシート2!$A:$SI,MATCH($G$2&amp;"_"&amp;$B137,データシート2!$A$1:$SI$1,0),0)</f>
        <v>1</v>
      </c>
      <c r="J137" s="745">
        <f>VLOOKUP($D$3&amp;"_"&amp;J$3,データシート2!$A:$SI,MATCH($G$2&amp;"_"&amp;$B137,データシート2!$A$1:$SI$1,0),0)</f>
        <v>1</v>
      </c>
      <c r="K137" s="746">
        <f>VLOOKUP($D$3&amp;"_"&amp;K$3,データシート2!$A:$SI,MATCH($G$2&amp;"_"&amp;$B137,データシート2!$A$1:$SI$1,0),0)</f>
        <v>1</v>
      </c>
      <c r="L137" s="746">
        <f>VLOOKUP($D$3&amp;"_"&amp;L$3,データシート2!$A:$SI,MATCH($G$2&amp;"_"&amp;$B137,データシート2!$A$1:$SI$1,0),0)</f>
        <v>1</v>
      </c>
      <c r="M137" s="746">
        <f>VLOOKUP($D$3&amp;"_"&amp;M$3,データシート2!$A:$SI,MATCH($G$2&amp;"_"&amp;$B137,データシート2!$A$1:$SI$1,0),0)</f>
        <v>1</v>
      </c>
      <c r="N137" s="746">
        <f>VLOOKUP($D$3&amp;"_"&amp;N$3,データシート2!$A:$SI,MATCH($G$2&amp;"_"&amp;$B137,データシート2!$A$1:$SI$1,0),0)</f>
        <v>1</v>
      </c>
      <c r="O137" s="746">
        <f>VLOOKUP($D$3&amp;"_"&amp;O$3,データシート2!$A:$SI,MATCH($G$2&amp;"_"&amp;$B137,データシート2!$A$1:$SI$1,0),0)</f>
        <v>1</v>
      </c>
      <c r="P137" s="746">
        <f>VLOOKUP($D$3&amp;"_"&amp;P$3,データシート2!$A:$SI,MATCH($G$2&amp;"_"&amp;$B137,データシート2!$A$1:$SI$1,0),0)</f>
        <v>1</v>
      </c>
      <c r="Q137" s="747">
        <f>VLOOKUP($D$3&amp;"_"&amp;Q$3,データシート2!$A:$SI,MATCH($G$2&amp;"_"&amp;$B137,データシート2!$A$1:$SI$1,0),0)</f>
        <v>0</v>
      </c>
      <c r="R137" s="958">
        <f>VLOOKUP($D$3&amp;"_"&amp;R$3,データシート2!$A:$SI,MATCH($R$2&amp;"_"&amp;$B137,データシート2!$A$1:$SI$1,0),0)</f>
        <v>5.5149999999999997</v>
      </c>
      <c r="S137" s="935">
        <f>VLOOKUP($D$3&amp;"_"&amp;S$3,データシート2!$A:$SI,MATCH($R$2&amp;"_"&amp;$B137,データシート2!$A$1:$SI$1,0),0)</f>
        <v>4.3920000000000003</v>
      </c>
      <c r="T137" s="935">
        <f>VLOOKUP($D$3&amp;"_"&amp;T$3,データシート2!$A:$SI,MATCH($R$2&amp;"_"&amp;$B137,データシート2!$A$1:$SI$1,0),0)</f>
        <v>6.0179999999999998</v>
      </c>
      <c r="U137" s="935">
        <f>VLOOKUP($D$3&amp;"_"&amp;U$3,データシート2!$A:$SI,MATCH($R$2&amp;"_"&amp;$B137,データシート2!$A$1:$SI$1,0),0)</f>
        <v>5.9909999999999997</v>
      </c>
      <c r="V137" s="935">
        <f>VLOOKUP($D$3&amp;"_"&amp;V$3,データシート2!$A:$SI,MATCH($R$2&amp;"_"&amp;$B137,データシート2!$A$1:$SI$1,0),0)</f>
        <v>6.633</v>
      </c>
      <c r="W137" s="935">
        <f>VLOOKUP($D$3&amp;"_"&amp;W$3,データシート2!$A:$SI,MATCH($R$2&amp;"_"&amp;$B137,データシート2!$A$1:$SI$1,0),0)</f>
        <v>4.5679999999999996</v>
      </c>
      <c r="X137" s="935">
        <f>VLOOKUP($D$3&amp;"_"&amp;X$3,データシート2!$A:$SI,MATCH($R$2&amp;"_"&amp;$B137,データシート2!$A$1:$SI$1,0),0)</f>
        <v>4.2809999999999997</v>
      </c>
      <c r="Y137" s="935">
        <f>VLOOKUP($D$3&amp;"_"&amp;Y$3,データシート2!$A:$SI,MATCH($R$2&amp;"_"&amp;$B137,データシート2!$A$1:$SI$1,0),0)</f>
        <v>5.6219999999999999</v>
      </c>
      <c r="Z137" s="935">
        <f>VLOOKUP($D$3&amp;"_"&amp;Z$3,データシート2!$A:$SI,MATCH($R$2&amp;"_"&amp;$B137,データシート2!$A$1:$SI$1,0),0)</f>
        <v>5.8010000000000002</v>
      </c>
      <c r="AA137" s="935">
        <f>VLOOKUP($D$3&amp;"_"&amp;AA$3,データシート2!$A:$SI,MATCH($R$2&amp;"_"&amp;$B137,データシート2!$A$1:$SI$1,0),0)</f>
        <v>4.3559999999999999</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2</v>
      </c>
      <c r="H138" s="820">
        <f>VLOOKUP($D$3&amp;"_"&amp;H$3,データシート2!$A:$SI,MATCH($G$2&amp;"_"&amp;$C138,データシート2!$A$1:$SI$1,0),0)</f>
        <v>1</v>
      </c>
      <c r="I138" s="820">
        <f>VLOOKUP($D$3&amp;"_"&amp;I$3,データシート2!$A:$SI,MATCH($G$2&amp;"_"&amp;$C138,データシート2!$A$1:$SI$1,0),0)</f>
        <v>1</v>
      </c>
      <c r="J138" s="820">
        <f>VLOOKUP($D$3&amp;"_"&amp;J$3,データシート2!$A:$SI,MATCH($G$2&amp;"_"&amp;$C138,データシート2!$A$1:$SI$1,0),0)</f>
        <v>1</v>
      </c>
      <c r="K138" s="821">
        <f>VLOOKUP($D$3&amp;"_"&amp;K$3,データシート2!$A:$SI,MATCH($G$2&amp;"_"&amp;$C138,データシート2!$A$1:$SI$1,0),0)</f>
        <v>1</v>
      </c>
      <c r="L138" s="821">
        <f>VLOOKUP($D$3&amp;"_"&amp;L$3,データシート2!$A:$SI,MATCH($G$2&amp;"_"&amp;$C138,データシート2!$A$1:$SI$1,0),0)</f>
        <v>1</v>
      </c>
      <c r="M138" s="821">
        <f>VLOOKUP($D$3&amp;"_"&amp;M$3,データシート2!$A:$SI,MATCH($G$2&amp;"_"&amp;$C138,データシート2!$A$1:$SI$1,0),0)</f>
        <v>1</v>
      </c>
      <c r="N138" s="821">
        <f>VLOOKUP($D$3&amp;"_"&amp;N$3,データシート2!$A:$SI,MATCH($G$2&amp;"_"&amp;$C138,データシート2!$A$1:$SI$1,0),0)</f>
        <v>1</v>
      </c>
      <c r="O138" s="821">
        <f>VLOOKUP($D$3&amp;"_"&amp;O$3,データシート2!$A:$SI,MATCH($G$2&amp;"_"&amp;$C138,データシート2!$A$1:$SI$1,0),0)</f>
        <v>1</v>
      </c>
      <c r="P138" s="821">
        <f>VLOOKUP($D$3&amp;"_"&amp;P$3,データシート2!$A:$SI,MATCH($G$2&amp;"_"&amp;$C138,データシート2!$A$1:$SI$1,0),0)</f>
        <v>1</v>
      </c>
      <c r="Q138" s="822">
        <f>VLOOKUP($D$3&amp;"_"&amp;Q$3,データシート2!$A:$SI,MATCH($G$2&amp;"_"&amp;$C138,データシート2!$A$1:$SI$1,0),0)</f>
        <v>0</v>
      </c>
      <c r="R138" s="959">
        <f>VLOOKUP($D$3&amp;"_"&amp;R$3,データシート2!$A:$SI,MATCH($R$2&amp;"_"&amp;$C138,データシート2!$A$1:$SI$1,0),0)</f>
        <v>5.5149999999999997</v>
      </c>
      <c r="S138" s="960">
        <f>VLOOKUP($D$3&amp;"_"&amp;S$3,データシート2!$A:$SI,MATCH($R$2&amp;"_"&amp;$C138,データシート2!$A$1:$SI$1,0),0)</f>
        <v>4.3920000000000003</v>
      </c>
      <c r="T138" s="960">
        <f>VLOOKUP($D$3&amp;"_"&amp;T$3,データシート2!$A:$SI,MATCH($R$2&amp;"_"&amp;$C138,データシート2!$A$1:$SI$1,0),0)</f>
        <v>6.0179999999999998</v>
      </c>
      <c r="U138" s="960">
        <f>VLOOKUP($D$3&amp;"_"&amp;U$3,データシート2!$A:$SI,MATCH($R$2&amp;"_"&amp;$C138,データシート2!$A$1:$SI$1,0),0)</f>
        <v>5.9909999999999997</v>
      </c>
      <c r="V138" s="960">
        <f>VLOOKUP($D$3&amp;"_"&amp;V$3,データシート2!$A:$SI,MATCH($R$2&amp;"_"&amp;$C138,データシート2!$A$1:$SI$1,0),0)</f>
        <v>6.633</v>
      </c>
      <c r="W138" s="960">
        <f>VLOOKUP($D$3&amp;"_"&amp;W$3,データシート2!$A:$SI,MATCH($R$2&amp;"_"&amp;$C138,データシート2!$A$1:$SI$1,0),0)</f>
        <v>4.5679999999999996</v>
      </c>
      <c r="X138" s="960">
        <f>VLOOKUP($D$3&amp;"_"&amp;X$3,データシート2!$A:$SI,MATCH($R$2&amp;"_"&amp;$C138,データシート2!$A$1:$SI$1,0),0)</f>
        <v>4.2809999999999997</v>
      </c>
      <c r="Y138" s="960">
        <f>VLOOKUP($D$3&amp;"_"&amp;Y$3,データシート2!$A:$SI,MATCH($R$2&amp;"_"&amp;$C138,データシート2!$A$1:$SI$1,0),0)</f>
        <v>5.6219999999999999</v>
      </c>
      <c r="Z138" s="960">
        <f>VLOOKUP($D$3&amp;"_"&amp;Z$3,データシート2!$A:$SI,MATCH($R$2&amp;"_"&amp;$C138,データシート2!$A$1:$SI$1,0),0)</f>
        <v>5.8010000000000002</v>
      </c>
      <c r="AA138" s="960">
        <f>VLOOKUP($D$3&amp;"_"&amp;AA$3,データシート2!$A:$SI,MATCH($R$2&amp;"_"&amp;$C138,データシート2!$A$1:$SI$1,0),0)</f>
        <v>4.3559999999999999</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2025-03-04T09:02:39Z</dcterms:created>
  <dcterms:modified xsi:type="dcterms:W3CDTF">2025-03-04T09:02:40Z</dcterms:modified>
  <cp:category/>
  <cp:contentStatus/>
</cp:coreProperties>
</file>