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B94B0A-D425-4E02-929C-C2EF217679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<sst xmlns="http://schemas.openxmlformats.org/spreadsheetml/2006/main" count="16739" uniqueCount="2448">
  <si>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</si>
  <si>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</si>
  <si>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</si>
  <si>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</si>
  <si>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</si>
  <si>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</si>
  <si>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</si>
  <si>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</si>
  <si>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</si>
  <si>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</si>
  <si>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</si>
  <si>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</si>
  <si>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</si>
  <si>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</si>
  <si>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</si>
  <si>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</si>
  <si>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</si>
  <si>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</si>
  <si>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</si>
  <si>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</si>
  <si>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</si>
  <si>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</si>
  <si>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</si>
  <si>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</si>
  <si>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</si>
  <si>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</si>
  <si>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</si>
  <si>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</si>
  <si>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</si>
  <si>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</si>
  <si>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</si>
  <si>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</si>
  <si>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</si>
  <si>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</si>
  <si>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</si>
  <si>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</si>
  <si>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</si>
  <si>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</si>
  <si>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</si>
  <si>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</si>
  <si>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</si>
  <si>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</si>
  <si>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</si>
  <si>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</si>
  <si>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</si>
  <si>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</si>
  <si>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</si>
  <si>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</si>
  <si>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</si>
  <si>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</si>
  <si>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</si>
  <si>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</si>
  <si>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</si>
  <si>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</si>
  <si>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</si>
  <si>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</si>
  <si>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</si>
  <si>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</si>
  <si>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</si>
  <si>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</si>
  <si>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</si>
  <si>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</si>
  <si>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</si>
  <si>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</si>
  <si>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</si>
  <si>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</si>
  <si>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</si>
  <si>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</si>
  <si>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</si>
  <si>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</si>
  <si>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</si>
  <si>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</si>
  <si>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</si>
  <si>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</si>
  <si>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</si>
  <si>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</si>
  <si>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</si>
  <si>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</si>
  <si>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</si>
  <si>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</si>
  <si>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</si>
  <si>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</si>
  <si>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</si>
  <si>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</si>
  <si>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</si>
  <si>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</si>
  <si>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</si>
  <si>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</si>
  <si>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</si>
  <si>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</si>
  <si>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</si>
  <si>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</si>
  <si>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</si>
  <si>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</si>
  <si>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</si>
  <si>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</si>
  <si>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</si>
  <si>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</si>
  <si>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</si>
  <si>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</si>
  <si>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</si>
  <si>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</si>
  <si>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</si>
  <si>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</si>
  <si>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</si>
  <si>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</si>
  <si>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</si>
  <si>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</si>
  <si>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</si>
  <si>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</si>
  <si>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</si>
  <si>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</si>
  <si>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</si>
  <si>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</si>
  <si>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</si>
  <si>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</si>
  <si>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</si>
  <si>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</si>
  <si>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</si>
  <si>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</si>
  <si>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</si>
  <si>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</si>
  <si>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</si>
  <si>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</si>
  <si>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</si>
  <si>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</si>
  <si>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</si>
  <si>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</si>
  <si>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</si>
  <si>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</si>
  <si>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</si>
  <si>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</si>
  <si>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</si>
  <si>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</si>
  <si>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</si>
  <si>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</si>
  <si>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</si>
  <si>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</si>
  <si>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</si>
  <si>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</si>
  <si>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</si>
  <si>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</si>
  <si>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</si>
  <si>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</si>
  <si>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</si>
  <si>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</si>
  <si>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</si>
  <si>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</si>
  <si>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</si>
  <si>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</si>
  <si>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</si>
  <si>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</si>
  <si>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</si>
  <si>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</si>
  <si>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</si>
  <si>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</si>
  <si>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</si>
  <si>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</si>
  <si>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</si>
  <si>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</si>
  <si>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</si>
  <si>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</si>
  <si>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</si>
  <si>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</si>
  <si>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</si>
  <si>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</si>
  <si>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</si>
  <si>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</si>
  <si>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</si>
  <si>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</si>
  <si>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</si>
  <si>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</si>
  <si>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</si>
  <si>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</si>
  <si>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</si>
  <si>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</si>
  <si>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</si>
  <si>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</si>
  <si>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</si>
  <si>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</si>
  <si>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</si>
  <si>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</si>
  <si>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</si>
  <si>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</si>
  <si>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</si>
  <si>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</si>
  <si>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</si>
  <si>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</si>
  <si>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</si>
  <si>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</si>
  <si>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</si>
  <si>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</si>
  <si>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</si>
  <si>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</si>
  <si>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</si>
  <si>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</si>
  <si>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</si>
  <si>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</si>
  <si>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</si>
  <si>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</si>
  <si>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</si>
  <si>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</si>
  <si>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</si>
  <si>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</si>
  <si>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</si>
  <si>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</si>
  <si>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</si>
  <si>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</si>
  <si>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</si>
  <si>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</si>
  <si>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</si>
  <si>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</si>
  <si>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</si>
  <si>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</si>
  <si>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</si>
  <si>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</si>
  <si>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</si>
  <si>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</si>
  <si>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</si>
  <si>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</si>
  <si>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</si>
  <si>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</si>
  <si>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</si>
  <si>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</si>
  <si>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</si>
  <si>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</si>
  <si>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</si>
  <si>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</si>
  <si>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</si>
  <si>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</si>
  <si>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</si>
  <si>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</si>
  <si>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</si>
  <si>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</si>
  <si>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</si>
  <si>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</si>
  <si>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</si>
  <si>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</si>
  <si>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</si>
  <si>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</si>
  <si>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</si>
  <si>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</si>
  <si>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</si>
  <si>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</si>
  <si>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</si>
  <si>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</si>
  <si>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</si>
  <si>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</si>
  <si>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</si>
  <si>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</si>
  <si>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</si>
  <si>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</si>
  <si>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</si>
  <si>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</si>
  <si>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</si>
  <si>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</si>
  <si>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</si>
  <si>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</si>
  <si>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</si>
  <si>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</si>
  <si>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</si>
  <si>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</si>
  <si>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</si>
  <si>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</si>
  <si>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</si>
  <si>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</si>
  <si>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</si>
  <si>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</si>
  <si>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</si>
  <si>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</si>
  <si>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</si>
  <si>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</si>
  <si>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</si>
  <si>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</si>
  <si>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</si>
  <si>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</si>
  <si>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</si>
  <si>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</si>
  <si>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</si>
  <si>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</si>
  <si>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</si>
  <si>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</si>
  <si>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</si>
  <si>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</si>
  <si>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</si>
  <si>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</si>
  <si>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</si>
  <si>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</si>
  <si>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</si>
  <si>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</si>
  <si>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</si>
  <si>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</si>
  <si>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</si>
  <si>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</si>
  <si>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</si>
  <si>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</si>
  <si>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</si>
  <si>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</si>
  <si>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</si>
  <si>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</si>
  <si>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</si>
  <si>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</si>
  <si>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</si>
  <si>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</si>
  <si>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</si>
  <si>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</si>
  <si>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</si>
  <si>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</si>
  <si>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</si>
  <si>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</si>
  <si>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</si>
  <si>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</si>
  <si>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</si>
  <si>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</si>
  <si>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</si>
  <si>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</si>
  <si>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</si>
  <si>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</si>
  <si>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</si>
  <si>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</si>
  <si>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</si>
  <si>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</si>
  <si>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</si>
  <si>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</si>
  <si>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</si>
  <si>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</si>
  <si>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</si>
  <si>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</si>
  <si>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</si>
  <si>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</si>
  <si>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</si>
  <si>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</si>
  <si>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</si>
  <si>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</si>
  <si>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</si>
  <si>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</si>
  <si>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</si>
  <si>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</si>
  <si>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</si>
  <si>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</si>
  <si>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</si>
  <si>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</si>
  <si>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</si>
  <si>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</si>
  <si>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</si>
  <si>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</si>
  <si>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</si>
  <si>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</si>
  <si>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</si>
  <si>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</si>
  <si>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</si>
  <si>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</si>
  <si>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</si>
  <si>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</si>
  <si>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</si>
  <si>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</si>
  <si>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</si>
  <si>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</si>
  <si>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</si>
  <si>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</si>
  <si>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</si>
  <si>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</si>
  <si>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</si>
  <si>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</si>
  <si>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</si>
  <si>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</si>
  <si>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</si>
  <si>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</si>
  <si>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</si>
  <si>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</si>
  <si>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</si>
  <si>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</si>
  <si>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</si>
  <si>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</si>
  <si>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</si>
  <si>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</si>
  <si>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</si>
  <si>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</si>
  <si>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</si>
  <si>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</si>
  <si>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</si>
  <si>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</si>
  <si>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</si>
  <si>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</si>
  <si>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</si>
  <si>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</si>
  <si>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</si>
  <si>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</si>
  <si>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</si>
  <si>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</si>
  <si>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</si>
  <si>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</si>
  <si>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</si>
  <si>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</si>
  <si>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</si>
  <si>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</si>
  <si>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</si>
  <si>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</si>
  <si>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</si>
  <si>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</si>
  <si>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</si>
  <si>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</si>
  <si>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</si>
  <si>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</si>
  <si>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</si>
  <si>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</si>
  <si>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</si>
  <si>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</si>
  <si>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</si>
  <si>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</si>
  <si>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</si>
  <si>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</si>
  <si>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</si>
  <si>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</si>
  <si>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</si>
  <si>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</si>
  <si>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</si>
  <si>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</si>
  <si>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</si>
  <si>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</si>
  <si>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</si>
  <si>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</si>
  <si>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</si>
  <si>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</si>
  <si>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</si>
  <si>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</si>
  <si>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</si>
  <si>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</si>
  <si>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</si>
  <si>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</si>
  <si>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</si>
  <si>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</si>
  <si>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</si>
  <si>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</si>
  <si>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</si>
  <si>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</si>
  <si>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</si>
  <si>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</si>
  <si>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</si>
  <si>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</si>
  <si>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</si>
  <si>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</si>
  <si>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</si>
  <si>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</si>
  <si>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</si>
  <si>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</si>
  <si>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</si>
  <si>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</si>
  <si>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</si>
  <si>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</si>
  <si>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</si>
  <si>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</si>
  <si>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</si>
  <si>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</si>
  <si>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</si>
  <si>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</si>
  <si>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</si>
  <si>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</si>
  <si>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</si>
  <si>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</si>
  <si>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</si>
  <si>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</si>
  <si>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</si>
  <si>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</si>
  <si>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</si>
  <si>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</si>
  <si>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</si>
  <si>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</si>
  <si>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</si>
  <si>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</si>
  <si>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</si>
  <si>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</si>
  <si>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</si>
  <si>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</si>
  <si>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</si>
  <si>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</si>
  <si>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</si>
  <si>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</si>
  <si>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</si>
  <si>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</si>
  <si>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</si>
  <si>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</si>
  <si>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</si>
  <si>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</si>
  <si>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</si>
  <si>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</si>
  <si>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</si>
  <si>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</si>
  <si>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</si>
  <si>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</si>
  <si>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</si>
  <si>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</si>
  <si>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</si>
  <si>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</si>
  <si>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</si>
  <si>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</si>
  <si>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</si>
  <si>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</si>
  <si>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</si>
  <si>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</si>
  <si>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</si>
  <si>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</si>
  <si>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</si>
  <si>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</si>
  <si>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</si>
  <si>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</si>
  <si>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</si>
  <si>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</si>
  <si>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</si>
  <si>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</si>
  <si>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</si>
  <si>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</si>
  <si>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</si>
  <si>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</si>
  <si>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</si>
  <si>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</si>
  <si>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</si>
  <si>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</si>
  <si>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</si>
  <si>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</si>
  <si>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</si>
  <si>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</si>
  <si>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</si>
  <si>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</si>
  <si>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</si>
  <si>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</si>
  <si>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</si>
  <si>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</si>
  <si>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</si>
  <si>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</si>
  <si>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</si>
  <si>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</si>
  <si>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</si>
  <si>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</si>
  <si>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</si>
  <si>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</si>
  <si>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</si>
  <si>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</si>
  <si>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</si>
  <si>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</si>
  <si>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</si>
  <si>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</si>
  <si>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</si>
  <si>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</si>
  <si>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</si>
  <si>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</si>
  <si>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</si>
  <si>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</si>
  <si>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</si>
  <si>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</si>
  <si>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</si>
  <si>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</si>
  <si>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</si>
  <si>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</si>
  <si>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</si>
  <si>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</si>
  <si>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</si>
  <si>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</si>
  <si>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</si>
  <si>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</si>
  <si>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</si>
  <si>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</si>
  <si>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</si>
  <si>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</si>
  <si>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</si>
  <si>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</si>
  <si>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</si>
  <si>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</si>
  <si>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</si>
  <si>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</si>
  <si>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</si>
  <si>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</si>
  <si>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</si>
  <si>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</si>
  <si>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</si>
  <si>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</si>
  <si>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</si>
  <si>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</si>
  <si>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</si>
  <si>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</si>
  <si>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</si>
  <si>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</si>
  <si>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</si>
  <si>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</si>
  <si>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</si>
  <si>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</si>
  <si>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</si>
  <si>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</si>
  <si>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</si>
  <si>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</si>
  <si>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</si>
  <si>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</si>
  <si>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</si>
  <si>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</si>
  <si>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</si>
  <si>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</si>
  <si>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</si>
  <si>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</si>
  <si>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</si>
  <si>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</si>
  <si>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</si>
  <si>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</si>
  <si>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</si>
  <si>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</si>
  <si>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</si>
  <si>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</si>
  <si>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</si>
  <si>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</si>
  <si>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</si>
  <si>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</si>
  <si>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</si>
  <si>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</si>
  <si>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</si>
  <si>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</si>
  <si>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</si>
  <si>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</si>
  <si>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</si>
  <si>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</si>
  <si>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</si>
  <si>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</si>
  <si>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</si>
  <si>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</si>
  <si>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</si>
  <si>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</si>
  <si>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</si>
  <si>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</si>
  <si>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</si>
  <si>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</si>
  <si>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</si>
  <si>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</si>
  <si>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</si>
  <si>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</si>
  <si>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</si>
  <si>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</si>
  <si>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</si>
  <si>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</si>
  <si>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</si>
  <si>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</si>
  <si>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</si>
  <si>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</si>
  <si>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</si>
  <si>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</si>
  <si>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</si>
  <si>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</si>
  <si>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</si>
  <si>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</si>
  <si>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</si>
  <si>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</si>
  <si>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</si>
  <si>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</si>
  <si>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</si>
  <si>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</si>
  <si>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</si>
  <si>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</si>
  <si>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</si>
  <si>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</si>
  <si>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</si>
  <si>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</si>
  <si>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</si>
  <si>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</si>
  <si>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</si>
  <si>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</si>
  <si>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</si>
  <si>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</si>
  <si>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</si>
  <si>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</si>
  <si>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</si>
  <si>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</si>
  <si>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</si>
  <si>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</si>
  <si>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</si>
  <si>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</si>
  <si>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</si>
  <si>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</si>
  <si>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</si>
  <si>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</si>
  <si>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</si>
  <si>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</si>
  <si>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</si>
  <si>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</si>
  <si>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</si>
  <si>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</si>
  <si>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</si>
  <si>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</si>
  <si>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</si>
  <si>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</si>
  <si>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</si>
  <si>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</si>
  <si>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</si>
  <si>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</si>
  <si>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</si>
  <si>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</si>
  <si>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</si>
  <si>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</si>
  <si>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</si>
  <si>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</si>
  <si>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</si>
  <si>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</si>
  <si>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</si>
  <si>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</si>
  <si>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</si>
  <si>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</si>
  <si>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</si>
  <si>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</si>
  <si>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</si>
  <si>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</si>
  <si>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</si>
  <si>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</si>
  <si>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</si>
  <si>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</si>
  <si>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</si>
  <si>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</si>
  <si>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</si>
  <si>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</si>
  <si>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</si>
  <si>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</si>
  <si>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</si>
  <si>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</si>
  <si>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</si>
  <si>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</si>
  <si>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</si>
  <si>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</si>
  <si>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</si>
  <si>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</si>
  <si>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</si>
  <si>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</si>
  <si>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</si>
  <si>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</si>
  <si>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</si>
  <si>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</si>
  <si>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</si>
  <si>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</si>
  <si>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</si>
  <si>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</si>
  <si>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</si>
  <si>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</si>
  <si>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</si>
  <si>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</si>
  <si>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</si>
  <si>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</si>
  <si>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</si>
  <si>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</si>
  <si>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</si>
  <si>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</si>
  <si>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</si>
  <si>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</si>
  <si>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</si>
  <si>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</si>
  <si>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</si>
  <si>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</si>
  <si>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</si>
  <si>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</si>
  <si>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</si>
  <si>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</si>
  <si>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</si>
  <si>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</si>
  <si>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</si>
  <si>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</si>
  <si>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</si>
  <si>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</si>
  <si>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</si>
  <si>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</si>
  <si>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</si>
  <si>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</si>
  <si>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</si>
  <si>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</si>
  <si>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</si>
  <si>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</si>
  <si>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</si>
  <si>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</si>
  <si>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</si>
  <si>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</si>
  <si>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</si>
  <si>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</si>
  <si>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</si>
  <si>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</si>
  <si>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</si>
  <si>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</si>
  <si>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</si>
  <si>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</si>
  <si>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</si>
  <si>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</si>
  <si>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</si>
  <si>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</si>
  <si>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</si>
  <si>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</si>
  <si>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</si>
  <si>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</si>
  <si>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</si>
  <si>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</si>
  <si>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</si>
  <si>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</si>
  <si>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</si>
  <si>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</si>
  <si>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</si>
  <si>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</si>
  <si>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</si>
  <si>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</si>
  <si>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</si>
  <si>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</si>
  <si>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</si>
  <si>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</si>
  <si>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</si>
  <si>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</si>
  <si>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</si>
  <si>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</si>
  <si>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</si>
  <si>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</si>
  <si>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</si>
  <si>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</si>
  <si>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</si>
  <si>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</si>
  <si>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</si>
  <si>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</si>
  <si>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</si>
  <si>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</si>
  <si>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</si>
  <si>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</si>
  <si>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</si>
  <si>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</si>
  <si>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</si>
  <si>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</si>
  <si>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</si>
  <si>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</si>
  <si>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</si>
  <si>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</si>
  <si>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</si>
  <si>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</si>
  <si>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</si>
  <si>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</si>
  <si>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</si>
  <si>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</si>
  <si>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</si>
  <si>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</si>
  <si>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</si>
  <si>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</si>
  <si>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</si>
  <si>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</si>
  <si>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</si>
  <si>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</si>
  <si>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</si>
  <si>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</si>
  <si>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</si>
  <si>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</si>
  <si>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</si>
  <si>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</si>
  <si>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</si>
  <si>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</si>
  <si>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</si>
  <si>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</si>
  <si>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</si>
  <si>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</si>
  <si>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</si>
  <si>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</si>
  <si>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</si>
  <si>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</si>
  <si>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</si>
  <si>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</si>
  <si>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</si>
  <si>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</si>
  <si>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</si>
  <si>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</si>
  <si>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</si>
  <si>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</si>
  <si>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</si>
  <si>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</si>
  <si>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</si>
  <si>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</si>
  <si>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</si>
  <si>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</si>
  <si>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</si>
  <si>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</si>
  <si>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</si>
  <si>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</si>
  <si>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</si>
  <si>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</si>
  <si>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</si>
  <si>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</si>
  <si>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</si>
  <si>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</si>
  <si>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</si>
  <si>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</si>
  <si>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</si>
  <si>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</si>
  <si>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</si>
  <si>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</si>
  <si>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</si>
  <si>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</si>
  <si>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</si>
  <si>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</si>
  <si>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</si>
  <si>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</si>
  <si>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</si>
  <si>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</si>
  <si>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</si>
  <si>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</si>
  <si>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</si>
  <si>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</si>
  <si>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</si>
  <si>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</si>
  <si>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</si>
  <si>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</si>
  <si>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</si>
  <si>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</si>
  <si>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</si>
  <si>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</si>
  <si>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</si>
  <si>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</si>
  <si>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</si>
  <si>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</si>
  <si>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</si>
  <si>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</si>
  <si>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</si>
  <si>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</si>
  <si>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</si>
  <si>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</si>
  <si>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</si>
  <si>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</si>
  <si>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</si>
  <si>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</si>
  <si>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</si>
  <si>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</si>
  <si>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</si>
  <si>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</si>
  <si>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</si>
  <si>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</si>
  <si>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</si>
  <si>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</si>
  <si>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</si>
  <si>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</si>
  <si>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</si>
  <si>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</si>
  <si>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</si>
  <si>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</si>
  <si>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</si>
  <si>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</si>
  <si>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</si>
  <si>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</si>
  <si>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</si>
  <si>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</si>
  <si>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</si>
  <si>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</si>
  <si>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</si>
  <si>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</si>
  <si>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</si>
  <si>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</si>
  <si>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</si>
  <si>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</si>
  <si>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</si>
  <si>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</si>
  <si>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</si>
  <si>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</si>
  <si>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</si>
  <si>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</si>
  <si>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</si>
  <si>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</si>
  <si>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</si>
  <si>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</si>
  <si>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</si>
  <si>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</si>
  <si>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</si>
  <si>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</si>
  <si>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</si>
  <si>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</si>
  <si>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</si>
  <si>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</si>
  <si>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</si>
  <si>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</si>
  <si>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</si>
  <si>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</si>
  <si>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</si>
  <si>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</si>
  <si>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</si>
  <si>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</si>
  <si>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</si>
  <si>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</si>
  <si>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</si>
  <si>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</si>
  <si>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</si>
  <si>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</si>
  <si>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</si>
  <si>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</si>
  <si>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</si>
  <si>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</si>
  <si>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</si>
  <si>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</si>
  <si>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</si>
  <si>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</si>
  <si>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</si>
  <si>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</si>
  <si>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</si>
  <si>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</si>
  <si>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</si>
  <si>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</si>
  <si>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</si>
  <si>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</si>
  <si>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</si>
  <si>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</si>
  <si>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</si>
  <si>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</si>
  <si>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</si>
  <si>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</si>
  <si>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</si>
  <si>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</si>
  <si>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</si>
  <si>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</si>
  <si>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</si>
  <si>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</si>
  <si>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</si>
  <si>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</si>
  <si>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</si>
  <si>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</si>
  <si>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</si>
  <si>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</si>
  <si>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</si>
  <si>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</si>
  <si>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</si>
  <si>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</si>
  <si>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</si>
  <si>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</si>
  <si>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</si>
  <si>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</si>
  <si>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</si>
  <si>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</si>
  <si>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</si>
  <si>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</si>
  <si>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</si>
  <si>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</si>
  <si>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</si>
  <si>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</si>
  <si>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</si>
  <si>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</si>
  <si>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</si>
  <si>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</si>
  <si>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</si>
  <si>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</si>
  <si>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</si>
  <si>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</si>
  <si>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</si>
  <si>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</si>
  <si>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</si>
  <si>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</si>
  <si>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</si>
  <si>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</si>
  <si>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</si>
  <si>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</si>
  <si>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</si>
  <si>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</si>
  <si>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</si>
  <si>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</si>
  <si>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</si>
  <si>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</si>
  <si>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</si>
  <si>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</si>
  <si>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</si>
  <si>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</si>
  <si>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</si>
  <si>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</si>
  <si>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</si>
  <si>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</si>
  <si>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</si>
  <si>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</si>
  <si>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</si>
  <si>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</si>
  <si>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</si>
  <si>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</si>
  <si>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</si>
  <si>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</si>
  <si>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</si>
  <si>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</si>
  <si>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</si>
  <si>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</si>
  <si>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</si>
  <si>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</si>
  <si>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</si>
  <si>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</si>
  <si>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</si>
  <si>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</si>
  <si>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</si>
  <si>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</si>
  <si>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</si>
  <si>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</si>
  <si>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</si>
  <si>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</si>
  <si>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</si>
  <si>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</si>
  <si>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</si>
  <si>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</si>
  <si>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</si>
  <si>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</si>
  <si>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</si>
  <si>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</si>
  <si>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</si>
  <si>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</si>
  <si>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</si>
  <si>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</si>
  <si>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</si>
  <si>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</si>
  <si>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</si>
  <si>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</si>
  <si>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</si>
  <si>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</si>
  <si>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</si>
  <si>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</si>
  <si>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</si>
  <si>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</si>
  <si>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</si>
  <si>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</si>
  <si>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</si>
  <si>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</si>
  <si>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</si>
  <si>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</si>
  <si>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</si>
  <si>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</si>
  <si>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</si>
  <si>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</si>
  <si>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</si>
  <si>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</si>
  <si>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</si>
  <si>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</si>
  <si>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</si>
  <si>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</si>
  <si>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</si>
  <si>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</si>
  <si>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</si>
  <si>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</si>
  <si>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</si>
  <si>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</si>
  <si>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</si>
  <si>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</si>
  <si>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</si>
  <si>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</si>
  <si>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</si>
  <si>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</si>
  <si>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</si>
  <si>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</si>
  <si>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</si>
  <si>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</si>
  <si>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</si>
  <si>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</si>
  <si>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</si>
  <si>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</si>
  <si>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</si>
  <si>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</si>
  <si>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</si>
  <si>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</si>
  <si>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</si>
  <si>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</si>
  <si>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</si>
  <si>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</si>
  <si>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</si>
  <si>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</si>
  <si>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</si>
  <si>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</si>
  <si>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</si>
  <si>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</si>
  <si>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</si>
  <si>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</si>
  <si>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</si>
  <si>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</si>
  <si>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</si>
  <si>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</si>
  <si>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</si>
  <si>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</si>
  <si>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</si>
  <si>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</si>
  <si>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</si>
  <si>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</si>
  <si>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</si>
  <si>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</si>
  <si>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</si>
  <si>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</si>
  <si>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</si>
  <si>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</si>
  <si>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</si>
  <si>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</si>
  <si>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</si>
  <si>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</si>
  <si>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</si>
  <si>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</si>
  <si>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</si>
  <si>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</si>
  <si>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</si>
  <si>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</si>
  <si>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</si>
  <si>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</si>
  <si>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</si>
  <si>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</si>
  <si>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</si>
  <si>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</si>
  <si>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</si>
  <si>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</si>
  <si>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</si>
  <si>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</si>
  <si>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</si>
  <si>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</si>
  <si>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</si>
  <si>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</si>
  <si>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</si>
  <si>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</si>
  <si>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</si>
  <si>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</si>
  <si>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</si>
  <si>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</si>
  <si>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</si>
  <si>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</si>
  <si>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</si>
  <si>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</si>
  <si>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</si>
  <si>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</si>
  <si>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</si>
  <si>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</si>
  <si>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</si>
  <si>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</si>
  <si>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</si>
  <si>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</si>
  <si>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</si>
  <si>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</si>
  <si>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</si>
  <si>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</si>
  <si>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</si>
  <si>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</si>
  <si>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</si>
  <si>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</si>
  <si>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</si>
  <si>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</si>
  <si>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</si>
  <si>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</si>
  <si>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</si>
  <si>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</si>
  <si>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</si>
  <si>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</si>
  <si>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</si>
  <si>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</si>
  <si>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</si>
  <si>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</si>
  <si>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</si>
  <si>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</si>
  <si>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</si>
  <si>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</si>
  <si>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</si>
  <si>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</si>
  <si>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</si>
  <si>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</si>
  <si>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</si>
  <si>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</si>
  <si>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</si>
  <si>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</si>
  <si>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</si>
  <si>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</si>
  <si>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</si>
  <si>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</si>
  <si>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</si>
  <si>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</si>
  <si>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</si>
  <si>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</si>
  <si>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</si>
  <si>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</si>
  <si>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</si>
  <si>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</si>
  <si>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</si>
  <si>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</si>
  <si>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</si>
  <si>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</si>
  <si>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</si>
  <si>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</si>
  <si>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</si>
  <si>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</si>
  <si>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</si>
  <si>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</si>
  <si>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</si>
  <si>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</si>
  <si>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</si>
  <si>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</si>
  <si>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</si>
  <si>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</si>
  <si>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</si>
  <si>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</si>
  <si>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</si>
  <si>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</si>
  <si>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</si>
  <si>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</si>
  <si>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</si>
  <si>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</si>
  <si>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</si>
  <si>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</si>
  <si>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</si>
  <si>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</si>
  <si>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</si>
  <si>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</si>
  <si>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</si>
  <si>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</si>
  <si>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</si>
  <si>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</si>
  <si>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</si>
  <si>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</si>
  <si>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</si>
  <si>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</si>
  <si>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</si>
  <si>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</si>
  <si>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</si>
  <si>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</si>
  <si>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</si>
  <si>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</si>
  <si>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</si>
  <si>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</si>
  <si>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</si>
  <si>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</si>
  <si>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</si>
  <si>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</si>
  <si>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</si>
  <si>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</si>
  <si>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</si>
  <si>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</si>
  <si>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</si>
  <si>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</si>
  <si>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</si>
  <si>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</si>
  <si>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</si>
  <si>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</si>
  <si>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</si>
  <si>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</si>
  <si>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</si>
  <si>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</si>
  <si>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</si>
  <si>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</si>
  <si>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</si>
  <si>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</si>
  <si>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</si>
  <si>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</si>
  <si>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</si>
  <si>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</si>
  <si>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</si>
  <si>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</si>
  <si>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</si>
  <si>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</si>
  <si>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</si>
  <si>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</si>
  <si>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</si>
  <si>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</si>
  <si>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</si>
  <si>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</si>
  <si>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</si>
  <si>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</si>
  <si>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</si>
  <si>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</si>
  <si>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</si>
  <si>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</si>
  <si>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</si>
  <si>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</si>
  <si>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</si>
  <si>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</si>
  <si>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</si>
  <si>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</si>
  <si>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</si>
  <si>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</si>
  <si>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</si>
  <si>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</si>
  <si>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</si>
  <si>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</si>
  <si>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</si>
  <si>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</si>
  <si>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</si>
  <si>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</si>
  <si>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</si>
  <si>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</si>
  <si>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</si>
  <si>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</si>
  <si>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</si>
  <si>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</si>
  <si>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</si>
  <si>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</si>
  <si>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</si>
  <si>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</si>
  <si>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</si>
  <si>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</si>
  <si>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</si>
  <si>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</si>
  <si>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</si>
  <si>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</si>
  <si>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</si>
  <si>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</si>
  <si>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</si>
  <si>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</si>
  <si>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</si>
  <si>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</si>
  <si>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</si>
  <si>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</si>
  <si>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</si>
  <si>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</si>
  <si>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</si>
  <si>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</si>
  <si>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</si>
  <si>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</si>
  <si>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</si>
  <si>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</si>
  <si>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</si>
  <si>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</si>
  <si>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</si>
  <si>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</si>
  <si>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</si>
  <si>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</si>
  <si>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</si>
  <si>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</si>
  <si>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</si>
  <si>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</si>
  <si>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</si>
  <si>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</si>
  <si>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</si>
  <si>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</si>
  <si>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</si>
  <si>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</si>
  <si>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</si>
  <si>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</si>
  <si>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</si>
  <si>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</si>
  <si>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</si>
  <si>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</si>
  <si>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</si>
  <si>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</si>
  <si>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</si>
  <si>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</si>
  <si>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</si>
  <si>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</si>
  <si>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</si>
  <si>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</si>
  <si>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</si>
  <si>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</si>
  <si>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</si>
  <si>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</si>
  <si>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</si>
  <si>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</si>
  <si>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</si>
  <si>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</si>
  <si>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</si>
  <si>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</si>
  <si>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</si>
  <si>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</si>
  <si>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</si>
  <si>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</si>
  <si>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</si>
  <si>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</si>
  <si>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</si>
  <si>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</si>
  <si>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</si>
  <si>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</si>
  <si>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</si>
  <si>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</si>
  <si>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</si>
  <si>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</si>
  <si>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</si>
  <si>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</si>
  <si>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</si>
  <si>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</si>
  <si>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</si>
  <si>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</si>
  <si>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</si>
  <si>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</si>
  <si>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</si>
  <si>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</si>
  <si>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</si>
  <si>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</si>
  <si>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</si>
  <si>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</si>
  <si>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</si>
  <si>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</si>
  <si>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</si>
  <si>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</si>
  <si>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</si>
  <si>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</si>
  <si>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</si>
  <si>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</si>
  <si>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</si>
  <si>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</si>
  <si>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</si>
  <si>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</si>
  <si>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</si>
  <si>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</si>
  <si>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</si>
  <si>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</si>
  <si>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</si>
  <si>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</si>
  <si>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</si>
  <si>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</si>
  <si>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</si>
  <si>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</si>
  <si>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</si>
  <si>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</si>
  <si>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</si>
  <si>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</si>
  <si>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</si>
  <si>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</si>
  <si>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</si>
  <si>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</si>
  <si>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</si>
  <si>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</si>
  <si>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</si>
  <si>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</si>
  <si>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</si>
  <si>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</si>
  <si>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</si>
  <si>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</si>
  <si>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</si>
  <si>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</si>
  <si>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</si>
  <si>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</si>
  <si>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</si>
  <si>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</si>
  <si>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</si>
  <si>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</si>
  <si>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</si>
  <si>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</si>
  <si>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</si>
  <si>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</si>
  <si>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</si>
  <si>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</si>
  <si>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</si>
  <si>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</si>
  <si>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</si>
  <si>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</si>
  <si>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</si>
  <si>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</si>
  <si>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</si>
  <si>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</si>
  <si>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</si>
  <si>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</si>
  <si>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</si>
  <si>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</si>
  <si>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</si>
  <si>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</si>
  <si>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</si>
  <si>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</si>
  <si>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</si>
  <si>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</si>
  <si>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</si>
  <si>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</si>
  <si>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</si>
  <si>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</si>
  <si>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</si>
  <si>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</si>
  <si>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</si>
  <si>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</si>
  <si>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</si>
  <si>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</si>
  <si>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</si>
  <si>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</si>
  <si>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</si>
  <si>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</si>
  <si>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</si>
  <si>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</si>
  <si>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</si>
  <si>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</si>
  <si>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</si>
  <si>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</si>
  <si>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</si>
  <si>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</si>
  <si>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</si>
  <si>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</si>
  <si>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</si>
  <si>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</si>
  <si>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</si>
  <si>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</si>
  <si>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</si>
  <si>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</si>
  <si>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</si>
  <si>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</si>
  <si>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</si>
  <si>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</si>
  <si>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</si>
  <si>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</si>
  <si>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</si>
  <si>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</si>
  <si>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</si>
  <si>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</si>
  <si>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</si>
  <si>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</si>
  <si>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</si>
  <si>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</si>
  <si>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</si>
  <si>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</si>
  <si>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</si>
  <si>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</si>
  <si>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</si>
  <si>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</si>
  <si>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</si>
  <si>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</si>
  <si>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</si>
  <si>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</si>
  <si>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</si>
  <si>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</si>
  <si>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</si>
  <si>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</si>
  <si>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</si>
  <si>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</si>
  <si>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</si>
  <si>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</si>
  <si>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</si>
  <si>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</si>
  <si>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</si>
  <si>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</si>
  <si>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</si>
  <si>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</si>
  <si>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</si>
  <si>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</si>
  <si>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</si>
  <si>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</si>
  <si>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</si>
  <si>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</si>
  <si>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</si>
  <si>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</si>
  <si>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</si>
  <si>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</si>
  <si>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</si>
  <si>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</si>
  <si>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</si>
  <si>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</si>
  <si>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</si>
  <si>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</si>
  <si>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</si>
  <si>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</si>
  <si>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</si>
  <si>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</si>
  <si>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</si>
  <si>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</si>
  <si>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</si>
  <si>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</si>
  <si>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</si>
  <si>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</si>
  <si>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</si>
  <si>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</si>
  <si>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</si>
  <si>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</si>
  <si>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</si>
  <si>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</si>
  <si>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</si>
  <si>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</si>
  <si>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</si>
  <si>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</si>
  <si>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</si>
  <si>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</si>
  <si>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</si>
  <si>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</si>
  <si>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</si>
  <si>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</si>
  <si>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</si>
  <si>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</si>
  <si>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</si>
  <si>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</si>
  <si>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</si>
  <si>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</si>
  <si>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</si>
  <si>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</si>
  <si>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</si>
  <si>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</si>
  <si>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</si>
  <si>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</si>
  <si>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</si>
  <si>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</si>
  <si>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</si>
  <si>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</si>
  <si>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</si>
  <si>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</si>
  <si>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</si>
  <si>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</si>
  <si>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</si>
  <si>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</si>
  <si>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</si>
  <si>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</si>
  <si>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</si>
  <si>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</si>
  <si>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</si>
  <si>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</si>
  <si>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</si>
  <si>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</si>
  <si>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</si>
  <si>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</si>
  <si>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</si>
  <si>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</si>
  <si>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</si>
  <si>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</si>
  <si>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</si>
  <si>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</si>
  <si>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</si>
  <si>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</si>
  <si>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</si>
  <si>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</si>
  <si>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</si>
  <si>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</si>
  <si>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</si>
  <si>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</si>
  <si>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</si>
  <si>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</si>
  <si>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</si>
  <si>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</si>
  <si>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</si>
  <si>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</si>
  <si>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</si>
  <si>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</si>
  <si>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</si>
  <si>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</si>
  <si>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</si>
  <si>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</si>
  <si>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</si>
  <si>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</si>
  <si>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</si>
  <si>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</si>
  <si>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</si>
  <si>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</si>
  <si>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</si>
  <si>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</si>
  <si>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</si>
  <si>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</si>
  <si>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</si>
  <si>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</si>
  <si>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</si>
  <si>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</si>
  <si>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</si>
  <si>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</si>
  <si>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</si>
  <si>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</si>
  <si>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</si>
  <si>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</si>
  <si>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</si>
  <si>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</si>
  <si>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</si>
  <si>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</si>
  <si>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</si>
  <si>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</si>
  <si>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</si>
  <si>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</si>
  <si>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</si>
  <si>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</si>
  <si>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</si>
  <si>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</si>
  <si>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</si>
  <si>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</si>
  <si>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</si>
  <si>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</si>
  <si>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</si>
  <si>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</si>
  <si>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</si>
  <si>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</si>
  <si>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</si>
  <si>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</si>
  <si>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</si>
  <si>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</si>
  <si>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</si>
  <si>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</si>
  <si>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</si>
  <si>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</si>
  <si>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</si>
  <si>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</si>
  <si>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</si>
  <si>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</si>
  <si>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</si>
  <si>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</si>
  <si>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</si>
  <si>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</si>
  <si>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</si>
  <si>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</si>
  <si>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</si>
  <si>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</si>
  <si>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</si>
  <si>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</si>
  <si>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</si>
  <si>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</si>
  <si>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</si>
  <si>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</si>
  <si>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</si>
  <si>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</si>
  <si>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</si>
  <si>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</si>
  <si>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</si>
  <si>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</si>
  <si>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</si>
  <si>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</si>
  <si>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</si>
  <si>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</si>
  <si>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</si>
  <si>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</si>
  <si>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</si>
  <si>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</si>
  <si>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</si>
  <si>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</si>
  <si>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</si>
  <si>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</si>
  <si>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</si>
  <si>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</si>
  <si>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</si>
  <si>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</si>
  <si>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</si>
  <si>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</si>
  <si>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</si>
  <si>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</si>
  <si>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</si>
  <si>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</si>
  <si>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</si>
  <si>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</si>
  <si>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</si>
  <si>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</si>
  <si>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</si>
  <si>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</si>
  <si>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</si>
  <si>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</si>
  <si>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</si>
  <si>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</si>
  <si>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</si>
  <si>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</si>
  <si>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</si>
  <si>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</si>
  <si>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</si>
  <si>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</si>
  <si>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</si>
  <si>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</si>
  <si>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</si>
  <si>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</si>
  <si>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</si>
  <si>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</si>
  <si>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</si>
  <si>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</si>
  <si>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</si>
  <si>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</si>
  <si>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</si>
  <si>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</si>
  <si>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</si>
  <si>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</si>
  <si>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</si>
  <si>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</si>
  <si>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</si>
  <si>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</si>
  <si>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</si>
  <si>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</si>
  <si>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</si>
  <si>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</si>
  <si>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</si>
  <si>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</si>
  <si>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</si>
  <si>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</si>
  <si>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</si>
  <si>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</si>
  <si>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</si>
  <si>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</si>
  <si>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</si>
  <si>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</si>
  <si>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</si>
  <si>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</si>
  <si>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</si>
  <si>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</si>
  <si>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</si>
  <si>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</si>
  <si>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</si>
  <si>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</si>
  <si>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</si>
  <si>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</si>
  <si>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</si>
  <si>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</si>
  <si>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</si>
  <si>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</si>
  <si>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</si>
  <si>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</si>
  <si>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</si>
  <si>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</si>
  <si>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</si>
  <si>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</si>
  <si>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</si>
  <si>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</si>
  <si>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</si>
  <si>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</si>
  <si>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</si>
  <si>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</si>
  <si>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</si>
  <si>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</si>
  <si>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</si>
  <si>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</si>
  <si>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</si>
  <si>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</si>
  <si>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</si>
  <si>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</si>
  <si>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</si>
  <si>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</si>
  <si>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</si>
  <si>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</si>
  <si>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</si>
  <si>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</si>
  <si>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</si>
  <si>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</si>
  <si>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</si>
  <si>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</si>
  <si>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</si>
  <si>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</si>
  <si>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</si>
  <si>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</si>
  <si>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</si>
  <si>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</si>
  <si>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</si>
  <si>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</si>
  <si>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</si>
  <si>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</si>
  <si>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</si>
  <si>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</si>
  <si>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</si>
  <si>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</si>
  <si>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</si>
  <si>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</si>
  <si>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</si>
  <si>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</si>
  <si>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</si>
  <si>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</si>
  <si>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</si>
  <si>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</si>
  <si>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</si>
  <si>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</si>
  <si>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</si>
  <si>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</si>
  <si>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</si>
  <si>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</si>
  <si>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</si>
  <si>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</si>
  <si>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</si>
  <si>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</si>
  <si>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</si>
  <si>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</si>
  <si>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</si>
  <si>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</si>
  <si>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</si>
  <si>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</si>
  <si>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</si>
  <si>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</si>
  <si>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</si>
  <si>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</si>
  <si>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</si>
  <si>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</si>
  <si>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</si>
  <si>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</si>
  <si>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</si>
  <si>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</si>
  <si>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</si>
  <si>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</si>
  <si>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</si>
  <si>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</si>
  <si>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</si>
  <si>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</si>
  <si>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</si>
  <si>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</si>
  <si>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</si>
  <si>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</si>
  <si>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</si>
  <si>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</si>
  <si>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</si>
  <si>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</si>
  <si>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</si>
  <si>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</si>
  <si>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</si>
  <si>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</si>
  <si>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</si>
  <si>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</si>
  <si>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</si>
  <si>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</si>
  <si>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</si>
  <si>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</si>
  <si>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</si>
  <si>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</si>
  <si>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</si>
  <si>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</si>
  <si>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</si>
  <si>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</si>
  <si>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</si>
  <si>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</si>
  <si>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</si>
  <si>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</si>
  <si>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</si>
  <si>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</si>
  <si>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</si>
  <si>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</si>
  <si>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</si>
  <si>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</si>
  <si>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</si>
  <si>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</si>
  <si>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</si>
  <si>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</si>
  <si>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</si>
  <si>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</si>
  <si>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</si>
  <si>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</si>
  <si>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</si>
  <si>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</si>
  <si>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</si>
  <si>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</si>
  <si>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</si>
  <si>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</si>
  <si>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</si>
  <si>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</si>
  <si>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</si>
  <si>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</si>
  <si>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</si>
  <si>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</si>
  <si>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</si>
  <si>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</si>
  <si>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</si>
  <si>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</si>
  <si>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</si>
  <si>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</si>
  <si>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</si>
  <si>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</si>
  <si>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</si>
  <si>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</si>
  <si>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</si>
  <si>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</si>
  <si>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</si>
  <si>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</si>
  <si>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</si>
  <si>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</si>
  <si>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</si>
  <si>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</si>
  <si>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</si>
  <si>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</si>
  <si>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</si>
  <si>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</si>
  <si>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</si>
  <si>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</si>
  <si>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</si>
  <si>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</si>
  <si>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</si>
  <si>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</si>
  <si>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</si>
  <si>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</si>
  <si>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</si>
  <si>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</si>
  <si>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</si>
  <si>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</si>
  <si>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</si>
  <si>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</si>
  <si>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</si>
  <si>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</si>
  <si>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</si>
  <si>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</si>
  <si>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</si>
  <si>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</si>
  <si>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</si>
  <si>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</si>
  <si>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</si>
  <si>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</si>
  <si>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</si>
  <si>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</si>
  <si>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</si>
  <si>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</si>
  <si>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</si>
  <si>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</si>
  <si>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</si>
  <si>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</si>
  <si>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</si>
  <si>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</si>
  <si>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</si>
  <si>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</si>
  <si>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</si>
  <si>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</si>
  <si>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</si>
  <si>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</si>
  <si>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</si>
  <si>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</si>
  <si>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</si>
  <si>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</si>
  <si>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</si>
  <si>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</si>
  <si>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</si>
  <si>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</si>
  <si>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</si>
  <si>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</si>
  <si>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</si>
  <si>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</si>
  <si>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</si>
  <si>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</si>
  <si>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</si>
  <si>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</si>
  <si>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</si>
  <si>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</si>
  <si>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</si>
  <si>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</si>
  <si>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</si>
  <si>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</si>
  <si>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</si>
  <si>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</si>
  <si>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</si>
  <si>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</si>
  <si>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</si>
  <si>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</si>
  <si>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</si>
  <si>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</si>
  <si>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</si>
  <si>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</si>
  <si>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</si>
  <si>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</si>
  <si>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</si>
  <si>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</si>
  <si>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</si>
  <si>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</si>
  <si>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</si>
  <si>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</si>
  <si>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</si>
  <si>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</si>
  <si>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</si>
  <si>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</si>
  <si>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</si>
  <si>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</si>
  <si>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</si>
  <si>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</si>
  <si>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</si>
  <si>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</si>
  <si>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</si>
  <si>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</si>
  <si>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</si>
  <si>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</si>
  <si>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</si>
  <si>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</si>
  <si>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</si>
  <si>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</si>
  <si>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</si>
  <si>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</si>
  <si>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</si>
  <si>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</si>
  <si>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</si>
  <si>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</si>
  <si>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</si>
  <si>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</si>
  <si>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</si>
  <si>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</si>
  <si>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</si>
  <si>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</si>
  <si>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</si>
  <si>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</si>
  <si>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</si>
  <si>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</si>
  <si>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</si>
  <si>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</si>
  <si>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</si>
  <si>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</si>
  <si>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</si>
  <si>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</si>
  <si>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</si>
  <si>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</si>
  <si>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</si>
  <si>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</si>
  <si>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</si>
  <si>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</si>
  <si>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</si>
  <si>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</si>
  <si>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</si>
  <si>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</si>
  <si>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</si>
  <si>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</si>
  <si>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</si>
  <si>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</si>
  <si>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</si>
  <si>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</si>
  <si>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</si>
  <si>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</si>
  <si>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</si>
  <si>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</si>
  <si>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</si>
  <si>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</si>
  <si>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</si>
  <si>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</si>
  <si>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</si>
  <si>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</si>
  <si>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</si>
  <si>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</si>
  <si>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</si>
  <si>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</si>
  <si>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</si>
  <si>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</si>
  <si>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</si>
  <si>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</si>
  <si>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</si>
  <si>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</si>
  <si>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</si>
  <si>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</si>
  <si>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</si>
  <si>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</si>
  <si>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</si>
  <si>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</si>
  <si>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</si>
  <si>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</si>
  <si>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</si>
  <si>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</si>
  <si>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</si>
  <si>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</si>
  <si>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</si>
  <si>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</si>
  <si>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</si>
  <si>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</si>
  <si>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</si>
  <si>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</si>
  <si>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</si>
  <si>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</si>
  <si>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</si>
  <si>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</si>
  <si>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</si>
  <si>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</si>
  <si>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</si>
  <si>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</si>
  <si>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</si>
  <si>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</si>
  <si>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</si>
  <si>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</si>
  <si>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</si>
  <si>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</si>
  <si>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</si>
  <si>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</si>
  <si>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</si>
  <si>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</si>
  <si>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</si>
  <si>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</si>
  <si>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</si>
  <si>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</si>
  <si>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</si>
  <si>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</si>
  <si>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</si>
  <si>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</si>
  <si>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</si>
  <si>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</si>
  <si>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</si>
  <si>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</si>
  <si>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</si>
  <si>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</si>
  <si>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</si>
  <si>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</si>
  <si>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</si>
  <si>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</si>
  <si>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</si>
  <si>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</si>
  <si>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</si>
  <si>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</si>
  <si>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</si>
  <si>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</si>
  <si>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</si>
  <si>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</si>
  <si>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</si>
  <si>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</si>
  <si>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</si>
  <si>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</si>
  <si>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</si>
  <si>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</si>
  <si>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</si>
  <si>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</si>
  <si>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</si>
  <si>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</si>
  <si>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</si>
  <si>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</si>
  <si>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</si>
  <si>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</si>
  <si>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</si>
  <si>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</si>
  <si>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</si>
  <si>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</si>
  <si>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</si>
  <si>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</si>
  <si>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</si>
  <si>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</si>
  <si>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</si>
  <si>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</si>
  <si>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</si>
  <si>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</si>
  <si>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</si>
  <si>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</si>
  <si>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</si>
  <si>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</si>
  <si>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</si>
  <si>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</si>
  <si>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</si>
  <si>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</si>
  <si>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</si>
  <si>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</si>
  <si>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</si>
  <si>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</si>
  <si>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</si>
  <si>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</si>
  <si>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</si>
  <si>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</si>
  <si>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</si>
  <si>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</si>
  <si>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</si>
  <si>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</si>
  <si>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</si>
  <si>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</si>
  <si>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</si>
  <si>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</si>
  <si>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</si>
  <si>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</si>
  <si>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</si>
  <si>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</si>
  <si>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</si>
  <si>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</si>
  <si>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</si>
  <si>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</si>
  <si>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</si>
  <si>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</si>
  <si>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</si>
  <si>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</si>
  <si>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</si>
  <si>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</si>
  <si>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</si>
  <si>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</si>
  <si>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</si>
  <si>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</si>
  <si>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</si>
  <si>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</si>
  <si>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</si>
  <si>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</si>
  <si>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</si>
  <si>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</si>
  <si>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</si>
  <si>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</si>
  <si>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</si>
  <si>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</si>
  <si>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</si>
  <si>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</si>
  <si>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</si>
  <si>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</si>
  <si>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</si>
  <si>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</si>
  <si>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</si>
  <si>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</si>
  <si>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</si>
  <si>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</si>
  <si>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</si>
  <si>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</si>
  <si>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</si>
  <si>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</si>
  <si>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</si>
  <si>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</si>
  <si>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</si>
  <si>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</si>
  <si>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</si>
  <si>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</si>
  <si>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</si>
  <si>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</si>
  <si>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</si>
  <si>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</si>
  <si>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</si>
  <si>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</si>
  <si>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</si>
  <si>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</si>
  <si>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</si>
  <si>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</si>
  <si>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</si>
  <si>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</si>
  <si>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</si>
  <si>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</si>
  <si>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</si>
  <si>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</si>
  <si>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</si>
  <si>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</si>
  <si>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</si>
  <si>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</si>
  <si>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</si>
  <si>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</si>
  <si>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</si>
  <si>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</si>
  <si>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</si>
  <si>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</si>
  <si>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</si>
  <si>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</si>
  <si>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</si>
  <si>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</si>
  <si>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</si>
  <si>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</si>
  <si>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</si>
  <si>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</si>
  <si>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</si>
  <si>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</si>
  <si>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</si>
  <si>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</si>
  <si>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</si>
  <si>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</si>
  <si>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</si>
  <si>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</si>
  <si>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</si>
  <si>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</si>
  <si>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</si>
  <si>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</si>
  <si>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</si>
  <si>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</si>
  <si>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</si>
  <si>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</si>
  <si>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</si>
  <si>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</si>
  <si>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</si>
  <si>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</si>
  <si>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</si>
  <si>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</si>
  <si>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</si>
  <si>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</si>
  <si>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</si>
  <si>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</si>
  <si>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</si>
  <si>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</si>
  <si>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</si>
  <si>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</si>
  <si>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</si>
  <si>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</si>
  <si>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</si>
  <si>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</si>
  <si>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</si>
  <si>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</si>
  <si>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</si>
  <si>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</si>
  <si>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</si>
  <si>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</si>
  <si>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</si>
  <si>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</si>
  <si>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</si>
  <si>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</si>
  <si>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</si>
  <si>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</si>
  <si>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</si>
  <si>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</si>
  <si>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</si>
  <si>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</si>
  <si>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</si>
  <si>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</si>
  <si>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</si>
  <si>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</si>
  <si>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</si>
  <si>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</si>
  <si>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</si>
  <si>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</si>
  <si>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</si>
  <si>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</si>
  <si>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</si>
  <si>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</si>
  <si>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</si>
  <si>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</si>
  <si>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</si>
  <si>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</si>
  <si>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</si>
  <si>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</si>
  <si>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</si>
  <si>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</si>
  <si>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</si>
  <si>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</si>
  <si>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</si>
  <si>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</si>
  <si>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39402_令和7年度</t>
  </si>
  <si>
    <t>39402_令和8年度</t>
  </si>
  <si>
    <t>39402_令和9年度</t>
  </si>
  <si>
    <t>39402_令和10年度</t>
  </si>
  <si>
    <t>39402_令和11年度</t>
  </si>
  <si>
    <t>39402_令和12年度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</si>
</sst>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0.49480141536051397</c:v>
                </c:pt>
                <c:pt idx="1">
                  <c:v>0.98277460595362132</c:v>
                </c:pt>
                <c:pt idx="2">
                  <c:v>0.93421775841140875</c:v>
                </c:pt>
                <c:pt idx="3">
                  <c:v>1.255430161895456</c:v>
                </c:pt>
                <c:pt idx="4">
                  <c:v>1.006721294348802</c:v>
                </c:pt>
                <c:pt idx="5">
                  <c:v>1.257558802382073</c:v>
                </c:pt>
                <c:pt idx="6">
                  <c:v>1.267209708386456</c:v>
                </c:pt>
                <c:pt idx="7">
                  <c:v>0.91842246508026393</c:v>
                </c:pt>
                <c:pt idx="8">
                  <c:v>0.84669954114605461</c:v>
                </c:pt>
                <c:pt idx="9">
                  <c:v>1.0025051458214425</c:v>
                </c:pt>
                <c:pt idx="10">
                  <c:v>0.86146287996210558</c:v>
                </c:pt>
                <c:pt idx="11">
                  <c:v>0.91054719589086419</c:v>
                </c:pt>
                <c:pt idx="12">
                  <c:v>0.36644000500820317</c:v>
                </c:pt>
                <c:pt idx="13">
                  <c:v>1.082730947149154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33.522385514592727</c:v>
                </c:pt>
                <c:pt idx="1">
                  <c:v>33.788780047201485</c:v>
                </c:pt>
                <c:pt idx="2">
                  <c:v>32.971389732006543</c:v>
                </c:pt>
                <c:pt idx="3">
                  <c:v>32.977450626157299</c:v>
                </c:pt>
                <c:pt idx="4">
                  <c:v>32.441645953984285</c:v>
                </c:pt>
                <c:pt idx="5">
                  <c:v>31.57049315129046</c:v>
                </c:pt>
                <c:pt idx="6">
                  <c:v>31.188639429268004</c:v>
                </c:pt>
                <c:pt idx="7">
                  <c:v>30.211795613993431</c:v>
                </c:pt>
                <c:pt idx="8">
                  <c:v>29.78415365504501</c:v>
                </c:pt>
                <c:pt idx="9">
                  <c:v>29.027487777953191</c:v>
                </c:pt>
                <c:pt idx="10">
                  <c:v>28.430889046270309</c:v>
                </c:pt>
                <c:pt idx="11">
                  <c:v>25.941829994813531</c:v>
                </c:pt>
                <c:pt idx="12">
                  <c:v>25.770751414652043</c:v>
                </c:pt>
                <c:pt idx="13">
                  <c:v>26.182984207274483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15.454776971528061</c:v>
                </c:pt>
                <c:pt idx="1">
                  <c:v>14.90677108099478</c:v>
                </c:pt>
                <c:pt idx="2">
                  <c:v>20.230033197683259</c:v>
                </c:pt>
                <c:pt idx="3">
                  <c:v>24.972351159639238</c:v>
                </c:pt>
                <c:pt idx="4">
                  <c:v>25.47669011082905</c:v>
                </c:pt>
                <c:pt idx="5">
                  <c:v>25.340569069512789</c:v>
                </c:pt>
                <c:pt idx="6">
                  <c:v>21.216014116122469</c:v>
                </c:pt>
                <c:pt idx="7">
                  <c:v>15.617972914816056</c:v>
                </c:pt>
                <c:pt idx="8">
                  <c:v>19.089934848009278</c:v>
                </c:pt>
                <c:pt idx="9">
                  <c:v>14.618590576455397</c:v>
                </c:pt>
                <c:pt idx="10">
                  <c:v>10.400535065045323</c:v>
                </c:pt>
                <c:pt idx="11">
                  <c:v>18.505385534172383</c:v>
                </c:pt>
                <c:pt idx="12">
                  <c:v>14.702463293283978</c:v>
                </c:pt>
                <c:pt idx="13">
                  <c:v>13.510383316304244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14.945297571494599</c:v>
                </c:pt>
                <c:pt idx="1">
                  <c:v>13.907712257081229</c:v>
                </c:pt>
                <c:pt idx="2">
                  <c:v>19.50306907931931</c:v>
                </c:pt>
                <c:pt idx="3">
                  <c:v>19.9161480757157</c:v>
                </c:pt>
                <c:pt idx="4">
                  <c:v>20.642591104222198</c:v>
                </c:pt>
                <c:pt idx="5">
                  <c:v>18.630498266750319</c:v>
                </c:pt>
                <c:pt idx="6">
                  <c:v>17.814368554909709</c:v>
                </c:pt>
                <c:pt idx="7">
                  <c:v>12.964369713559677</c:v>
                </c:pt>
                <c:pt idx="8">
                  <c:v>12.353202423575731</c:v>
                </c:pt>
                <c:pt idx="9">
                  <c:v>11.892346787455539</c:v>
                </c:pt>
                <c:pt idx="10">
                  <c:v>9.9065440867125094</c:v>
                </c:pt>
                <c:pt idx="11">
                  <c:v>13.503264968903068</c:v>
                </c:pt>
                <c:pt idx="12">
                  <c:v>13.061728537890756</c:v>
                </c:pt>
                <c:pt idx="13">
                  <c:v>9.9712002396748769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20.408314063475522</c:v>
                </c:pt>
                <c:pt idx="1">
                  <c:v>16.149849981582847</c:v>
                </c:pt>
                <c:pt idx="2">
                  <c:v>13.933029917116329</c:v>
                </c:pt>
                <c:pt idx="3">
                  <c:v>12.656797477725135</c:v>
                </c:pt>
                <c:pt idx="4">
                  <c:v>13.181906841428431</c:v>
                </c:pt>
                <c:pt idx="5">
                  <c:v>13.33795825637689</c:v>
                </c:pt>
                <c:pt idx="6">
                  <c:v>12.731618405372718</c:v>
                </c:pt>
                <c:pt idx="7">
                  <c:v>17.152362200964138</c:v>
                </c:pt>
                <c:pt idx="8">
                  <c:v>18.547574024517115</c:v>
                </c:pt>
                <c:pt idx="9">
                  <c:v>18.352909561861814</c:v>
                </c:pt>
                <c:pt idx="10">
                  <c:v>15.069198651051218</c:v>
                </c:pt>
                <c:pt idx="11">
                  <c:v>15.662061244346486</c:v>
                </c:pt>
                <c:pt idx="12">
                  <c:v>12.483234694223684</c:v>
                </c:pt>
                <c:pt idx="13">
                  <c:v>12.815730150165278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7526</c:v>
                </c:pt>
                <c:pt idx="1">
                  <c:v>7611</c:v>
                </c:pt>
                <c:pt idx="2">
                  <c:v>7652</c:v>
                </c:pt>
                <c:pt idx="3">
                  <c:v>7731</c:v>
                </c:pt>
                <c:pt idx="4">
                  <c:v>7803</c:v>
                </c:pt>
                <c:pt idx="5">
                  <c:v>7840</c:v>
                </c:pt>
                <c:pt idx="6">
                  <c:v>7872</c:v>
                </c:pt>
                <c:pt idx="7">
                  <c:v>7835</c:v>
                </c:pt>
                <c:pt idx="8">
                  <c:v>7855</c:v>
                </c:pt>
                <c:pt idx="9">
                  <c:v>7769</c:v>
                </c:pt>
                <c:pt idx="10">
                  <c:v>7757</c:v>
                </c:pt>
                <c:pt idx="11">
                  <c:v>7756</c:v>
                </c:pt>
                <c:pt idx="12">
                  <c:v>7670</c:v>
                </c:pt>
                <c:pt idx="13">
                  <c:v>7635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3583</c:v>
                </c:pt>
                <c:pt idx="1">
                  <c:v>3521</c:v>
                </c:pt>
                <c:pt idx="2">
                  <c:v>3484</c:v>
                </c:pt>
                <c:pt idx="3">
                  <c:v>3444</c:v>
                </c:pt>
                <c:pt idx="4">
                  <c:v>3422</c:v>
                </c:pt>
                <c:pt idx="5">
                  <c:v>3372</c:v>
                </c:pt>
                <c:pt idx="6">
                  <c:v>3316</c:v>
                </c:pt>
                <c:pt idx="7">
                  <c:v>3284</c:v>
                </c:pt>
                <c:pt idx="8">
                  <c:v>3263</c:v>
                </c:pt>
                <c:pt idx="9">
                  <c:v>3234</c:v>
                </c:pt>
                <c:pt idx="10">
                  <c:v>3168</c:v>
                </c:pt>
                <c:pt idx="11">
                  <c:v>3167</c:v>
                </c:pt>
                <c:pt idx="12">
                  <c:v>3147</c:v>
                </c:pt>
                <c:pt idx="13">
                  <c:v>3177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6215</c:v>
                </c:pt>
                <c:pt idx="1">
                  <c:v>6222</c:v>
                </c:pt>
                <c:pt idx="2">
                  <c:v>6215</c:v>
                </c:pt>
                <c:pt idx="3">
                  <c:v>6209</c:v>
                </c:pt>
                <c:pt idx="4">
                  <c:v>6197</c:v>
                </c:pt>
                <c:pt idx="5">
                  <c:v>6180</c:v>
                </c:pt>
                <c:pt idx="6">
                  <c:v>6121</c:v>
                </c:pt>
                <c:pt idx="7">
                  <c:v>6098</c:v>
                </c:pt>
                <c:pt idx="8">
                  <c:v>6102</c:v>
                </c:pt>
                <c:pt idx="9">
                  <c:v>6116</c:v>
                </c:pt>
                <c:pt idx="10">
                  <c:v>6072</c:v>
                </c:pt>
                <c:pt idx="11">
                  <c:v>6044</c:v>
                </c:pt>
                <c:pt idx="12">
                  <c:v>6013</c:v>
                </c:pt>
                <c:pt idx="13">
                  <c:v>6011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21</c:v>
                </c:pt>
                <c:pt idx="6">
                  <c:v>21</c:v>
                </c:pt>
                <c:pt idx="7">
                  <c:v>21</c:v>
                </c:pt>
                <c:pt idx="8">
                  <c:v>21</c:v>
                </c:pt>
                <c:pt idx="9">
                  <c:v>21</c:v>
                </c:pt>
                <c:pt idx="10">
                  <c:v>21</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465</c:v>
                </c:pt>
                <c:pt idx="1">
                  <c:v>465</c:v>
                </c:pt>
                <c:pt idx="2">
                  <c:v>465</c:v>
                </c:pt>
                <c:pt idx="3">
                  <c:v>465</c:v>
                </c:pt>
                <c:pt idx="4">
                  <c:v>465</c:v>
                </c:pt>
                <c:pt idx="5">
                  <c:v>267</c:v>
                </c:pt>
                <c:pt idx="6">
                  <c:v>267</c:v>
                </c:pt>
                <c:pt idx="7">
                  <c:v>267</c:v>
                </c:pt>
                <c:pt idx="8">
                  <c:v>267</c:v>
                </c:pt>
                <c:pt idx="9">
                  <c:v>267</c:v>
                </c:pt>
                <c:pt idx="10">
                  <c:v>267</c:v>
                </c:pt>
                <c:pt idx="11">
                  <c:v>319</c:v>
                </c:pt>
                <c:pt idx="12">
                  <c:v>319</c:v>
                </c:pt>
                <c:pt idx="13">
                  <c:v>319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45.251100000000001</c:v>
                </c:pt>
                <c:pt idx="1">
                  <c:v>38.670999999999999</c:v>
                </c:pt>
                <c:pt idx="2">
                  <c:v>29.577200000000001</c:v>
                </c:pt>
                <c:pt idx="3">
                  <c:v>24.700199999999999</c:v>
                </c:pt>
                <c:pt idx="4">
                  <c:v>27.488</c:v>
                </c:pt>
                <c:pt idx="5">
                  <c:v>31.197900000000001</c:v>
                </c:pt>
                <c:pt idx="6">
                  <c:v>29.4971</c:v>
                </c:pt>
                <c:pt idx="7">
                  <c:v>45.3782</c:v>
                </c:pt>
                <c:pt idx="8">
                  <c:v>51.203400000000002</c:v>
                </c:pt>
                <c:pt idx="9">
                  <c:v>51.707299999999989</c:v>
                </c:pt>
                <c:pt idx="10">
                  <c:v>44.990099999999998</c:v>
                </c:pt>
                <c:pt idx="11">
                  <c:v>37.715600000000002</c:v>
                </c:pt>
                <c:pt idx="12">
                  <c:v>30.640699999999999</c:v>
                </c:pt>
                <c:pt idx="13">
                  <c:v>40.6753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19.50306907931931</c:v>
                </c:pt>
                <c:pt idx="1">
                  <c:v>19.9161480757157</c:v>
                </c:pt>
                <c:pt idx="2">
                  <c:v>20.642591104222198</c:v>
                </c:pt>
                <c:pt idx="3">
                  <c:v>18.630498266750319</c:v>
                </c:pt>
                <c:pt idx="4">
                  <c:v>17.814368554909709</c:v>
                </c:pt>
                <c:pt idx="5">
                  <c:v>12.964369713559677</c:v>
                </c:pt>
                <c:pt idx="6">
                  <c:v>12.353202423575731</c:v>
                </c:pt>
                <c:pt idx="7">
                  <c:v>11.892346787455539</c:v>
                </c:pt>
                <c:pt idx="8">
                  <c:v>9.9065440867125094</c:v>
                </c:pt>
                <c:pt idx="9">
                  <c:v>13.503264968903068</c:v>
                </c:pt>
                <c:pt idx="10">
                  <c:v>13.061728537890756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13.933029917116329</c:v>
                </c:pt>
                <c:pt idx="1">
                  <c:v>12.656797477725135</c:v>
                </c:pt>
                <c:pt idx="2">
                  <c:v>13.181906841428431</c:v>
                </c:pt>
                <c:pt idx="3">
                  <c:v>13.33795825637689</c:v>
                </c:pt>
                <c:pt idx="4">
                  <c:v>12.731618405372718</c:v>
                </c:pt>
                <c:pt idx="5">
                  <c:v>17.152362200964138</c:v>
                </c:pt>
                <c:pt idx="6">
                  <c:v>18.547574024517115</c:v>
                </c:pt>
                <c:pt idx="7">
                  <c:v>18.352909561861814</c:v>
                </c:pt>
                <c:pt idx="8">
                  <c:v>15.069198651051218</c:v>
                </c:pt>
                <c:pt idx="9">
                  <c:v>15.662061244346486</c:v>
                </c:pt>
                <c:pt idx="10">
                  <c:v>12.483234694223684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26.091178172426002</c:v>
                </c:pt>
                <c:pt idx="2">
                  <c:v>1.4185199313558929</c:v>
                </c:pt>
                <c:pt idx="3">
                  <c:v>0.68732813982608876</c:v>
                </c:pt>
                <c:pt idx="4">
                  <c:v>11.99299302881048</c:v>
                </c:pt>
                <c:pt idx="5">
                  <c:v>15.21740641482468</c:v>
                </c:pt>
                <c:pt idx="7">
                  <c:v>35.143686097793967</c:v>
                </c:pt>
                <c:pt idx="8">
                  <c:v>0.87098926164801005</c:v>
                </c:pt>
                <c:pt idx="9">
                  <c:v>0</c:v>
                </c:pt>
                <c:pt idx="10">
                  <c:v>0.97669019281036329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28.197026243607983</c:v>
                </c:pt>
                <c:pt idx="4" formatCode="#,##0">
                  <c:v>11.99299302881048</c:v>
                </c:pt>
                <c:pt idx="5" formatCode="#,##0">
                  <c:v>15.21740641482468</c:v>
                </c:pt>
                <c:pt idx="6" formatCode="#,##0">
                  <c:v>36.014675359441981</c:v>
                </c:pt>
                <c:pt idx="10" formatCode="#,##0">
                  <c:v>0.97669019281036329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25,620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2820.3260000000014</c:v>
                </c:pt>
                <c:pt idx="1">
                  <c:v>22799.600000000002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33,543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3384.7296391200011</c:v>
                </c:pt>
                <c:pt idx="1">
                  <c:v>30158.398896000002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10.191465612</c:v>
                </c:pt>
                <c:pt idx="1">
                  <c:v>1.4347095120000002</c:v>
                </c:pt>
                <c:pt idx="2">
                  <c:v>5.004673199999999E-2</c:v>
                </c:pt>
                <c:pt idx="3">
                  <c:v>0</c:v>
                </c:pt>
                <c:pt idx="4">
                  <c:v>1.29360371</c:v>
                </c:pt>
                <c:pt idx="5">
                  <c:v>6.4099844399999997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226,429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205181</c:v>
                </c:pt>
                <c:pt idx="1">
                  <c:v>21000</c:v>
                </c:pt>
                <c:pt idx="2">
                  <c:v>248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10729.9</c:v>
                </c:pt>
                <c:pt idx="1">
                  <c:v>11295.1</c:v>
                </c:pt>
                <c:pt idx="2">
                  <c:v>11455.4</c:v>
                </c:pt>
                <c:pt idx="3">
                  <c:v>21642</c:v>
                </c:pt>
                <c:pt idx="4">
                  <c:v>21810.6</c:v>
                </c:pt>
                <c:pt idx="5">
                  <c:v>22080.1</c:v>
                </c:pt>
                <c:pt idx="6">
                  <c:v>22080.1</c:v>
                </c:pt>
                <c:pt idx="7">
                  <c:v>22799.600000000002</c:v>
                </c:pt>
                <c:pt idx="8">
                  <c:v>22799.600000000002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1879.5840000000001</c:v>
                </c:pt>
                <c:pt idx="1">
                  <c:v>1966.364</c:v>
                </c:pt>
                <c:pt idx="2">
                  <c:v>2052.9639999999999</c:v>
                </c:pt>
                <c:pt idx="3">
                  <c:v>2165.4139999999998</c:v>
                </c:pt>
                <c:pt idx="4">
                  <c:v>2346.09</c:v>
                </c:pt>
                <c:pt idx="5">
                  <c:v>2442.5140000000001</c:v>
                </c:pt>
                <c:pt idx="6">
                  <c:v>2563.27</c:v>
                </c:pt>
                <c:pt idx="7">
                  <c:v>2672.6260000000011</c:v>
                </c:pt>
                <c:pt idx="8">
                  <c:v>2820.3260000000014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0.29277313737961497</c:v>
                </c:pt>
                <c:pt idx="1">
                  <c:v>0.31611942216296118</c:v>
                </c:pt>
                <c:pt idx="2">
                  <c:v>0.30823732975215262</c:v>
                </c:pt>
                <c:pt idx="3">
                  <c:v>0.61507473861530526</c:v>
                </c:pt>
                <c:pt idx="4">
                  <c:v>0.68525501905550046</c:v>
                </c:pt>
                <c:pt idx="5">
                  <c:v>0.58712392885457865</c:v>
                </c:pt>
                <c:pt idx="6">
                  <c:v>0.65055182066989814</c:v>
                </c:pt>
                <c:pt idx="7">
                  <c:v>0.6364648873547003</c:v>
                </c:pt>
                <c:pt idx="8">
                  <c:v>0.63984613635542509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10.594507437007829</c:v>
                </c:pt>
                <c:pt idx="2">
                  <c:v>2.0962984288121129</c:v>
                </c:pt>
                <c:pt idx="3">
                  <c:v>0.4911009756084877</c:v>
                </c:pt>
                <c:pt idx="4">
                  <c:v>20.642591104222198</c:v>
                </c:pt>
                <c:pt idx="5">
                  <c:v>25.47669011082905</c:v>
                </c:pt>
                <c:pt idx="7">
                  <c:v>31.375540807660233</c:v>
                </c:pt>
                <c:pt idx="8">
                  <c:v>1.0661051463240501</c:v>
                </c:pt>
                <c:pt idx="9">
                  <c:v>0</c:v>
                </c:pt>
                <c:pt idx="10">
                  <c:v>1.006721294348802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13.181906841428431</c:v>
                </c:pt>
                <c:pt idx="4" formatCode="#,##0">
                  <c:v>20.642591104222198</c:v>
                </c:pt>
                <c:pt idx="5" formatCode="#,##0">
                  <c:v>25.47669011082905</c:v>
                </c:pt>
                <c:pt idx="6" formatCode="#,##0">
                  <c:v>32.441645953984285</c:v>
                </c:pt>
                <c:pt idx="10" formatCode="#,##0">
                  <c:v>1.006721294348802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403</c:v>
                </c:pt>
                <c:pt idx="1">
                  <c:v>419</c:v>
                </c:pt>
                <c:pt idx="2">
                  <c:v>436</c:v>
                </c:pt>
                <c:pt idx="3">
                  <c:v>454</c:v>
                </c:pt>
                <c:pt idx="4">
                  <c:v>482</c:v>
                </c:pt>
                <c:pt idx="5">
                  <c:v>500</c:v>
                </c:pt>
                <c:pt idx="6">
                  <c:v>522</c:v>
                </c:pt>
                <c:pt idx="7">
                  <c:v>537</c:v>
                </c:pt>
                <c:pt idx="8">
                  <c:v>563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52423.741629795964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33543.128535120006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324339.49599999998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283096.26699999999</c:v>
                </c:pt>
                <c:pt idx="1">
                  <c:v>39853.042000000001</c:v>
                </c:pt>
                <c:pt idx="2">
                  <c:v>1390.1869999999997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33543.128535120006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9.851371568052798</c:v>
                </c:pt>
                <c:pt idx="2">
                  <c:v>0.9721793502149132</c:v>
                </c:pt>
                <c:pt idx="3">
                  <c:v>1.9921792318975655</c:v>
                </c:pt>
                <c:pt idx="4">
                  <c:v>9.9712002396748769</c:v>
                </c:pt>
                <c:pt idx="5">
                  <c:v>13.510383316304244</c:v>
                </c:pt>
                <c:pt idx="7">
                  <c:v>25.462535074672786</c:v>
                </c:pt>
                <c:pt idx="8">
                  <c:v>0.72044913260169718</c:v>
                </c:pt>
                <c:pt idx="9">
                  <c:v>0</c:v>
                </c:pt>
                <c:pt idx="10">
                  <c:v>1.082730947149154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12.815730150165278</c:v>
                </c:pt>
                <c:pt idx="4">
                  <c:v>9.9712002396748769</c:v>
                </c:pt>
                <c:pt idx="5">
                  <c:v>13.510383316304244</c:v>
                </c:pt>
                <c:pt idx="6">
                  <c:v>26.182984207274483</c:v>
                </c:pt>
                <c:pt idx="10">
                  <c:v>1.082730947149154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佐川町</c:v>
                </c:pt>
              </c:strCache>
            </c:strRef>
          </c:cat>
          <c:val>
            <c:numRef>
              <c:f>①CO2排出量の現状把握!$AX$43:$AX$45</c:f>
              <c:numCache>
                <c:formatCode>0%</c:formatCode>
                <c:ptCount val="3"/>
                <c:pt idx="0">
                  <c:v>0.42072759503743129</c:v>
                </c:pt>
                <c:pt idx="1">
                  <c:v>0.38543818756925741</c:v>
                </c:pt>
                <c:pt idx="2">
                  <c:v>0.20162239559536857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佐川町</c:v>
                </c:pt>
              </c:strCache>
            </c:strRef>
          </c:cat>
          <c:val>
            <c:numRef>
              <c:f>①CO2排出量の現状把握!$AY$43:$AY$45</c:f>
              <c:numCache>
                <c:formatCode>0%</c:formatCode>
                <c:ptCount val="3"/>
                <c:pt idx="0">
                  <c:v>0.19118662390594171</c:v>
                </c:pt>
                <c:pt idx="1">
                  <c:v>0.16514552101922259</c:v>
                </c:pt>
                <c:pt idx="2">
                  <c:v>0.15687106826749428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佐川町</c:v>
                </c:pt>
              </c:strCache>
            </c:strRef>
          </c:cat>
          <c:val>
            <c:numRef>
              <c:f>①CO2排出量の現状把握!$AZ$43:$AZ$45</c:f>
              <c:numCache>
                <c:formatCode>0%</c:formatCode>
                <c:ptCount val="3"/>
                <c:pt idx="0">
                  <c:v>0.18034974026133399</c:v>
                </c:pt>
                <c:pt idx="1">
                  <c:v>0.16051987779222998</c:v>
                </c:pt>
                <c:pt idx="2">
                  <c:v>0.21255096804686013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佐川町</c:v>
                </c:pt>
              </c:strCache>
            </c:strRef>
          </c:cat>
          <c:val>
            <c:numRef>
              <c:f>①CO2排出量の現状把握!$BA$43:$BA$45</c:f>
              <c:numCache>
                <c:formatCode>0%</c:formatCode>
                <c:ptCount val="3"/>
                <c:pt idx="0">
                  <c:v>0.19226168778726088</c:v>
                </c:pt>
                <c:pt idx="1">
                  <c:v>0.27111931076021972</c:v>
                </c:pt>
                <c:pt idx="2">
                  <c:v>0.41192159462239475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佐川町</c:v>
                </c:pt>
              </c:strCache>
            </c:strRef>
          </c:cat>
          <c:val>
            <c:numRef>
              <c:f>①CO2排出量の現状把握!$BB$43:$BB$45</c:f>
              <c:numCache>
                <c:formatCode>0%</c:formatCode>
                <c:ptCount val="3"/>
                <c:pt idx="0">
                  <c:v>1.5474353008032191E-2</c:v>
                </c:pt>
                <c:pt idx="1">
                  <c:v>1.7777102859070335E-2</c:v>
                </c:pt>
                <c:pt idx="2">
                  <c:v>1.7033973467882321E-2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3453</c:v>
                </c:pt>
                <c:pt idx="1">
                  <c:v>3453</c:v>
                </c:pt>
                <c:pt idx="2">
                  <c:v>3453</c:v>
                </c:pt>
                <c:pt idx="3">
                  <c:v>3453</c:v>
                </c:pt>
                <c:pt idx="4">
                  <c:v>3453</c:v>
                </c:pt>
                <c:pt idx="5">
                  <c:v>3182</c:v>
                </c:pt>
                <c:pt idx="6">
                  <c:v>3182</c:v>
                </c:pt>
                <c:pt idx="7">
                  <c:v>3182</c:v>
                </c:pt>
                <c:pt idx="8">
                  <c:v>3182</c:v>
                </c:pt>
                <c:pt idx="9">
                  <c:v>3182</c:v>
                </c:pt>
                <c:pt idx="10">
                  <c:v>3182</c:v>
                </c:pt>
                <c:pt idx="11">
                  <c:v>3176</c:v>
                </c:pt>
                <c:pt idx="12">
                  <c:v>3176</c:v>
                </c:pt>
                <c:pt idx="13">
                  <c:v>3176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0.49480141536051397</c:v>
                </c:pt>
                <c:pt idx="1">
                  <c:v>0.98277460595362132</c:v>
                </c:pt>
                <c:pt idx="2">
                  <c:v>0.93421775841140875</c:v>
                </c:pt>
                <c:pt idx="3">
                  <c:v>1.255430161895456</c:v>
                </c:pt>
                <c:pt idx="4">
                  <c:v>1.006721294348802</c:v>
                </c:pt>
                <c:pt idx="5">
                  <c:v>1.257558802382073</c:v>
                </c:pt>
                <c:pt idx="6">
                  <c:v>1.267209708386456</c:v>
                </c:pt>
                <c:pt idx="7">
                  <c:v>0.91842246508026393</c:v>
                </c:pt>
                <c:pt idx="8">
                  <c:v>0.84669954114605461</c:v>
                </c:pt>
                <c:pt idx="9">
                  <c:v>1.002505145821442</c:v>
                </c:pt>
                <c:pt idx="10">
                  <c:v>0.86146287996210558</c:v>
                </c:pt>
                <c:pt idx="11">
                  <c:v>0.91054719589086419</c:v>
                </c:pt>
                <c:pt idx="12">
                  <c:v>0.36644000500820317</c:v>
                </c:pt>
                <c:pt idx="13">
                  <c:v>1.082730947149154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14287</c:v>
                </c:pt>
                <c:pt idx="1">
                  <c:v>14148</c:v>
                </c:pt>
                <c:pt idx="2">
                  <c:v>14030</c:v>
                </c:pt>
                <c:pt idx="3">
                  <c:v>13858</c:v>
                </c:pt>
                <c:pt idx="4">
                  <c:v>13782</c:v>
                </c:pt>
                <c:pt idx="5">
                  <c:v>13670</c:v>
                </c:pt>
                <c:pt idx="6">
                  <c:v>13427</c:v>
                </c:pt>
                <c:pt idx="7">
                  <c:v>13223</c:v>
                </c:pt>
                <c:pt idx="8">
                  <c:v>13070</c:v>
                </c:pt>
                <c:pt idx="9">
                  <c:v>12929</c:v>
                </c:pt>
                <c:pt idx="10">
                  <c:v>12704</c:v>
                </c:pt>
                <c:pt idx="11">
                  <c:v>12521</c:v>
                </c:pt>
                <c:pt idx="12">
                  <c:v>12388</c:v>
                </c:pt>
                <c:pt idx="13">
                  <c:v>12238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1683</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1686</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1687</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1688</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1689</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1690</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1691</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1692</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1693</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1694</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1695</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1696</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1697</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1698</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1699</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1700</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1701</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1702</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1703</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1704</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1705</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1705</v>
      </c>
      <c r="B23" s="70">
        <v>15</v>
      </c>
      <c r="C23" s="70">
        <v>18</v>
      </c>
      <c r="D23" s="70">
        <v>15</v>
      </c>
      <c r="E23" s="70">
        <v>2024</v>
      </c>
      <c r="F23" s="70" t="s">
        <v>1554</v>
      </c>
      <c r="G23" s="1073" t="s">
        <v>1684</v>
      </c>
      <c r="H23" s="70" t="s">
        <v>1685</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2330</v>
      </c>
      <c r="B25" s="70">
        <v>17</v>
      </c>
      <c r="C25" s="70">
        <v>18</v>
      </c>
      <c r="D25" s="70">
        <v>17</v>
      </c>
      <c r="E25" s="70">
        <v>2024</v>
      </c>
      <c r="F25" s="70" t="s">
        <v>1554</v>
      </c>
      <c r="G25" s="1073" t="s">
        <v>2327</v>
      </c>
      <c r="H25" s="70" t="s">
        <v>2328</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2334</v>
      </c>
      <c r="B28" s="70">
        <v>20</v>
      </c>
      <c r="C28" s="70">
        <v>18</v>
      </c>
      <c r="D28" s="70">
        <v>20</v>
      </c>
      <c r="E28" s="70">
        <v>2024</v>
      </c>
      <c r="F28" s="70" t="s">
        <v>1554</v>
      </c>
      <c r="G28" s="1073" t="s">
        <v>2331</v>
      </c>
      <c r="H28" s="70" t="s">
        <v>2332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2322</v>
      </c>
      <c r="B31" s="70">
        <v>23</v>
      </c>
      <c r="C31" s="70">
        <v>18</v>
      </c>
      <c r="D31" s="70">
        <v>23</v>
      </c>
      <c r="E31" s="70">
        <v>2024</v>
      </c>
      <c r="F31" s="70" t="s">
        <v>1554</v>
      </c>
      <c r="G31" s="1073" t="s">
        <v>2319</v>
      </c>
      <c r="H31" s="70" t="s">
        <v>2320</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1707</v>
      </c>
      <c r="H32" s="70" t="s">
        <v>1708</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2342</v>
      </c>
      <c r="B36" s="70">
        <v>28</v>
      </c>
      <c r="C36" s="70">
        <v>18</v>
      </c>
      <c r="D36" s="70">
        <v>28</v>
      </c>
      <c r="E36" s="70">
        <v>2024</v>
      </c>
      <c r="F36" s="70" t="s">
        <v>1554</v>
      </c>
      <c r="G36" s="1073" t="s">
        <v>2339</v>
      </c>
      <c r="H36" s="70" t="s">
        <v>2340</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1912</v>
      </c>
      <c r="B40" s="70">
        <v>32</v>
      </c>
      <c r="C40" s="70">
        <v>18</v>
      </c>
      <c r="D40" s="70">
        <v>32</v>
      </c>
      <c r="E40" s="70">
        <v>2024</v>
      </c>
      <c r="F40" s="70" t="s">
        <v>1554</v>
      </c>
      <c r="G40" s="1073" t="s">
        <v>1891</v>
      </c>
      <c r="H40" s="70" t="s">
        <v>1892</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2350</v>
      </c>
      <c r="B41" s="70">
        <v>33</v>
      </c>
      <c r="C41" s="70">
        <v>18</v>
      </c>
      <c r="D41" s="70">
        <v>33</v>
      </c>
      <c r="E41" s="70">
        <v>2024</v>
      </c>
      <c r="F41" s="70" t="s">
        <v>1554</v>
      </c>
      <c r="G41" s="1073" t="s">
        <v>2347</v>
      </c>
      <c r="H41" s="70" t="s">
        <v>2348</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2338</v>
      </c>
      <c r="B42" s="70">
        <v>34</v>
      </c>
      <c r="C42" s="70">
        <v>18</v>
      </c>
      <c r="D42" s="70">
        <v>34</v>
      </c>
      <c r="E42" s="70">
        <v>2024</v>
      </c>
      <c r="F42" s="70" t="s">
        <v>1554</v>
      </c>
      <c r="G42" s="1073" t="s">
        <v>2335</v>
      </c>
      <c r="H42" s="70" t="s">
        <v>2336</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2329</v>
      </c>
      <c r="B205" s="70">
        <v>197</v>
      </c>
      <c r="C205" s="70">
        <v>16</v>
      </c>
      <c r="D205" s="70">
        <v>17</v>
      </c>
      <c r="E205" s="70">
        <v>2022</v>
      </c>
      <c r="F205" s="70" t="s">
        <v>161</v>
      </c>
      <c r="G205" s="1073" t="s">
        <v>2327</v>
      </c>
      <c r="H205" s="70" t="s">
        <v>2328</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2333</v>
      </c>
      <c r="B208" s="70">
        <v>200</v>
      </c>
      <c r="C208" s="70">
        <v>16</v>
      </c>
      <c r="D208" s="70">
        <v>20</v>
      </c>
      <c r="E208" s="70">
        <v>2022</v>
      </c>
      <c r="F208" s="70" t="s">
        <v>161</v>
      </c>
      <c r="G208" s="1073" t="s">
        <v>2331</v>
      </c>
      <c r="H208" s="70" t="s">
        <v>2332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2321</v>
      </c>
      <c r="B211" s="70">
        <v>203</v>
      </c>
      <c r="C211" s="70">
        <v>16</v>
      </c>
      <c r="D211" s="70">
        <v>23</v>
      </c>
      <c r="E211" s="70">
        <v>2022</v>
      </c>
      <c r="F211" s="70" t="s">
        <v>161</v>
      </c>
      <c r="G211" s="1073" t="s">
        <v>2319</v>
      </c>
      <c r="H211" s="70" t="s">
        <v>2320</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1726</v>
      </c>
      <c r="B212" s="70">
        <v>204</v>
      </c>
      <c r="C212" s="70">
        <v>16</v>
      </c>
      <c r="D212" s="70">
        <v>24</v>
      </c>
      <c r="E212" s="70">
        <v>2022</v>
      </c>
      <c r="F212" s="70" t="s">
        <v>161</v>
      </c>
      <c r="G212" s="1073" t="s">
        <v>1707</v>
      </c>
      <c r="H212" s="70" t="s">
        <v>1708</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2341</v>
      </c>
      <c r="B216" s="70">
        <v>208</v>
      </c>
      <c r="C216" s="70">
        <v>16</v>
      </c>
      <c r="D216" s="70">
        <v>28</v>
      </c>
      <c r="E216" s="70">
        <v>2022</v>
      </c>
      <c r="F216" s="70" t="s">
        <v>161</v>
      </c>
      <c r="G216" s="1073" t="s">
        <v>2339</v>
      </c>
      <c r="H216" s="70" t="s">
        <v>2340</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1910</v>
      </c>
      <c r="B220" s="70">
        <v>212</v>
      </c>
      <c r="C220" s="70">
        <v>16</v>
      </c>
      <c r="D220" s="70">
        <v>32</v>
      </c>
      <c r="E220" s="70">
        <v>2022</v>
      </c>
      <c r="F220" s="70" t="s">
        <v>161</v>
      </c>
      <c r="G220" s="1073" t="s">
        <v>1891</v>
      </c>
      <c r="H220" s="70" t="s">
        <v>1892</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2349</v>
      </c>
      <c r="B221" s="70">
        <v>213</v>
      </c>
      <c r="C221" s="70">
        <v>16</v>
      </c>
      <c r="D221" s="70">
        <v>33</v>
      </c>
      <c r="E221" s="70">
        <v>2022</v>
      </c>
      <c r="F221" s="70" t="s">
        <v>161</v>
      </c>
      <c r="G221" s="1073" t="s">
        <v>2347</v>
      </c>
      <c r="H221" s="70" t="s">
        <v>2348</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2337</v>
      </c>
      <c r="B222" s="70">
        <v>214</v>
      </c>
      <c r="C222" s="70">
        <v>16</v>
      </c>
      <c r="D222" s="70">
        <v>34</v>
      </c>
      <c r="E222" s="70">
        <v>2022</v>
      </c>
      <c r="F222" s="70" t="s">
        <v>161</v>
      </c>
      <c r="G222" s="1073" t="s">
        <v>2335</v>
      </c>
      <c r="H222" s="70" t="s">
        <v>2336</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2420</v>
      </c>
      <c r="J6" s="77" t="s">
        <v>2421</v>
      </c>
      <c r="K6" s="1080">
        <v>40</v>
      </c>
      <c r="L6" s="1081">
        <v>42</v>
      </c>
      <c r="M6" s="1044"/>
      <c r="N6" s="988">
        <v>1</v>
      </c>
      <c r="O6" s="77" t="s">
        <v>1661</v>
      </c>
      <c r="P6" s="77" t="s">
        <v>1662</v>
      </c>
      <c r="Q6" s="77" t="s">
        <v>1501</v>
      </c>
      <c r="R6" s="16"/>
      <c r="S6" s="77">
        <v>1</v>
      </c>
      <c r="T6" s="77" t="s">
        <v>1684</v>
      </c>
      <c r="U6" s="77" t="s">
        <v>1685</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2407</v>
      </c>
      <c r="AE9" s="77" t="s">
        <v>2408</v>
      </c>
      <c r="AF9" s="77" t="s">
        <v>1501</v>
      </c>
    </row>
    <row r="10" spans="1:32" ht="12">
      <c r="A10" s="16"/>
      <c r="B10" s="16"/>
      <c r="C10" s="16"/>
      <c r="D10" s="16"/>
      <c r="F10" s="75" t="s">
        <v>1501</v>
      </c>
      <c r="G10" s="76" t="s">
        <v>1684</v>
      </c>
      <c r="H10" s="77" t="s">
        <v>1685</v>
      </c>
      <c r="I10" s="77" t="s">
        <v>2420</v>
      </c>
      <c r="J10" s="77" t="s">
        <v>2421</v>
      </c>
      <c r="K10" s="1079">
        <v>40</v>
      </c>
      <c r="L10" s="1045">
        <v>42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2375</v>
      </c>
      <c r="AE11" s="77" t="s">
        <v>2376</v>
      </c>
      <c r="AF11" s="77" t="s">
        <v>1501</v>
      </c>
    </row>
    <row r="12" spans="1:32" ht="12">
      <c r="A12" s="16"/>
      <c r="B12" s="16"/>
      <c r="C12" s="16"/>
      <c r="D12" s="16"/>
      <c r="F12" s="75" t="s">
        <v>1505</v>
      </c>
      <c r="G12" s="76" t="s">
        <v>1684</v>
      </c>
      <c r="H12" s="77"/>
      <c r="I12" s="77" t="s">
        <v>1684</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2327</v>
      </c>
      <c r="AE22" s="77" t="s">
        <v>2328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2331</v>
      </c>
      <c r="AE25" s="77" t="s">
        <v>2332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2319</v>
      </c>
      <c r="AE28" s="77" t="s">
        <v>2320</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1707</v>
      </c>
      <c r="AE29" s="77" t="s">
        <v>1708</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2339</v>
      </c>
      <c r="AE33" s="77" t="s">
        <v>2340</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1891</v>
      </c>
      <c r="AE37" s="77" t="s">
        <v>1892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2347</v>
      </c>
      <c r="AE38" s="77" t="s">
        <v>2348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2335</v>
      </c>
      <c r="AE39" s="77" t="s">
        <v>2336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佐川町</v>
      </c>
      <c r="K4" s="70" t="str">
        <f>HLOOKUP(K3,比較地域マスタ!$E$5:$L$6,2,0)</f>
        <v>39402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28.197026243607983</v>
      </c>
      <c r="BB5" s="29"/>
      <c r="BC5" s="17"/>
      <c r="BD5" s="1005">
        <f>SUM(BC6:BC8)</f>
        <v>13.181906841428431</v>
      </c>
      <c r="BE5" s="29"/>
      <c r="BF5" s="17"/>
      <c r="BG5" s="1005">
        <f>AK35</f>
        <v>12.815730150165278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26.091178172426002</v>
      </c>
      <c r="BA6" s="17"/>
      <c r="BB6" s="29"/>
      <c r="BC6" s="1005">
        <f>O32</f>
        <v>10.594507437007829</v>
      </c>
      <c r="BD6" s="17"/>
      <c r="BE6" s="29"/>
      <c r="BF6" s="1005">
        <f>AK36</f>
        <v>9.851371568052798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1.4185199313558929</v>
      </c>
      <c r="BA7" s="17"/>
      <c r="BB7" s="29"/>
      <c r="BC7" s="1005">
        <f>O33</f>
        <v>2.0962984288121129</v>
      </c>
      <c r="BD7" s="17"/>
      <c r="BE7" s="29"/>
      <c r="BF7" s="1005">
        <f t="shared" ref="BF7:BF8" si="0">AK37</f>
        <v>0.9721793502149132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0.68732813982608876</v>
      </c>
      <c r="BA8" s="17"/>
      <c r="BB8" s="29"/>
      <c r="BC8" s="1005">
        <f>O34</f>
        <v>0.4911009756084877</v>
      </c>
      <c r="BD8" s="17"/>
      <c r="BE8" s="29"/>
      <c r="BF8" s="1005">
        <f t="shared" si="0"/>
        <v>1.9921792318975655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92.398791239495495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11.99299302881048</v>
      </c>
      <c r="BA9" s="1005">
        <f>AZ9</f>
        <v>11.99299302881048</v>
      </c>
      <c r="BB9" s="29"/>
      <c r="BC9" s="1005">
        <f>O35</f>
        <v>20.642591104222198</v>
      </c>
      <c r="BD9" s="1005">
        <f>BC9</f>
        <v>20.642591104222198</v>
      </c>
      <c r="BE9" s="29"/>
      <c r="BF9" s="1005">
        <f>AK39</f>
        <v>9.9712002396748769</v>
      </c>
      <c r="BG9" s="1005">
        <f>AK39</f>
        <v>9.9712002396748769</v>
      </c>
      <c r="BH9" s="29"/>
    </row>
    <row r="10" spans="1:62" ht="17.100000000000001" customHeight="1" thickBot="1">
      <c r="B10" s="323"/>
      <c r="C10" s="324"/>
      <c r="D10" s="326"/>
      <c r="E10" s="326"/>
      <c r="F10" s="326"/>
      <c r="G10" s="325"/>
      <c r="H10" s="325"/>
      <c r="I10" s="326"/>
      <c r="J10" s="327"/>
      <c r="K10" s="334"/>
      <c r="L10" s="246" t="s">
        <v>114</v>
      </c>
      <c r="M10" s="246"/>
      <c r="N10" s="563"/>
      <c r="O10" s="906">
        <f>SUM(O11:O13)</f>
        <v>28.197026243607983</v>
      </c>
      <c r="P10" s="453">
        <f t="shared" ref="P10:P22" si="1">O10/$O$9</f>
        <v>0.30516661381989246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15.21740641482468</v>
      </c>
      <c r="BA10" s="1005">
        <f>AZ10</f>
        <v>15.21740641482468</v>
      </c>
      <c r="BB10" s="29"/>
      <c r="BC10" s="1005">
        <f>O36</f>
        <v>25.47669011082905</v>
      </c>
      <c r="BD10" s="1005">
        <f>BC10</f>
        <v>25.47669011082905</v>
      </c>
      <c r="BE10" s="29"/>
      <c r="BF10" s="1005">
        <f>AK40</f>
        <v>13.510383316304244</v>
      </c>
      <c r="BG10" s="1005">
        <f>AK40</f>
        <v>13.510383316304244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26.091178172426002</v>
      </c>
      <c r="P11" s="454">
        <f t="shared" si="1"/>
        <v>0.2823757521329287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36.014675359441981</v>
      </c>
      <c r="BB11" s="29"/>
      <c r="BC11" s="1005"/>
      <c r="BD11" s="1005">
        <f>SUM(BC12:BC14)</f>
        <v>32.441645953984285</v>
      </c>
      <c r="BE11" s="29"/>
      <c r="BF11" s="17"/>
      <c r="BG11" s="1005">
        <f>AK41</f>
        <v>26.182984207274483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1.4185199313558929</v>
      </c>
      <c r="P12" s="454">
        <f t="shared" si="1"/>
        <v>1.5352148143140992E-2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35.143686097793967</v>
      </c>
      <c r="BA12" s="17"/>
      <c r="BB12" s="29"/>
      <c r="BC12" s="1005">
        <f>O38</f>
        <v>31.375540807660233</v>
      </c>
      <c r="BD12" s="17"/>
      <c r="BE12" s="29"/>
      <c r="BF12" s="1005">
        <f>AK42</f>
        <v>25.462535074672786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0.68732813982608876</v>
      </c>
      <c r="P13" s="454">
        <f t="shared" si="1"/>
        <v>7.4387135438227798E-3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0.87098926164801005</v>
      </c>
      <c r="BA13" s="17"/>
      <c r="BB13" s="29"/>
      <c r="BC13" s="1005">
        <f>O41</f>
        <v>1.0661051463240501</v>
      </c>
      <c r="BD13" s="17"/>
      <c r="BE13" s="29"/>
      <c r="BF13" s="1005">
        <f>AK45</f>
        <v>0.72044913260169718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11.99299302881048</v>
      </c>
      <c r="P14" s="453">
        <f t="shared" si="1"/>
        <v>0.12979599481691187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15.21740641482468</v>
      </c>
      <c r="P15" s="453">
        <f t="shared" si="1"/>
        <v>0.16469270009584347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0.97669019281036329</v>
      </c>
      <c r="BA15" s="1005">
        <f>AZ15</f>
        <v>0.97669019281036329</v>
      </c>
      <c r="BB15" s="29"/>
      <c r="BC15" s="1005">
        <f>O43</f>
        <v>1.006721294348802</v>
      </c>
      <c r="BD15" s="1005">
        <f>BC15</f>
        <v>1.006721294348802</v>
      </c>
      <c r="BE15" s="29"/>
      <c r="BF15" s="1005">
        <f>AK47</f>
        <v>1.082730947149154</v>
      </c>
      <c r="BG15" s="1005">
        <f>AK47</f>
        <v>1.082730947149154</v>
      </c>
      <c r="BH15" s="29"/>
    </row>
    <row r="16" spans="1:62" ht="17.100000000000001" customHeight="1" thickBot="1">
      <c r="B16" s="323"/>
      <c r="C16" s="324"/>
      <c r="D16" s="326"/>
      <c r="E16" s="326"/>
      <c r="F16" s="326"/>
      <c r="G16" s="325"/>
      <c r="H16" s="325"/>
      <c r="I16" s="326"/>
      <c r="J16" s="327"/>
      <c r="K16" s="335"/>
      <c r="L16" s="246" t="s">
        <v>128</v>
      </c>
      <c r="M16" s="344"/>
      <c r="N16" s="345"/>
      <c r="O16" s="906">
        <f>SUM(O18:O21)</f>
        <v>36.014675359441981</v>
      </c>
      <c r="P16" s="453">
        <f t="shared" si="1"/>
        <v>0.38977431280559494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35.143686097793967</v>
      </c>
      <c r="P17" s="454">
        <f t="shared" si="1"/>
        <v>0.38034789878043274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15.42126781928375</v>
      </c>
      <c r="P18" s="454">
        <f t="shared" si="1"/>
        <v>0.16689902121459779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19.722418278510219</v>
      </c>
      <c r="P19" s="454">
        <f t="shared" si="1"/>
        <v>0.21344887756583497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0.87098926164801005</v>
      </c>
      <c r="P20" s="454">
        <f t="shared" si="1"/>
        <v>9.4264140251621512E-3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0.97669019281036329</v>
      </c>
      <c r="P22" s="612">
        <f t="shared" si="1"/>
        <v>1.0570378461757202E-2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20.408314063475522</v>
      </c>
      <c r="AZ22" s="1005">
        <f t="shared" si="3"/>
        <v>16.149849981582847</v>
      </c>
      <c r="BA22" s="1005">
        <f t="shared" si="3"/>
        <v>13.933029917116329</v>
      </c>
      <c r="BB22" s="1005">
        <f t="shared" si="3"/>
        <v>12.656797477725135</v>
      </c>
      <c r="BC22" s="1005">
        <f t="shared" si="3"/>
        <v>13.181906841428431</v>
      </c>
      <c r="BD22" s="1005">
        <f t="shared" si="3"/>
        <v>13.33795825637689</v>
      </c>
      <c r="BE22" s="1005">
        <f t="shared" si="3"/>
        <v>12.731618405372718</v>
      </c>
      <c r="BF22" s="1005">
        <f t="shared" si="3"/>
        <v>17.152362200964138</v>
      </c>
      <c r="BG22" s="1005">
        <f t="shared" si="3"/>
        <v>18.547574024517115</v>
      </c>
      <c r="BH22" s="1005">
        <f t="shared" si="3"/>
        <v>18.352909561861814</v>
      </c>
      <c r="BI22" s="1005">
        <f t="shared" si="3"/>
        <v>15.069198651051218</v>
      </c>
      <c r="BJ22" s="1005">
        <f t="shared" si="3"/>
        <v>15.662061244346486</v>
      </c>
      <c r="BK22" s="1005">
        <f t="shared" si="3"/>
        <v>12.483234694223684</v>
      </c>
      <c r="BL22" s="1005">
        <f t="shared" si="3"/>
        <v>12.815730150165278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14.945297571494599</v>
      </c>
      <c r="AZ23" s="1005">
        <f t="shared" ref="AZ23:BL23" si="4">Y39</f>
        <v>13.907712257081229</v>
      </c>
      <c r="BA23" s="1005">
        <f t="shared" si="4"/>
        <v>19.50306907931931</v>
      </c>
      <c r="BB23" s="1005">
        <f t="shared" si="4"/>
        <v>19.9161480757157</v>
      </c>
      <c r="BC23" s="1005">
        <f t="shared" si="4"/>
        <v>20.642591104222198</v>
      </c>
      <c r="BD23" s="1005">
        <f t="shared" si="4"/>
        <v>18.630498266750319</v>
      </c>
      <c r="BE23" s="1005">
        <f t="shared" si="4"/>
        <v>17.814368554909709</v>
      </c>
      <c r="BF23" s="1005">
        <f t="shared" si="4"/>
        <v>12.964369713559677</v>
      </c>
      <c r="BG23" s="1005">
        <f t="shared" si="4"/>
        <v>12.353202423575731</v>
      </c>
      <c r="BH23" s="1005">
        <f t="shared" si="4"/>
        <v>11.892346787455539</v>
      </c>
      <c r="BI23" s="1005">
        <f t="shared" si="4"/>
        <v>9.9065440867125094</v>
      </c>
      <c r="BJ23" s="1005">
        <f t="shared" si="4"/>
        <v>13.503264968903068</v>
      </c>
      <c r="BK23" s="1005">
        <f t="shared" si="4"/>
        <v>13.061728537890756</v>
      </c>
      <c r="BL23" s="1005">
        <f t="shared" si="4"/>
        <v>9.9712002396748769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15.454776971528061</v>
      </c>
      <c r="AZ24" s="1005">
        <f t="shared" ref="AZ24:BL24" si="5">Y40</f>
        <v>14.90677108099478</v>
      </c>
      <c r="BA24" s="1005">
        <f t="shared" si="5"/>
        <v>20.230033197683259</v>
      </c>
      <c r="BB24" s="1005">
        <f t="shared" si="5"/>
        <v>24.972351159639238</v>
      </c>
      <c r="BC24" s="1005">
        <f t="shared" si="5"/>
        <v>25.47669011082905</v>
      </c>
      <c r="BD24" s="1005">
        <f t="shared" si="5"/>
        <v>25.340569069512789</v>
      </c>
      <c r="BE24" s="1005">
        <f t="shared" si="5"/>
        <v>21.216014116122469</v>
      </c>
      <c r="BF24" s="1005">
        <f t="shared" si="5"/>
        <v>15.617972914816056</v>
      </c>
      <c r="BG24" s="1005">
        <f t="shared" si="5"/>
        <v>19.089934848009278</v>
      </c>
      <c r="BH24" s="1005">
        <f t="shared" si="5"/>
        <v>14.618590576455397</v>
      </c>
      <c r="BI24" s="1005">
        <f t="shared" si="5"/>
        <v>10.400535065045323</v>
      </c>
      <c r="BJ24" s="1005">
        <f t="shared" si="5"/>
        <v>18.505385534172383</v>
      </c>
      <c r="BK24" s="1005">
        <f t="shared" si="5"/>
        <v>14.702463293283978</v>
      </c>
      <c r="BL24" s="1005">
        <f t="shared" si="5"/>
        <v>13.510383316304244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33.522385514592727</v>
      </c>
      <c r="AZ25" s="1005">
        <f t="shared" ref="AZ25:BL25" si="6">Y41</f>
        <v>33.788780047201485</v>
      </c>
      <c r="BA25" s="1005">
        <f t="shared" si="6"/>
        <v>32.971389732006543</v>
      </c>
      <c r="BB25" s="1005">
        <f t="shared" si="6"/>
        <v>32.977450626157299</v>
      </c>
      <c r="BC25" s="1005">
        <f t="shared" si="6"/>
        <v>32.441645953984285</v>
      </c>
      <c r="BD25" s="1005">
        <f t="shared" si="6"/>
        <v>31.57049315129046</v>
      </c>
      <c r="BE25" s="1005">
        <f t="shared" si="6"/>
        <v>31.188639429268004</v>
      </c>
      <c r="BF25" s="1005">
        <f t="shared" si="6"/>
        <v>30.211795613993431</v>
      </c>
      <c r="BG25" s="1005">
        <f t="shared" si="6"/>
        <v>29.78415365504501</v>
      </c>
      <c r="BH25" s="1005">
        <f t="shared" si="6"/>
        <v>29.027487777953191</v>
      </c>
      <c r="BI25" s="1005">
        <f t="shared" si="6"/>
        <v>28.430889046270309</v>
      </c>
      <c r="BJ25" s="1005">
        <f t="shared" si="6"/>
        <v>25.941829994813531</v>
      </c>
      <c r="BK25" s="1005">
        <f t="shared" si="6"/>
        <v>25.770751414652043</v>
      </c>
      <c r="BL25" s="1005">
        <f t="shared" si="6"/>
        <v>26.182984207274483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0.49480141536051397</v>
      </c>
      <c r="AZ26" s="1005">
        <f t="shared" si="7"/>
        <v>0.98277460595362132</v>
      </c>
      <c r="BA26" s="1005">
        <f t="shared" si="7"/>
        <v>0.93421775841140875</v>
      </c>
      <c r="BB26" s="1005">
        <f t="shared" si="7"/>
        <v>1.255430161895456</v>
      </c>
      <c r="BC26" s="1005">
        <f t="shared" si="7"/>
        <v>1.006721294348802</v>
      </c>
      <c r="BD26" s="1005">
        <f t="shared" si="7"/>
        <v>1.257558802382073</v>
      </c>
      <c r="BE26" s="1005">
        <f t="shared" si="7"/>
        <v>1.267209708386456</v>
      </c>
      <c r="BF26" s="1005">
        <f t="shared" si="7"/>
        <v>0.91842246508026393</v>
      </c>
      <c r="BG26" s="1005">
        <f t="shared" si="7"/>
        <v>0.84669954114605461</v>
      </c>
      <c r="BH26" s="1005">
        <f t="shared" si="7"/>
        <v>1.0025051458214425</v>
      </c>
      <c r="BI26" s="1005">
        <f t="shared" si="7"/>
        <v>0.86146287996210558</v>
      </c>
      <c r="BJ26" s="1005">
        <f t="shared" si="7"/>
        <v>0.91054719589086419</v>
      </c>
      <c r="BK26" s="1005">
        <f t="shared" si="7"/>
        <v>0.36644000500820317</v>
      </c>
      <c r="BL26" s="1005">
        <f t="shared" si="7"/>
        <v>1.082730947149154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84.825575536451424</v>
      </c>
      <c r="AZ27" s="1005">
        <f t="shared" si="8"/>
        <v>79.735887972813956</v>
      </c>
      <c r="BA27" s="1005">
        <f t="shared" si="8"/>
        <v>87.571739684536851</v>
      </c>
      <c r="BB27" s="1005">
        <f t="shared" si="8"/>
        <v>91.778177501132831</v>
      </c>
      <c r="BC27" s="1005">
        <f t="shared" si="8"/>
        <v>92.749555304812759</v>
      </c>
      <c r="BD27" s="1005">
        <f t="shared" si="8"/>
        <v>90.13707754631254</v>
      </c>
      <c r="BE27" s="1005">
        <f t="shared" si="8"/>
        <v>84.217850214059368</v>
      </c>
      <c r="BF27" s="1005">
        <f t="shared" si="8"/>
        <v>76.864922908413561</v>
      </c>
      <c r="BG27" s="1005">
        <f t="shared" si="8"/>
        <v>80.621564492293174</v>
      </c>
      <c r="BH27" s="1005">
        <f t="shared" si="8"/>
        <v>74.893839849547376</v>
      </c>
      <c r="BI27" s="1005">
        <f t="shared" si="8"/>
        <v>64.66862972904147</v>
      </c>
      <c r="BJ27" s="1005">
        <f t="shared" si="8"/>
        <v>74.523088938126335</v>
      </c>
      <c r="BK27" s="1005">
        <f t="shared" si="8"/>
        <v>66.384617945058665</v>
      </c>
      <c r="BL27" s="1005">
        <f t="shared" si="8"/>
        <v>63.563028860568032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92.749555304812759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13.181906841428431</v>
      </c>
      <c r="P31" s="453">
        <f t="shared" ref="P31:P43" si="9">O31/$O$30</f>
        <v>0.14212366623330239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10.594507437007829</v>
      </c>
      <c r="P32" s="454">
        <f t="shared" si="9"/>
        <v>0.11422704294581218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2.0962984288121129</v>
      </c>
      <c r="P33" s="454">
        <f t="shared" si="9"/>
        <v>2.2601708675829481E-2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0.4911009756084877</v>
      </c>
      <c r="P34" s="454">
        <f t="shared" si="9"/>
        <v>5.2949146116607259E-3</v>
      </c>
      <c r="Q34" s="328"/>
      <c r="R34" s="13"/>
      <c r="S34" s="323"/>
      <c r="T34" s="563" t="s">
        <v>112</v>
      </c>
      <c r="U34" s="332"/>
      <c r="V34" s="332"/>
      <c r="W34" s="332"/>
      <c r="X34" s="893">
        <f>X35+X39+X40+X41+X47</f>
        <v>84.825575536451424</v>
      </c>
      <c r="Y34" s="894">
        <f t="shared" ref="Y34:AK34" si="10">Y35+Y39+Y40+Y41+Y47</f>
        <v>79.735887972813956</v>
      </c>
      <c r="Z34" s="894">
        <f t="shared" si="10"/>
        <v>87.571739684536851</v>
      </c>
      <c r="AA34" s="894">
        <f t="shared" si="10"/>
        <v>91.778177501132831</v>
      </c>
      <c r="AB34" s="894">
        <f t="shared" si="10"/>
        <v>92.749555304812759</v>
      </c>
      <c r="AC34" s="894">
        <f t="shared" si="10"/>
        <v>90.13707754631254</v>
      </c>
      <c r="AD34" s="894">
        <f t="shared" si="10"/>
        <v>84.217850214059368</v>
      </c>
      <c r="AE34" s="894">
        <f t="shared" si="10"/>
        <v>76.864922908413561</v>
      </c>
      <c r="AF34" s="894">
        <f t="shared" si="10"/>
        <v>80.621564492293174</v>
      </c>
      <c r="AG34" s="894">
        <f t="shared" si="10"/>
        <v>74.893839849547376</v>
      </c>
      <c r="AH34" s="894">
        <f t="shared" si="10"/>
        <v>64.66862972904147</v>
      </c>
      <c r="AI34" s="894">
        <f t="shared" si="10"/>
        <v>74.523088938126335</v>
      </c>
      <c r="AJ34" s="894">
        <f t="shared" si="10"/>
        <v>66.384617945058665</v>
      </c>
      <c r="AK34" s="895">
        <f t="shared" si="10"/>
        <v>63.563028860568032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20.642591104222198</v>
      </c>
      <c r="P35" s="453">
        <f t="shared" si="9"/>
        <v>0.22256269624562888</v>
      </c>
      <c r="Q35" s="328"/>
      <c r="R35" s="13"/>
      <c r="S35" s="323"/>
      <c r="T35" s="334"/>
      <c r="U35" s="246" t="s">
        <v>114</v>
      </c>
      <c r="V35" s="344"/>
      <c r="W35" s="344"/>
      <c r="X35" s="896">
        <f>SUM(X36:X38)</f>
        <v>20.408314063475522</v>
      </c>
      <c r="Y35" s="897">
        <f t="shared" ref="Y35:AK35" si="11">SUM(Y36:Y38)</f>
        <v>16.149849981582847</v>
      </c>
      <c r="Z35" s="897">
        <f t="shared" si="11"/>
        <v>13.933029917116329</v>
      </c>
      <c r="AA35" s="897">
        <f t="shared" si="11"/>
        <v>12.656797477725135</v>
      </c>
      <c r="AB35" s="897">
        <f t="shared" si="11"/>
        <v>13.181906841428431</v>
      </c>
      <c r="AC35" s="897">
        <f t="shared" si="11"/>
        <v>13.33795825637689</v>
      </c>
      <c r="AD35" s="897">
        <f t="shared" si="11"/>
        <v>12.731618405372718</v>
      </c>
      <c r="AE35" s="897">
        <f t="shared" si="11"/>
        <v>17.152362200964138</v>
      </c>
      <c r="AF35" s="897">
        <f t="shared" si="11"/>
        <v>18.547574024517115</v>
      </c>
      <c r="AG35" s="897">
        <f t="shared" si="11"/>
        <v>18.352909561861814</v>
      </c>
      <c r="AH35" s="897">
        <f t="shared" si="11"/>
        <v>15.069198651051218</v>
      </c>
      <c r="AI35" s="897">
        <f t="shared" si="11"/>
        <v>15.662061244346486</v>
      </c>
      <c r="AJ35" s="897">
        <f t="shared" si="11"/>
        <v>12.483234694223684</v>
      </c>
      <c r="AK35" s="898">
        <f t="shared" si="11"/>
        <v>12.815730150165278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25.47669011082905</v>
      </c>
      <c r="P36" s="453">
        <f t="shared" si="9"/>
        <v>0.27468261197697696</v>
      </c>
      <c r="Q36" s="328"/>
      <c r="R36" s="13"/>
      <c r="S36" s="356" t="s">
        <v>184</v>
      </c>
      <c r="T36" s="335"/>
      <c r="U36" s="346"/>
      <c r="V36" s="336" t="s">
        <v>184</v>
      </c>
      <c r="W36" s="357"/>
      <c r="X36" s="899">
        <f>VLOOKUP(年度マスタ!$K$4&amp;"_"&amp;X$33,データシート1!$A:$BT,MATCH("aa_"&amp;$S36,データシート1!$A$1:$BT$1,0),0)</f>
        <v>18.394303144250831</v>
      </c>
      <c r="Y36" s="900">
        <f>VLOOKUP(年度マスタ!$K$4&amp;"_"&amp;Y$33,データシート1!$A:$BT,MATCH("aa_"&amp;$S36,データシート1!$A$1:$BT$1,0),0)</f>
        <v>14.45998895278535</v>
      </c>
      <c r="Z36" s="900">
        <f>VLOOKUP(年度マスタ!$K$4&amp;"_"&amp;Z$33,データシート1!$A:$BT,MATCH("aa_"&amp;$S36,データシート1!$A$1:$BT$1,0),0)</f>
        <v>11.72197469352756</v>
      </c>
      <c r="AA36" s="900">
        <f>VLOOKUP(年度マスタ!$K$4&amp;"_"&amp;AA$33,データシート1!$A:$BT,MATCH("aa_"&amp;$S36,データシート1!$A$1:$BT$1,0),0)</f>
        <v>10.09893955935641</v>
      </c>
      <c r="AB36" s="900">
        <f>VLOOKUP(年度マスタ!$K$4&amp;"_"&amp;AB$33,データシート1!$A:$BT,MATCH("aa_"&amp;$S36,データシート1!$A$1:$BT$1,0),0)</f>
        <v>10.594507437007829</v>
      </c>
      <c r="AC36" s="900">
        <f>VLOOKUP(年度マスタ!$K$4&amp;"_"&amp;AC$33,データシート1!$A:$BT,MATCH("aa_"&amp;$S36,データシート1!$A$1:$BT$1,0),0)</f>
        <v>11.15256991791925</v>
      </c>
      <c r="AD36" s="900">
        <f>VLOOKUP(年度マスタ!$K$4&amp;"_"&amp;AD$33,データシート1!$A:$BT,MATCH("aa_"&amp;$S36,データシート1!$A$1:$BT$1,0),0)</f>
        <v>10.21375220166709</v>
      </c>
      <c r="AE36" s="900">
        <f>VLOOKUP(年度マスタ!$K$4&amp;"_"&amp;AE$33,データシート1!$A:$BT,MATCH("aa_"&amp;$S36,データシート1!$A$1:$BT$1,0),0)</f>
        <v>14.8534072722099</v>
      </c>
      <c r="AF36" s="900">
        <f>VLOOKUP(年度マスタ!$K$4&amp;"_"&amp;AF$33,データシート1!$A:$BT,MATCH("aa_"&amp;$S36,データシート1!$A$1:$BT$1,0),0)</f>
        <v>16.2695749673717</v>
      </c>
      <c r="AG36" s="900">
        <f>VLOOKUP(年度マスタ!$K$4&amp;"_"&amp;AG$33,データシート1!$A:$BT,MATCH("aa_"&amp;$S36,データシート1!$A$1:$BT$1,0),0)</f>
        <v>16.20288335164468</v>
      </c>
      <c r="AH36" s="900">
        <f>VLOOKUP(年度マスタ!$K$4&amp;"_"&amp;AH$33,データシート1!$A:$BT,MATCH("aa_"&amp;$S36,データシート1!$A$1:$BT$1,0),0)</f>
        <v>13.181603931073488</v>
      </c>
      <c r="AI36" s="900">
        <f>VLOOKUP(年度マスタ!$K$4&amp;"_"&amp;AI$33,データシート1!$A:$BT,MATCH("aa_"&amp;$S36,データシート1!$A$1:$BT$1,0),0)</f>
        <v>11.761670004765451</v>
      </c>
      <c r="AJ36" s="900">
        <f>VLOOKUP(年度マスタ!$K$4&amp;"_"&amp;AJ$33,データシート1!$A:$BT,MATCH("aa_"&amp;$S36,データシート1!$A$1:$BT$1,0),0)</f>
        <v>8.6252046023508218</v>
      </c>
      <c r="AK36" s="901">
        <f>VLOOKUP(年度マスタ!$K$4&amp;"_"&amp;AK$33,データシート1!$A:$BT,MATCH("aa_"&amp;$S36,データシート1!$A$1:$BT$1,0),0)</f>
        <v>9.851371568052798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32.441645953984285</v>
      </c>
      <c r="P37" s="453">
        <f t="shared" si="9"/>
        <v>0.34977683555859479</v>
      </c>
      <c r="Q37" s="328"/>
      <c r="R37" s="13"/>
      <c r="S37" s="356" t="s">
        <v>187</v>
      </c>
      <c r="T37" s="335"/>
      <c r="U37" s="346"/>
      <c r="V37" s="336" t="s">
        <v>194</v>
      </c>
      <c r="W37" s="357"/>
      <c r="X37" s="899">
        <f>VLOOKUP(年度マスタ!$K$4&amp;"_"&amp;X$33,データシート1!$A:$BT,MATCH("aa_"&amp;$S37,データシート1!$A$1:$BT$1,0),0)</f>
        <v>1.4445998038976999</v>
      </c>
      <c r="Y37" s="900">
        <f>VLOOKUP(年度マスタ!$K$4&amp;"_"&amp;Y$33,データシート1!$A:$BT,MATCH("aa_"&amp;$S37,データシート1!$A$1:$BT$1,0),0)</f>
        <v>1.1834417124094361</v>
      </c>
      <c r="Z37" s="900">
        <f>VLOOKUP(年度マスタ!$K$4&amp;"_"&amp;Z$33,データシート1!$A:$BT,MATCH("aa_"&amp;$S37,データシート1!$A$1:$BT$1,0),0)</f>
        <v>1.723439174727621</v>
      </c>
      <c r="AA37" s="900">
        <f>VLOOKUP(年度マスタ!$K$4&amp;"_"&amp;AA$33,データシート1!$A:$BT,MATCH("aa_"&amp;$S37,データシート1!$A$1:$BT$1,0),0)</f>
        <v>2.0811043733950232</v>
      </c>
      <c r="AB37" s="900">
        <f>VLOOKUP(年度マスタ!$K$4&amp;"_"&amp;AB$33,データシート1!$A:$BT,MATCH("aa_"&amp;$S37,データシート1!$A$1:$BT$1,0),0)</f>
        <v>2.0962984288121129</v>
      </c>
      <c r="AC37" s="900">
        <f>VLOOKUP(年度マスタ!$K$4&amp;"_"&amp;AC$33,データシート1!$A:$BT,MATCH("aa_"&amp;$S37,データシート1!$A$1:$BT$1,0),0)</f>
        <v>1.059170887257747</v>
      </c>
      <c r="AD37" s="900">
        <f>VLOOKUP(年度マスタ!$K$4&amp;"_"&amp;AD$33,データシート1!$A:$BT,MATCH("aa_"&amp;$S37,データシート1!$A$1:$BT$1,0),0)</f>
        <v>1.1758229026494169</v>
      </c>
      <c r="AE37" s="900">
        <f>VLOOKUP(年度マスタ!$K$4&amp;"_"&amp;AE$33,データシート1!$A:$BT,MATCH("aa_"&amp;$S37,データシート1!$A$1:$BT$1,0),0)</f>
        <v>1.0110329128003486</v>
      </c>
      <c r="AF37" s="900">
        <f>VLOOKUP(年度マスタ!$K$4&amp;"_"&amp;AF$33,データシート1!$A:$BT,MATCH("aa_"&amp;$S37,データシート1!$A$1:$BT$1,0),0)</f>
        <v>1.0554493479728233</v>
      </c>
      <c r="AG37" s="900">
        <f>VLOOKUP(年度マスタ!$K$4&amp;"_"&amp;AG$33,データシート1!$A:$BT,MATCH("aa_"&amp;$S37,データシート1!$A$1:$BT$1,0),0)</f>
        <v>1.05928241528922</v>
      </c>
      <c r="AH37" s="900">
        <f>VLOOKUP(年度マスタ!$K$4&amp;"_"&amp;AH$33,データシート1!$A:$BT,MATCH("aa_"&amp;$S37,データシート1!$A$1:$BT$1,0),0)</f>
        <v>0.80476692810626149</v>
      </c>
      <c r="AI37" s="900">
        <f>VLOOKUP(年度マスタ!$K$4&amp;"_"&amp;AI$33,データシート1!$A:$BT,MATCH("aa_"&amp;$S37,データシート1!$A$1:$BT$1,0),0)</f>
        <v>1.3029537686894235</v>
      </c>
      <c r="AJ37" s="900">
        <f>VLOOKUP(年度マスタ!$K$4&amp;"_"&amp;AJ$33,データシート1!$A:$BT,MATCH("aa_"&amp;$S37,データシート1!$A$1:$BT$1,0),0)</f>
        <v>1.330765840823606</v>
      </c>
      <c r="AK37" s="901">
        <f>VLOOKUP(年度マスタ!$K$4&amp;"_"&amp;AK$33,データシート1!$A:$BT,MATCH("aa_"&amp;$S37,データシート1!$A$1:$BT$1,0),0)</f>
        <v>0.9721793502149132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31.375540807660233</v>
      </c>
      <c r="P38" s="454">
        <f t="shared" si="9"/>
        <v>0.33828238533917976</v>
      </c>
      <c r="Q38" s="328"/>
      <c r="R38" s="13"/>
      <c r="S38" s="356" t="s">
        <v>188</v>
      </c>
      <c r="T38" s="335"/>
      <c r="U38" s="348"/>
      <c r="V38" s="358" t="s">
        <v>197</v>
      </c>
      <c r="W38" s="358"/>
      <c r="X38" s="899">
        <f>VLOOKUP(年度マスタ!$K$4&amp;"_"&amp;X$33,データシート1!$A:$BT,MATCH("aa_"&amp;$S38,データシート1!$A$1:$BT$1,0),0)</f>
        <v>0.56941111532699296</v>
      </c>
      <c r="Y38" s="900">
        <f>VLOOKUP(年度マスタ!$K$4&amp;"_"&amp;Y$33,データシート1!$A:$BT,MATCH("aa_"&amp;$S38,データシート1!$A$1:$BT$1,0),0)</f>
        <v>0.50641931638806159</v>
      </c>
      <c r="Z38" s="900">
        <f>VLOOKUP(年度マスタ!$K$4&amp;"_"&amp;Z$33,データシート1!$A:$BT,MATCH("aa_"&amp;$S38,データシート1!$A$1:$BT$1,0),0)</f>
        <v>0.4876160488611474</v>
      </c>
      <c r="AA38" s="900">
        <f>VLOOKUP(年度マスタ!$K$4&amp;"_"&amp;AA$33,データシート1!$A:$BT,MATCH("aa_"&amp;$S38,データシート1!$A$1:$BT$1,0),0)</f>
        <v>0.47675354497370259</v>
      </c>
      <c r="AB38" s="900">
        <f>VLOOKUP(年度マスタ!$K$4&amp;"_"&amp;AB$33,データシート1!$A:$BT,MATCH("aa_"&amp;$S38,データシート1!$A$1:$BT$1,0),0)</f>
        <v>0.4911009756084877</v>
      </c>
      <c r="AC38" s="900">
        <f>VLOOKUP(年度マスタ!$K$4&amp;"_"&amp;AC$33,データシート1!$A:$BT,MATCH("aa_"&amp;$S38,データシート1!$A$1:$BT$1,0),0)</f>
        <v>1.1262174511998939</v>
      </c>
      <c r="AD38" s="900">
        <f>VLOOKUP(年度マスタ!$K$4&amp;"_"&amp;AD$33,データシート1!$A:$BT,MATCH("aa_"&amp;$S38,データシート1!$A$1:$BT$1,0),0)</f>
        <v>1.3420433010562121</v>
      </c>
      <c r="AE38" s="900">
        <f>VLOOKUP(年度マスタ!$K$4&amp;"_"&amp;AE$33,データシート1!$A:$BT,MATCH("aa_"&amp;$S38,データシート1!$A$1:$BT$1,0),0)</f>
        <v>1.2879220159538873</v>
      </c>
      <c r="AF38" s="900">
        <f>VLOOKUP(年度マスタ!$K$4&amp;"_"&amp;AF$33,データシート1!$A:$BT,MATCH("aa_"&amp;$S38,データシート1!$A$1:$BT$1,0),0)</f>
        <v>1.2225497091725932</v>
      </c>
      <c r="AG38" s="900">
        <f>VLOOKUP(年度マスタ!$K$4&amp;"_"&amp;AG$33,データシート1!$A:$BT,MATCH("aa_"&amp;$S38,データシート1!$A$1:$BT$1,0),0)</f>
        <v>1.0907437949279126</v>
      </c>
      <c r="AH38" s="900">
        <f>VLOOKUP(年度マスタ!$K$4&amp;"_"&amp;AH$33,データシート1!$A:$BT,MATCH("aa_"&amp;$S38,データシート1!$A$1:$BT$1,0),0)</f>
        <v>1.0828277918714702</v>
      </c>
      <c r="AI38" s="900">
        <f>VLOOKUP(年度マスタ!$K$4&amp;"_"&amp;AI$33,データシート1!$A:$BT,MATCH("aa_"&amp;$S38,データシート1!$A$1:$BT$1,0),0)</f>
        <v>2.5974374708916104</v>
      </c>
      <c r="AJ38" s="900">
        <f>VLOOKUP(年度マスタ!$K$4&amp;"_"&amp;AJ$33,データシート1!$A:$BT,MATCH("aa_"&amp;$S38,データシート1!$A$1:$BT$1,0),0)</f>
        <v>2.5272642510492562</v>
      </c>
      <c r="AK38" s="901">
        <f>VLOOKUP(年度マスタ!$K$4&amp;"_"&amp;AK$33,データシート1!$A:$BT,MATCH("aa_"&amp;$S38,データシート1!$A$1:$BT$1,0),0)</f>
        <v>1.9921792318975655</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14.281405473805787</v>
      </c>
      <c r="P39" s="454">
        <f t="shared" si="9"/>
        <v>0.15397815576442692</v>
      </c>
      <c r="Q39" s="328"/>
      <c r="R39" s="13"/>
      <c r="S39" s="356" t="s">
        <v>189</v>
      </c>
      <c r="T39" s="335"/>
      <c r="U39" s="343" t="s">
        <v>199</v>
      </c>
      <c r="V39" s="344"/>
      <c r="W39" s="344"/>
      <c r="X39" s="896">
        <f>VLOOKUP(年度マスタ!$K$4&amp;"_"&amp;X$33,データシート1!$A:$BT,MATCH("aa_"&amp;$S39,データシート1!$A$1:$BT$1,0),0)</f>
        <v>14.945297571494599</v>
      </c>
      <c r="Y39" s="897">
        <f>VLOOKUP(年度マスタ!$K$4&amp;"_"&amp;Y$33,データシート1!$A:$BT,MATCH("aa_"&amp;$S39,データシート1!$A$1:$BT$1,0),0)</f>
        <v>13.907712257081229</v>
      </c>
      <c r="Z39" s="897">
        <f>VLOOKUP(年度マスタ!$K$4&amp;"_"&amp;Z$33,データシート1!$A:$BT,MATCH("aa_"&amp;$S39,データシート1!$A$1:$BT$1,0),0)</f>
        <v>19.50306907931931</v>
      </c>
      <c r="AA39" s="897">
        <f>VLOOKUP(年度マスタ!$K$4&amp;"_"&amp;AA$33,データシート1!$A:$BT,MATCH("aa_"&amp;$S39,データシート1!$A$1:$BT$1,0),0)</f>
        <v>19.9161480757157</v>
      </c>
      <c r="AB39" s="897">
        <f>VLOOKUP(年度マスタ!$K$4&amp;"_"&amp;AB$33,データシート1!$A:$BT,MATCH("aa_"&amp;$S39,データシート1!$A$1:$BT$1,0),0)</f>
        <v>20.642591104222198</v>
      </c>
      <c r="AC39" s="897">
        <f>VLOOKUP(年度マスタ!$K$4&amp;"_"&amp;AC$33,データシート1!$A:$BT,MATCH("aa_"&amp;$S39,データシート1!$A$1:$BT$1,0),0)</f>
        <v>18.630498266750319</v>
      </c>
      <c r="AD39" s="897">
        <f>VLOOKUP(年度マスタ!$K$4&amp;"_"&amp;AD$33,データシート1!$A:$BT,MATCH("aa_"&amp;$S39,データシート1!$A$1:$BT$1,0),0)</f>
        <v>17.814368554909709</v>
      </c>
      <c r="AE39" s="897">
        <f>VLOOKUP(年度マスタ!$K$4&amp;"_"&amp;AE$33,データシート1!$A:$BT,MATCH("aa_"&amp;$S39,データシート1!$A$1:$BT$1,0),0)</f>
        <v>12.964369713559677</v>
      </c>
      <c r="AF39" s="897">
        <f>VLOOKUP(年度マスタ!$K$4&amp;"_"&amp;AF$33,データシート1!$A:$BT,MATCH("aa_"&amp;$S39,データシート1!$A$1:$BT$1,0),0)</f>
        <v>12.353202423575731</v>
      </c>
      <c r="AG39" s="897">
        <f>VLOOKUP(年度マスタ!$K$4&amp;"_"&amp;AG$33,データシート1!$A:$BT,MATCH("aa_"&amp;$S39,データシート1!$A$1:$BT$1,0),0)</f>
        <v>11.892346787455539</v>
      </c>
      <c r="AH39" s="897">
        <f>VLOOKUP(年度マスタ!$K$4&amp;"_"&amp;AH$33,データシート1!$A:$BT,MATCH("aa_"&amp;$S39,データシート1!$A$1:$BT$1,0),0)</f>
        <v>9.9065440867125094</v>
      </c>
      <c r="AI39" s="897">
        <f>VLOOKUP(年度マスタ!$K$4&amp;"_"&amp;AI$33,データシート1!$A:$BT,MATCH("aa_"&amp;$S39,データシート1!$A$1:$BT$1,0),0)</f>
        <v>13.503264968903068</v>
      </c>
      <c r="AJ39" s="897">
        <f>VLOOKUP(年度マスタ!$K$4&amp;"_"&amp;AJ$33,データシート1!$A:$BT,MATCH("aa_"&amp;$S39,データシート1!$A$1:$BT$1,0),0)</f>
        <v>13.061728537890756</v>
      </c>
      <c r="AK39" s="898">
        <f>VLOOKUP(年度マスタ!$K$4&amp;"_"&amp;AK$33,データシート1!$A:$BT,MATCH("aa_"&amp;$S39,データシート1!$A$1:$BT$1,0),0)</f>
        <v>9.9712002396748769</v>
      </c>
      <c r="AL39" s="330"/>
      <c r="AW39" s="17" t="str">
        <f>年度マスタ!K4</f>
        <v>39402</v>
      </c>
      <c r="AX39" s="17" t="s">
        <v>200</v>
      </c>
      <c r="AY39" s="17">
        <f>VLOOKUP($AW39&amp;"_"&amp;$AY$34,データシート1!$A:$BT,MATCH($AY$31&amp;"_"&amp;AY$36,データシート1!$A$1:$BT$1,0),0)</f>
        <v>9.851371568052798</v>
      </c>
      <c r="AZ39" s="17">
        <f>VLOOKUP($AW39&amp;"_"&amp;$AY$34,データシート1!$A:$BT,MATCH($AY$31&amp;"_"&amp;AZ$36,データシート1!$A$1:$BT$1,0),0)</f>
        <v>0.9721793502149132</v>
      </c>
      <c r="BA39" s="17">
        <f>VLOOKUP($AW39&amp;"_"&amp;$AY$34,データシート1!$A:$BT,MATCH($AY$31&amp;"_"&amp;BA$36,データシート1!$A$1:$BT$1,0),0)</f>
        <v>1.9921792318975655</v>
      </c>
      <c r="BB39" s="17">
        <f>VLOOKUP($AW39&amp;"_"&amp;$AY$34,データシート1!$A:$BT,MATCH($AY$31&amp;"_"&amp;BB$36,データシート1!$A$1:$BT$1,0),0)</f>
        <v>9.9712002396748769</v>
      </c>
      <c r="BC39" s="17">
        <f>VLOOKUP($AW39&amp;"_"&amp;$AY$34,データシート1!$A:$BT,MATCH($AY$31&amp;"_"&amp;BC$36,データシート1!$A$1:$BT$1,0),0)</f>
        <v>13.510383316304244</v>
      </c>
      <c r="BD39" s="17">
        <f>VLOOKUP($AW39&amp;"_"&amp;$AY$34,データシート1!$A:$BT,MATCH($AY$31&amp;"_"&amp;BD$36,データシート1!$A$1:$BT$1,0),0)</f>
        <v>10.921918698278407</v>
      </c>
      <c r="BE39" s="17">
        <f>VLOOKUP($AW39&amp;"_"&amp;$AY$34,データシート1!$A:$BT,MATCH($AY$31&amp;"_"&amp;BE$36,データシート1!$A$1:$BT$1,0),0)</f>
        <v>14.540616376394377</v>
      </c>
      <c r="BF39" s="17">
        <f>VLOOKUP($AW39&amp;"_"&amp;$AY$34,データシート1!$A:$BT,MATCH($AY$31&amp;"_"&amp;BF$36,データシート1!$A$1:$BT$1,0),0)</f>
        <v>0.72044913260169718</v>
      </c>
      <c r="BG39" s="17">
        <f>VLOOKUP($AW39&amp;"_"&amp;$AY$34,データシート1!$A:$BT,MATCH($AY$31&amp;"_"&amp;BG$36,データシート1!$A$1:$BT$1,0),0)</f>
        <v>0</v>
      </c>
      <c r="BH39" s="17">
        <f>VLOOKUP($AW39&amp;"_"&amp;$AY$34,データシート1!$A:$BT,MATCH($AY$31&amp;"_"&amp;BH$36,データシート1!$A$1:$BT$1,0),0)</f>
        <v>1.082730947149154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17.094135333854446</v>
      </c>
      <c r="P40" s="454">
        <f t="shared" si="9"/>
        <v>0.18430422957475284</v>
      </c>
      <c r="Q40" s="328"/>
      <c r="R40" s="13"/>
      <c r="S40" s="356" t="s">
        <v>165</v>
      </c>
      <c r="T40" s="335"/>
      <c r="U40" s="343" t="s">
        <v>165</v>
      </c>
      <c r="V40" s="344"/>
      <c r="W40" s="344"/>
      <c r="X40" s="896">
        <f>VLOOKUP(年度マスタ!$K$4&amp;"_"&amp;X$33,データシート1!$A:$BT,MATCH("aa_"&amp;$S40,データシート1!$A$1:$BT$1,0),0)</f>
        <v>15.454776971528061</v>
      </c>
      <c r="Y40" s="897">
        <f>VLOOKUP(年度マスタ!$K$4&amp;"_"&amp;Y$33,データシート1!$A:$BT,MATCH("aa_"&amp;$S40,データシート1!$A$1:$BT$1,0),0)</f>
        <v>14.90677108099478</v>
      </c>
      <c r="Z40" s="897">
        <f>VLOOKUP(年度マスタ!$K$4&amp;"_"&amp;Z$33,データシート1!$A:$BT,MATCH("aa_"&amp;$S40,データシート1!$A$1:$BT$1,0),0)</f>
        <v>20.230033197683259</v>
      </c>
      <c r="AA40" s="897">
        <f>VLOOKUP(年度マスタ!$K$4&amp;"_"&amp;AA$33,データシート1!$A:$BT,MATCH("aa_"&amp;$S40,データシート1!$A$1:$BT$1,0),0)</f>
        <v>24.972351159639238</v>
      </c>
      <c r="AB40" s="897">
        <f>VLOOKUP(年度マスタ!$K$4&amp;"_"&amp;AB$33,データシート1!$A:$BT,MATCH("aa_"&amp;$S40,データシート1!$A$1:$BT$1,0),0)</f>
        <v>25.47669011082905</v>
      </c>
      <c r="AC40" s="897">
        <f>VLOOKUP(年度マスタ!$K$4&amp;"_"&amp;AC$33,データシート1!$A:$BT,MATCH("aa_"&amp;$S40,データシート1!$A$1:$BT$1,0),0)</f>
        <v>25.340569069512789</v>
      </c>
      <c r="AD40" s="897">
        <f>VLOOKUP(年度マスタ!$K$4&amp;"_"&amp;AD$33,データシート1!$A:$BT,MATCH("aa_"&amp;$S40,データシート1!$A$1:$BT$1,0),0)</f>
        <v>21.216014116122469</v>
      </c>
      <c r="AE40" s="897">
        <f>VLOOKUP(年度マスタ!$K$4&amp;"_"&amp;AE$33,データシート1!$A:$BT,MATCH("aa_"&amp;$S40,データシート1!$A$1:$BT$1,0),0)</f>
        <v>15.617972914816056</v>
      </c>
      <c r="AF40" s="897">
        <f>VLOOKUP(年度マスタ!$K$4&amp;"_"&amp;AF$33,データシート1!$A:$BT,MATCH("aa_"&amp;$S40,データシート1!$A$1:$BT$1,0),0)</f>
        <v>19.089934848009278</v>
      </c>
      <c r="AG40" s="897">
        <f>VLOOKUP(年度マスタ!$K$4&amp;"_"&amp;AG$33,データシート1!$A:$BT,MATCH("aa_"&amp;$S40,データシート1!$A$1:$BT$1,0),0)</f>
        <v>14.618590576455397</v>
      </c>
      <c r="AH40" s="897">
        <f>VLOOKUP(年度マスタ!$K$4&amp;"_"&amp;AH$33,データシート1!$A:$BT,MATCH("aa_"&amp;$S40,データシート1!$A$1:$BT$1,0),0)</f>
        <v>10.400535065045323</v>
      </c>
      <c r="AI40" s="897">
        <f>VLOOKUP(年度マスタ!$K$4&amp;"_"&amp;AI$33,データシート1!$A:$BT,MATCH("aa_"&amp;$S40,データシート1!$A$1:$BT$1,0),0)</f>
        <v>18.505385534172383</v>
      </c>
      <c r="AJ40" s="897">
        <f>VLOOKUP(年度マスタ!$K$4&amp;"_"&amp;AJ$33,データシート1!$A:$BT,MATCH("aa_"&amp;$S40,データシート1!$A$1:$BT$1,0),0)</f>
        <v>14.702463293283978</v>
      </c>
      <c r="AK40" s="898">
        <f>VLOOKUP(年度マスタ!$K$4&amp;"_"&amp;AK$33,データシート1!$A:$BT,MATCH("aa_"&amp;$S40,データシート1!$A$1:$BT$1,0),0)</f>
        <v>13.510383316304244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1.0661051463240501</v>
      </c>
      <c r="P41" s="454">
        <f t="shared" si="9"/>
        <v>1.1494450219415015E-2</v>
      </c>
      <c r="Q41" s="328"/>
      <c r="R41" s="13"/>
      <c r="S41" s="356" t="s">
        <v>201</v>
      </c>
      <c r="T41" s="335"/>
      <c r="U41" s="246" t="s">
        <v>128</v>
      </c>
      <c r="V41" s="344"/>
      <c r="W41" s="344"/>
      <c r="X41" s="896">
        <f>X42+X45+X46</f>
        <v>33.522385514592727</v>
      </c>
      <c r="Y41" s="897">
        <f t="shared" ref="Y41:AH41" si="12">Y42+Y45+Y46</f>
        <v>33.788780047201485</v>
      </c>
      <c r="Z41" s="897">
        <f t="shared" si="12"/>
        <v>32.971389732006543</v>
      </c>
      <c r="AA41" s="897">
        <f t="shared" si="12"/>
        <v>32.977450626157299</v>
      </c>
      <c r="AB41" s="897">
        <f t="shared" si="12"/>
        <v>32.441645953984285</v>
      </c>
      <c r="AC41" s="897">
        <f t="shared" si="12"/>
        <v>31.57049315129046</v>
      </c>
      <c r="AD41" s="897">
        <f t="shared" si="12"/>
        <v>31.188639429268004</v>
      </c>
      <c r="AE41" s="897">
        <f t="shared" si="12"/>
        <v>30.211795613993431</v>
      </c>
      <c r="AF41" s="897">
        <f t="shared" si="12"/>
        <v>29.78415365504501</v>
      </c>
      <c r="AG41" s="897">
        <f t="shared" si="12"/>
        <v>29.027487777953191</v>
      </c>
      <c r="AH41" s="897">
        <f t="shared" si="12"/>
        <v>28.430889046270309</v>
      </c>
      <c r="AI41" s="897">
        <f>AI42+AI45+AI46</f>
        <v>25.941829994813531</v>
      </c>
      <c r="AJ41" s="897">
        <f>AJ42+AJ45+AJ46</f>
        <v>25.770751414652043</v>
      </c>
      <c r="AK41" s="898">
        <f>AK42+AK45+AK46</f>
        <v>26.182984207274483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32.689491155752066</v>
      </c>
      <c r="Y42" s="900">
        <f t="shared" ref="Y42:AK42" si="13">SUM(Y43:Y44)</f>
        <v>32.92803035338919</v>
      </c>
      <c r="Z42" s="900">
        <f t="shared" si="13"/>
        <v>31.9868058355014</v>
      </c>
      <c r="AA42" s="900">
        <f t="shared" si="13"/>
        <v>31.920834363958303</v>
      </c>
      <c r="AB42" s="900">
        <f t="shared" si="13"/>
        <v>31.375540807660233</v>
      </c>
      <c r="AC42" s="900">
        <f t="shared" si="13"/>
        <v>30.555941114403641</v>
      </c>
      <c r="AD42" s="900">
        <f t="shared" si="13"/>
        <v>30.213113309440086</v>
      </c>
      <c r="AE42" s="900">
        <f t="shared" si="13"/>
        <v>29.277828309715609</v>
      </c>
      <c r="AF42" s="900">
        <f t="shared" si="13"/>
        <v>28.891436802332986</v>
      </c>
      <c r="AG42" s="900">
        <f t="shared" si="13"/>
        <v>28.208036983180595</v>
      </c>
      <c r="AH42" s="900">
        <f t="shared" si="13"/>
        <v>27.64692241718366</v>
      </c>
      <c r="AI42" s="900">
        <f t="shared" si="13"/>
        <v>25.203582777135654</v>
      </c>
      <c r="AJ42" s="900">
        <f t="shared" si="13"/>
        <v>25.047451928212606</v>
      </c>
      <c r="AK42" s="901">
        <f t="shared" si="13"/>
        <v>25.462535074672786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1.006721294348802</v>
      </c>
      <c r="P43" s="612">
        <f t="shared" si="9"/>
        <v>1.0854189985497035E-2</v>
      </c>
      <c r="Q43" s="328"/>
      <c r="R43" s="13"/>
      <c r="S43" s="356" t="s">
        <v>190</v>
      </c>
      <c r="T43" s="359"/>
      <c r="U43" s="346"/>
      <c r="V43" s="360"/>
      <c r="W43" s="347" t="s">
        <v>190</v>
      </c>
      <c r="X43" s="899">
        <f>VLOOKUP(年度マスタ!$K$4&amp;"_"&amp;X$33,データシート1!$A:$BT,MATCH("aa_"&amp;$S43,データシート1!$A$1:$BT$1,0),0)</f>
        <v>14.8875101605202</v>
      </c>
      <c r="Y43" s="900">
        <f>VLOOKUP(年度マスタ!$K$4&amp;"_"&amp;Y$33,データシート1!$A:$BT,MATCH("aa_"&amp;$S43,データシート1!$A$1:$BT$1,0),0)</f>
        <v>14.986015373398139</v>
      </c>
      <c r="Z43" s="900">
        <f>VLOOKUP(年度マスタ!$K$4&amp;"_"&amp;Z$33,データシート1!$A:$BT,MATCH("aa_"&amp;$S43,データシート1!$A$1:$BT$1,0),0)</f>
        <v>14.746379075636332</v>
      </c>
      <c r="AA43" s="900">
        <f>VLOOKUP(年度マスタ!$K$4&amp;"_"&amp;AA$33,データシート1!$A:$BT,MATCH("aa_"&amp;$S43,データシート1!$A$1:$BT$1,0),0)</f>
        <v>14.78138260239902</v>
      </c>
      <c r="AB43" s="900">
        <f>VLOOKUP(年度マスタ!$K$4&amp;"_"&amp;AB$33,データシート1!$A:$BT,MATCH("aa_"&amp;$S43,データシート1!$A$1:$BT$1,0),0)</f>
        <v>14.281405473805787</v>
      </c>
      <c r="AC43" s="900">
        <f>VLOOKUP(年度マスタ!$K$4&amp;"_"&amp;AC$33,データシート1!$A:$BT,MATCH("aa_"&amp;$S43,データシート1!$A$1:$BT$1,0),0)</f>
        <v>13.624019528785183</v>
      </c>
      <c r="AD43" s="900">
        <f>VLOOKUP(年度マスタ!$K$4&amp;"_"&amp;AD$33,データシート1!$A:$BT,MATCH("aa_"&amp;$S43,データシート1!$A$1:$BT$1,0),0)</f>
        <v>13.549231103643592</v>
      </c>
      <c r="AE43" s="900">
        <f>VLOOKUP(年度マスタ!$K$4&amp;"_"&amp;AE$33,データシート1!$A:$BT,MATCH("aa_"&amp;$S43,データシート1!$A$1:$BT$1,0),0)</f>
        <v>13.321785478260212</v>
      </c>
      <c r="AF43" s="900">
        <f>VLOOKUP(年度マスタ!$K$4&amp;"_"&amp;AF$33,データシート1!$A:$BT,MATCH("aa_"&amp;$S43,データシート1!$A$1:$BT$1,0),0)</f>
        <v>13.137856621495368</v>
      </c>
      <c r="AG43" s="900">
        <f>VLOOKUP(年度マスタ!$K$4&amp;"_"&amp;AG$33,データシート1!$A:$BT,MATCH("aa_"&amp;$S43,データシート1!$A$1:$BT$1,0),0)</f>
        <v>12.74988834856762</v>
      </c>
      <c r="AH43" s="900">
        <f>VLOOKUP(年度マスタ!$K$4&amp;"_"&amp;AH$33,データシート1!$A:$BT,MATCH("aa_"&amp;$S43,データシート1!$A$1:$BT$1,0),0)</f>
        <v>12.390047425115343</v>
      </c>
      <c r="AI43" s="900">
        <f>VLOOKUP(年度マスタ!$K$4&amp;"_"&amp;AI$33,データシート1!$A:$BT,MATCH("aa_"&amp;$S43,データシート1!$A$1:$BT$1,0),0)</f>
        <v>10.854033849244246</v>
      </c>
      <c r="AJ43" s="900">
        <f>VLOOKUP(年度マスタ!$K$4&amp;"_"&amp;AJ$33,データシート1!$A:$BT,MATCH("aa_"&amp;$S43,データシート1!$A$1:$BT$1,0),0)</f>
        <v>10.424570567789459</v>
      </c>
      <c r="AK43" s="901">
        <f>VLOOKUP(年度マスタ!$K$4&amp;"_"&amp;AK$33,データシート1!$A:$BT,MATCH("aa_"&amp;$S43,データシート1!$A$1:$BT$1,0),0)</f>
        <v>10.921918698278407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17.801980995231862</v>
      </c>
      <c r="Y44" s="900">
        <f>VLOOKUP(年度マスタ!$K$4&amp;"_"&amp;Y$33,データシート1!$A:$BT,MATCH("aa_"&amp;$S44,データシート1!$A$1:$BT$1,0),0)</f>
        <v>17.94201497999105</v>
      </c>
      <c r="Z44" s="900">
        <f>VLOOKUP(年度マスタ!$K$4&amp;"_"&amp;Z$33,データシート1!$A:$BT,MATCH("aa_"&amp;$S44,データシート1!$A$1:$BT$1,0),0)</f>
        <v>17.240426759865066</v>
      </c>
      <c r="AA44" s="900">
        <f>VLOOKUP(年度マスタ!$K$4&amp;"_"&amp;AA$33,データシート1!$A:$BT,MATCH("aa_"&amp;$S44,データシート1!$A$1:$BT$1,0),0)</f>
        <v>17.139451761559283</v>
      </c>
      <c r="AB44" s="900">
        <f>VLOOKUP(年度マスタ!$K$4&amp;"_"&amp;AB$33,データシート1!$A:$BT,MATCH("aa_"&amp;$S44,データシート1!$A$1:$BT$1,0),0)</f>
        <v>17.094135333854446</v>
      </c>
      <c r="AC44" s="900">
        <f>VLOOKUP(年度マスタ!$K$4&amp;"_"&amp;AC$33,データシート1!$A:$BT,MATCH("aa_"&amp;$S44,データシート1!$A$1:$BT$1,0),0)</f>
        <v>16.931921585618458</v>
      </c>
      <c r="AD44" s="900">
        <f>VLOOKUP(年度マスタ!$K$4&amp;"_"&amp;AD$33,データシート1!$A:$BT,MATCH("aa_"&amp;$S44,データシート1!$A$1:$BT$1,0),0)</f>
        <v>16.663882205796494</v>
      </c>
      <c r="AE44" s="900">
        <f>VLOOKUP(年度マスタ!$K$4&amp;"_"&amp;AE$33,データシート1!$A:$BT,MATCH("aa_"&amp;$S44,データシート1!$A$1:$BT$1,0),0)</f>
        <v>15.956042831455397</v>
      </c>
      <c r="AF44" s="900">
        <f>VLOOKUP(年度マスタ!$K$4&amp;"_"&amp;AF$33,データシート1!$A:$BT,MATCH("aa_"&amp;$S44,データシート1!$A$1:$BT$1,0),0)</f>
        <v>15.753580180837618</v>
      </c>
      <c r="AG44" s="900">
        <f>VLOOKUP(年度マスタ!$K$4&amp;"_"&amp;AG$33,データシート1!$A:$BT,MATCH("aa_"&amp;$S44,データシート1!$A$1:$BT$1,0),0)</f>
        <v>15.458148634612975</v>
      </c>
      <c r="AH44" s="900">
        <f>VLOOKUP(年度マスタ!$K$4&amp;"_"&amp;AH$33,データシート1!$A:$BT,MATCH("aa_"&amp;$S44,データシート1!$A$1:$BT$1,0),0)</f>
        <v>15.256874992068317</v>
      </c>
      <c r="AI44" s="900">
        <f>VLOOKUP(年度マスタ!$K$4&amp;"_"&amp;AI$33,データシート1!$A:$BT,MATCH("aa_"&amp;$S44,データシート1!$A$1:$BT$1,0),0)</f>
        <v>14.349548927891409</v>
      </c>
      <c r="AJ44" s="900">
        <f>VLOOKUP(年度マスタ!$K$4&amp;"_"&amp;AJ$33,データシート1!$A:$BT,MATCH("aa_"&amp;$S44,データシート1!$A$1:$BT$1,0),0)</f>
        <v>14.622881360423147</v>
      </c>
      <c r="AK44" s="901">
        <f>VLOOKUP(年度マスタ!$K$4&amp;"_"&amp;AK$33,データシート1!$A:$BT,MATCH("aa_"&amp;$S44,データシート1!$A$1:$BT$1,0),0)</f>
        <v>14.540616376394377</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0.83289435884066498</v>
      </c>
      <c r="Y45" s="900">
        <f>VLOOKUP(年度マスタ!$K$4&amp;"_"&amp;Y$33,データシート1!$A:$BT,MATCH("aa_"&amp;$S45,データシート1!$A$1:$BT$1,0),0)</f>
        <v>0.86074969381229705</v>
      </c>
      <c r="Z45" s="900">
        <f>VLOOKUP(年度マスタ!$K$4&amp;"_"&amp;Z$33,データシート1!$A:$BT,MATCH("aa_"&amp;$S45,データシート1!$A$1:$BT$1,0),0)</f>
        <v>0.984583896505144</v>
      </c>
      <c r="AA45" s="900">
        <f>VLOOKUP(年度マスタ!$K$4&amp;"_"&amp;AA$33,データシート1!$A:$BT,MATCH("aa_"&amp;$S45,データシート1!$A$1:$BT$1,0),0)</f>
        <v>1.0566162621990001</v>
      </c>
      <c r="AB45" s="900">
        <f>VLOOKUP(年度マスタ!$K$4&amp;"_"&amp;AB$33,データシート1!$A:$BT,MATCH("aa_"&amp;$S45,データシート1!$A$1:$BT$1,0),0)</f>
        <v>1.0661051463240501</v>
      </c>
      <c r="AC45" s="900">
        <f>VLOOKUP(年度マスタ!$K$4&amp;"_"&amp;AC$33,データシート1!$A:$BT,MATCH("aa_"&amp;$S45,データシート1!$A$1:$BT$1,0),0)</f>
        <v>1.0145520368868199</v>
      </c>
      <c r="AD45" s="900">
        <f>VLOOKUP(年度マスタ!$K$4&amp;"_"&amp;AD$33,データシート1!$A:$BT,MATCH("aa_"&amp;$S45,データシート1!$A$1:$BT$1,0),0)</f>
        <v>0.97552611982791804</v>
      </c>
      <c r="AE45" s="900">
        <f>VLOOKUP(年度マスタ!$K$4&amp;"_"&amp;AE$33,データシート1!$A:$BT,MATCH("aa_"&amp;$S45,データシート1!$A$1:$BT$1,0),0)</f>
        <v>0.93396730427782026</v>
      </c>
      <c r="AF45" s="900">
        <f>VLOOKUP(年度マスタ!$K$4&amp;"_"&amp;AF$33,データシート1!$A:$BT,MATCH("aa_"&amp;$S45,データシート1!$A$1:$BT$1,0),0)</f>
        <v>0.89271685271202506</v>
      </c>
      <c r="AG45" s="900">
        <f>VLOOKUP(年度マスタ!$K$4&amp;"_"&amp;AG$33,データシート1!$A:$BT,MATCH("aa_"&amp;$S45,データシート1!$A$1:$BT$1,0),0)</f>
        <v>0.81945079477259497</v>
      </c>
      <c r="AH45" s="900">
        <f>VLOOKUP(年度マスタ!$K$4&amp;"_"&amp;AH$33,データシート1!$A:$BT,MATCH("aa_"&amp;$S45,データシート1!$A$1:$BT$1,0),0)</f>
        <v>0.78396662908665005</v>
      </c>
      <c r="AI45" s="900">
        <f>VLOOKUP(年度マスタ!$K$4&amp;"_"&amp;AI$33,データシート1!$A:$BT,MATCH("aa_"&amp;$S45,データシート1!$A$1:$BT$1,0),0)</f>
        <v>0.73824721767787604</v>
      </c>
      <c r="AJ45" s="900">
        <f>VLOOKUP(年度マスタ!$K$4&amp;"_"&amp;AJ$33,データシート1!$A:$BT,MATCH("aa_"&amp;$S45,データシート1!$A$1:$BT$1,0),0)</f>
        <v>0.72329948643943798</v>
      </c>
      <c r="AK45" s="901">
        <f>VLOOKUP(年度マスタ!$K$4&amp;"_"&amp;AK$33,データシート1!$A:$BT,MATCH("aa_"&amp;$S45,データシート1!$A$1:$BT$1,0),0)</f>
        <v>0.72044913260169718</v>
      </c>
      <c r="AL45" s="330"/>
      <c r="AW45" s="17" t="str">
        <f>AW48</f>
        <v>佐川町</v>
      </c>
      <c r="AX45" s="1010">
        <f t="shared" ref="AX45:BB45" si="15">AX48/$BC48</f>
        <v>0.20162239559536857</v>
      </c>
      <c r="AY45" s="1010">
        <f t="shared" si="15"/>
        <v>0.15687106826749428</v>
      </c>
      <c r="AZ45" s="1010">
        <f t="shared" si="15"/>
        <v>0.21255096804686013</v>
      </c>
      <c r="BA45" s="1010">
        <f t="shared" si="15"/>
        <v>0.41192159462239475</v>
      </c>
      <c r="BB45" s="1010">
        <f t="shared" si="15"/>
        <v>1.7033973467882321E-2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0.49480141536051397</v>
      </c>
      <c r="Y47" s="903">
        <f>VLOOKUP(年度マスタ!$K$4&amp;"_"&amp;Y$33,データシート1!$A:$BT,MATCH("aa_"&amp;$S47,データシート1!$A$1:$BT$1,0),0)</f>
        <v>0.98277460595362132</v>
      </c>
      <c r="Z47" s="903">
        <f>VLOOKUP(年度マスタ!$K$4&amp;"_"&amp;Z$33,データシート1!$A:$BT,MATCH("aa_"&amp;$S47,データシート1!$A$1:$BT$1,0),0)</f>
        <v>0.93421775841140875</v>
      </c>
      <c r="AA47" s="903">
        <f>VLOOKUP(年度マスタ!$K$4&amp;"_"&amp;AA$33,データシート1!$A:$BT,MATCH("aa_"&amp;$S47,データシート1!$A$1:$BT$1,0),0)</f>
        <v>1.255430161895456</v>
      </c>
      <c r="AB47" s="903">
        <f>VLOOKUP(年度マスタ!$K$4&amp;"_"&amp;AB$33,データシート1!$A:$BT,MATCH("aa_"&amp;$S47,データシート1!$A$1:$BT$1,0),0)</f>
        <v>1.006721294348802</v>
      </c>
      <c r="AC47" s="903">
        <f>VLOOKUP(年度マスタ!$K$4&amp;"_"&amp;AC$33,データシート1!$A:$BT,MATCH("aa_"&amp;$S47,データシート1!$A$1:$BT$1,0),0)</f>
        <v>1.257558802382073</v>
      </c>
      <c r="AD47" s="903">
        <f>VLOOKUP(年度マスタ!$K$4&amp;"_"&amp;AD$33,データシート1!$A:$BT,MATCH("aa_"&amp;$S47,データシート1!$A$1:$BT$1,0),0)</f>
        <v>1.267209708386456</v>
      </c>
      <c r="AE47" s="903">
        <f>VLOOKUP(年度マスタ!$K$4&amp;"_"&amp;AE$33,データシート1!$A:$BT,MATCH("aa_"&amp;$S47,データシート1!$A$1:$BT$1,0),0)</f>
        <v>0.91842246508026393</v>
      </c>
      <c r="AF47" s="903">
        <f>VLOOKUP(年度マスタ!$K$4&amp;"_"&amp;AF$33,データシート1!$A:$BT,MATCH("aa_"&amp;$S47,データシート1!$A$1:$BT$1,0),0)</f>
        <v>0.84669954114605461</v>
      </c>
      <c r="AG47" s="903">
        <f>VLOOKUP(年度マスタ!$K$4&amp;"_"&amp;AG$33,データシート1!$A:$BT,MATCH("aa_"&amp;$S47,データシート1!$A$1:$BT$1,0),0)</f>
        <v>1.0025051458214425</v>
      </c>
      <c r="AH47" s="903">
        <f>VLOOKUP(年度マスタ!$K$4&amp;"_"&amp;AH$33,データシート1!$A:$BT,MATCH("aa_"&amp;$S47,データシート1!$A$1:$BT$1,0),0)</f>
        <v>0.86146287996210558</v>
      </c>
      <c r="AI47" s="903">
        <f>VLOOKUP(年度マスタ!$K$4&amp;"_"&amp;AI$33,データシート1!$A:$BT,MATCH("aa_"&amp;$S47,データシート1!$A$1:$BT$1,0),0)</f>
        <v>0.91054719589086419</v>
      </c>
      <c r="AJ47" s="903">
        <f>VLOOKUP(年度マスタ!$K$4&amp;"_"&amp;AJ$33,データシート1!$A:$BT,MATCH("aa_"&amp;$S47,データシート1!$A$1:$BT$1,0),0)</f>
        <v>0.36644000500820317</v>
      </c>
      <c r="AK47" s="904">
        <f>VLOOKUP(年度マスタ!$K$4&amp;"_"&amp;AK$33,データシート1!$A:$BT,MATCH("aa_"&amp;$S47,データシート1!$A$1:$BT$1,0),0)</f>
        <v>1.082730947149154</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佐川町</v>
      </c>
      <c r="AX48" s="1011">
        <f>SUM(AY39:BA39)</f>
        <v>12.815730150165278</v>
      </c>
      <c r="AY48" s="1011">
        <f>BB39</f>
        <v>9.9712002396748769</v>
      </c>
      <c r="AZ48" s="1011">
        <f>BC39</f>
        <v>13.510383316304244</v>
      </c>
      <c r="BA48" s="1011">
        <f>SUM(BD39:BG39)</f>
        <v>26.182984207274483</v>
      </c>
      <c r="BB48" s="1011">
        <f>BH39</f>
        <v>1.082730947149154</v>
      </c>
      <c r="BC48" s="1011">
        <f>SUM(AX48:BB48)</f>
        <v>63.563028860568032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63.563028860568032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12.815730150165278</v>
      </c>
      <c r="P52" s="453">
        <f t="shared" ref="P52:P64" si="18">O52/$O$51</f>
        <v>0.20162239559536857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9.851371568052798</v>
      </c>
      <c r="P53" s="454">
        <f t="shared" si="18"/>
        <v>0.15498587377991038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0.9721793502149132</v>
      </c>
      <c r="P54" s="454">
        <f t="shared" si="18"/>
        <v>1.5294729776762014E-2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1.9921792318975655</v>
      </c>
      <c r="P55" s="454">
        <f t="shared" si="18"/>
        <v>3.1341792038696165E-2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9.9712002396748769</v>
      </c>
      <c r="P56" s="453">
        <f t="shared" si="18"/>
        <v>0.15687106826749428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13.510383316304244</v>
      </c>
      <c r="P57" s="453">
        <f t="shared" si="18"/>
        <v>0.21255096804686013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26.182984207274483</v>
      </c>
      <c r="P58" s="453">
        <f t="shared" si="18"/>
        <v>0.41192159462239475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25.462535074672786</v>
      </c>
      <c r="P59" s="454">
        <f t="shared" si="18"/>
        <v>0.40058718930036274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10.921918698278407</v>
      </c>
      <c r="P60" s="454">
        <f t="shared" si="18"/>
        <v>0.17182816637383261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14.540616376394377</v>
      </c>
      <c r="P61" s="454">
        <f t="shared" si="18"/>
        <v>0.22875902292653011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0.72044913260169718</v>
      </c>
      <c r="P62" s="454">
        <f t="shared" si="18"/>
        <v>1.133440532203202E-2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1.082730947149154</v>
      </c>
      <c r="P64" s="612">
        <f t="shared" si="18"/>
        <v>1.7033973467882321E-2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45.251100000000001</v>
      </c>
      <c r="AI7" s="78">
        <f>VLOOKUP(年度マスタ!$K$4&amp;"_"&amp;$AG7,データシート1!$A:$BT,MATCH("ab_"&amp;AI$2,データシート1!$A$1:$BT$1,0),0)</f>
        <v>465</v>
      </c>
      <c r="AJ7" s="78">
        <f>VLOOKUP(年度マスタ!$K$4&amp;"_"&amp;$AG7,データシート1!$A:$BT,MATCH("ab_"&amp;AJ$2,データシート1!$A$1:$BT$1,0),0)</f>
        <v>10</v>
      </c>
      <c r="AK7" s="78">
        <f>VLOOKUP(年度マスタ!$K$4&amp;"_"&amp;$AG7,データシート1!$A:$BT,MATCH("ab_"&amp;AK$2,データシート1!$A$1:$BT$1,0),0)</f>
        <v>3453</v>
      </c>
      <c r="AL7" s="78">
        <f>VLOOKUP(年度マスタ!$K$4&amp;"_"&amp;$AG7,データシート1!$A:$BT,MATCH("ab_"&amp;AL$2,データシート1!$A$1:$BT$1,0),0)</f>
        <v>6215</v>
      </c>
      <c r="AM7" s="78">
        <f>VLOOKUP(年度マスタ!$K$4&amp;"_"&amp;$AG7,データシート1!$A:$BT,MATCH("ab_"&amp;AM$2,データシート1!$A$1:$BT$1,0),0)</f>
        <v>7526</v>
      </c>
      <c r="AN7" s="78">
        <f>VLOOKUP(年度マスタ!$K$4&amp;"_"&amp;$AG7,データシート1!$A:$BT,MATCH("ab_"&amp;AN$2,データシート1!$A$1:$BT$1,0),0)</f>
        <v>3583</v>
      </c>
      <c r="AO7" s="78">
        <f>VLOOKUP(年度マスタ!$K$4&amp;"_"&amp;$AG7,データシート1!$A:$BT,MATCH("ab_"&amp;AO$2,データシート1!$A$1:$BT$1,0),0)</f>
        <v>14287</v>
      </c>
      <c r="AP7" s="78">
        <f>VLOOKUP(年度マスタ!$K$4&amp;"_"&amp;$AG7,データシート1!$A:$BT,MATCH("ab_"&amp;AP$2,データシート1!$A$1:$BT$1,0),0)</f>
        <v>0</v>
      </c>
      <c r="AQ7" s="954">
        <f>VLOOKUP(年度マスタ!$K$4&amp;"_"&amp;$AG7,データシート1!$A:$BT,MATCH("ab_"&amp;AQ$2,データシート1!$A$1:$BT$1,0),0)</f>
        <v>0.49480141536051397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38.670999999999999</v>
      </c>
      <c r="AI8" s="78">
        <f>VLOOKUP(年度マスタ!$K$4&amp;"_"&amp;$AG8,データシート1!$A:$BT,MATCH("ab_"&amp;AI$2,データシート1!$A$1:$BT$1,0),0)</f>
        <v>465</v>
      </c>
      <c r="AJ8" s="78">
        <f>VLOOKUP(年度マスタ!$K$4&amp;"_"&amp;$AG8,データシート1!$A:$BT,MATCH("ab_"&amp;AJ$2,データシート1!$A$1:$BT$1,0),0)</f>
        <v>10</v>
      </c>
      <c r="AK8" s="78">
        <f>VLOOKUP(年度マスタ!$K$4&amp;"_"&amp;$AG8,データシート1!$A:$BT,MATCH("ab_"&amp;AK$2,データシート1!$A$1:$BT$1,0),0)</f>
        <v>3453</v>
      </c>
      <c r="AL8" s="78">
        <f>VLOOKUP(年度マスタ!$K$4&amp;"_"&amp;$AG8,データシート1!$A:$BT,MATCH("ab_"&amp;AL$2,データシート1!$A$1:$BT$1,0),0)</f>
        <v>6222</v>
      </c>
      <c r="AM8" s="78">
        <f>VLOOKUP(年度マスタ!$K$4&amp;"_"&amp;$AG8,データシート1!$A:$BT,MATCH("ab_"&amp;AM$2,データシート1!$A$1:$BT$1,0),0)</f>
        <v>7611</v>
      </c>
      <c r="AN8" s="78">
        <f>VLOOKUP(年度マスタ!$K$4&amp;"_"&amp;$AG8,データシート1!$A:$BT,MATCH("ab_"&amp;AN$2,データシート1!$A$1:$BT$1,0),0)</f>
        <v>3521</v>
      </c>
      <c r="AO8" s="78">
        <f>VLOOKUP(年度マスタ!$K$4&amp;"_"&amp;$AG8,データシート1!$A:$BT,MATCH("ab_"&amp;AO$2,データシート1!$A$1:$BT$1,0),0)</f>
        <v>14148</v>
      </c>
      <c r="AP8" s="78">
        <f>VLOOKUP(年度マスタ!$K$4&amp;"_"&amp;$AG8,データシート1!$A:$BT,MATCH("ab_"&amp;AP$2,データシート1!$A$1:$BT$1,0),0)</f>
        <v>0</v>
      </c>
      <c r="AQ8" s="954">
        <f>VLOOKUP(年度マスタ!$K$4&amp;"_"&amp;$AG8,データシート1!$A:$BT,MATCH("ab_"&amp;AQ$2,データシート1!$A$1:$BT$1,0),0)</f>
        <v>0.98277460595362132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29.577200000000001</v>
      </c>
      <c r="AI9" s="78">
        <f>VLOOKUP(年度マスタ!$K$4&amp;"_"&amp;$AG9,データシート1!$A:$BT,MATCH("ab_"&amp;AI$2,データシート1!$A$1:$BT$1,0),0)</f>
        <v>465</v>
      </c>
      <c r="AJ9" s="78">
        <f>VLOOKUP(年度マスタ!$K$4&amp;"_"&amp;$AG9,データシート1!$A:$BT,MATCH("ab_"&amp;AJ$2,データシート1!$A$1:$BT$1,0),0)</f>
        <v>10</v>
      </c>
      <c r="AK9" s="78">
        <f>VLOOKUP(年度マスタ!$K$4&amp;"_"&amp;$AG9,データシート1!$A:$BT,MATCH("ab_"&amp;AK$2,データシート1!$A$1:$BT$1,0),0)</f>
        <v>3453</v>
      </c>
      <c r="AL9" s="78">
        <f>VLOOKUP(年度マスタ!$K$4&amp;"_"&amp;$AG9,データシート1!$A:$BT,MATCH("ab_"&amp;AL$2,データシート1!$A$1:$BT$1,0),0)</f>
        <v>6215</v>
      </c>
      <c r="AM9" s="78">
        <f>VLOOKUP(年度マスタ!$K$4&amp;"_"&amp;$AG9,データシート1!$A:$BT,MATCH("ab_"&amp;AM$2,データシート1!$A$1:$BT$1,0),0)</f>
        <v>7652</v>
      </c>
      <c r="AN9" s="78">
        <f>VLOOKUP(年度マスタ!$K$4&amp;"_"&amp;$AG9,データシート1!$A:$BT,MATCH("ab_"&amp;AN$2,データシート1!$A$1:$BT$1,0),0)</f>
        <v>3484</v>
      </c>
      <c r="AO9" s="78">
        <f>VLOOKUP(年度マスタ!$K$4&amp;"_"&amp;$AG9,データシート1!$A:$BT,MATCH("ab_"&amp;AO$2,データシート1!$A$1:$BT$1,0),0)</f>
        <v>14030</v>
      </c>
      <c r="AP9" s="78">
        <f>VLOOKUP(年度マスタ!$K$4&amp;"_"&amp;$AG9,データシート1!$A:$BT,MATCH("ab_"&amp;AP$2,データシート1!$A$1:$BT$1,0),0)</f>
        <v>0</v>
      </c>
      <c r="AQ9" s="954">
        <f>VLOOKUP(年度マスタ!$K$4&amp;"_"&amp;$AG9,データシート1!$A:$BT,MATCH("ab_"&amp;AQ$2,データシート1!$A$1:$BT$1,0),0)</f>
        <v>0.93421775841140875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24.700199999999999</v>
      </c>
      <c r="AI10" s="78">
        <f>VLOOKUP(年度マスタ!$K$4&amp;"_"&amp;$AG10,データシート1!$A:$BT,MATCH("ab_"&amp;AI$2,データシート1!$A$1:$BT$1,0),0)</f>
        <v>465</v>
      </c>
      <c r="AJ10" s="78">
        <f>VLOOKUP(年度マスタ!$K$4&amp;"_"&amp;$AG10,データシート1!$A:$BT,MATCH("ab_"&amp;AJ$2,データシート1!$A$1:$BT$1,0),0)</f>
        <v>10</v>
      </c>
      <c r="AK10" s="78">
        <f>VLOOKUP(年度マスタ!$K$4&amp;"_"&amp;$AG10,データシート1!$A:$BT,MATCH("ab_"&amp;AK$2,データシート1!$A$1:$BT$1,0),0)</f>
        <v>3453</v>
      </c>
      <c r="AL10" s="78">
        <f>VLOOKUP(年度マスタ!$K$4&amp;"_"&amp;$AG10,データシート1!$A:$BT,MATCH("ab_"&amp;AL$2,データシート1!$A$1:$BT$1,0),0)</f>
        <v>6209</v>
      </c>
      <c r="AM10" s="78">
        <f>VLOOKUP(年度マスタ!$K$4&amp;"_"&amp;$AG10,データシート1!$A:$BT,MATCH("ab_"&amp;AM$2,データシート1!$A$1:$BT$1,0),0)</f>
        <v>7731</v>
      </c>
      <c r="AN10" s="78">
        <f>VLOOKUP(年度マスタ!$K$4&amp;"_"&amp;$AG10,データシート1!$A:$BT,MATCH("ab_"&amp;AN$2,データシート1!$A$1:$BT$1,0),0)</f>
        <v>3444</v>
      </c>
      <c r="AO10" s="78">
        <f>VLOOKUP(年度マスタ!$K$4&amp;"_"&amp;$AG10,データシート1!$A:$BT,MATCH("ab_"&amp;AO$2,データシート1!$A$1:$BT$1,0),0)</f>
        <v>13858</v>
      </c>
      <c r="AP10" s="78">
        <f>VLOOKUP(年度マスタ!$K$4&amp;"_"&amp;$AG10,データシート1!$A:$BT,MATCH("ab_"&amp;AP$2,データシート1!$A$1:$BT$1,0),0)</f>
        <v>0</v>
      </c>
      <c r="AQ10" s="954">
        <f>VLOOKUP(年度マスタ!$K$4&amp;"_"&amp;$AG10,データシート1!$A:$BT,MATCH("ab_"&amp;AQ$2,データシート1!$A$1:$BT$1,0),0)</f>
        <v>1.255430161895456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27.488</v>
      </c>
      <c r="AI11" s="78">
        <f>VLOOKUP(年度マスタ!$K$4&amp;"_"&amp;$AG11,データシート1!$A:$BT,MATCH("ab_"&amp;AI$2,データシート1!$A$1:$BT$1,0),0)</f>
        <v>465</v>
      </c>
      <c r="AJ11" s="78">
        <f>VLOOKUP(年度マスタ!$K$4&amp;"_"&amp;$AG11,データシート1!$A:$BT,MATCH("ab_"&amp;AJ$2,データシート1!$A$1:$BT$1,0),0)</f>
        <v>10</v>
      </c>
      <c r="AK11" s="78">
        <f>VLOOKUP(年度マスタ!$K$4&amp;"_"&amp;$AG11,データシート1!$A:$BT,MATCH("ab_"&amp;AK$2,データシート1!$A$1:$BT$1,0),0)</f>
        <v>3453</v>
      </c>
      <c r="AL11" s="78">
        <f>VLOOKUP(年度マスタ!$K$4&amp;"_"&amp;$AG11,データシート1!$A:$BT,MATCH("ab_"&amp;AL$2,データシート1!$A$1:$BT$1,0),0)</f>
        <v>6197</v>
      </c>
      <c r="AM11" s="78">
        <f>VLOOKUP(年度マスタ!$K$4&amp;"_"&amp;$AG11,データシート1!$A:$BT,MATCH("ab_"&amp;AM$2,データシート1!$A$1:$BT$1,0),0)</f>
        <v>7803</v>
      </c>
      <c r="AN11" s="78">
        <f>VLOOKUP(年度マスタ!$K$4&amp;"_"&amp;$AG11,データシート1!$A:$BT,MATCH("ab_"&amp;AN$2,データシート1!$A$1:$BT$1,0),0)</f>
        <v>3422</v>
      </c>
      <c r="AO11" s="78">
        <f>VLOOKUP(年度マスタ!$K$4&amp;"_"&amp;$AG11,データシート1!$A:$BT,MATCH("ab_"&amp;AO$2,データシート1!$A$1:$BT$1,0),0)</f>
        <v>13782</v>
      </c>
      <c r="AP11" s="78">
        <f>VLOOKUP(年度マスタ!$K$4&amp;"_"&amp;$AG11,データシート1!$A:$BT,MATCH("ab_"&amp;AP$2,データシート1!$A$1:$BT$1,0),0)</f>
        <v>0</v>
      </c>
      <c r="AQ11" s="954">
        <f>VLOOKUP(年度マスタ!$K$4&amp;"_"&amp;$AG11,データシート1!$A:$BT,MATCH("ab_"&amp;AQ$2,データシート1!$A$1:$BT$1,0),0)</f>
        <v>1.006721294348802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31.197900000000001</v>
      </c>
      <c r="AI12" s="78">
        <f>VLOOKUP(年度マスタ!$K$4&amp;"_"&amp;$AG12,データシート1!$A:$BT,MATCH("ab_"&amp;AI$2,データシート1!$A$1:$BT$1,0),0)</f>
        <v>267</v>
      </c>
      <c r="AJ12" s="78">
        <f>VLOOKUP(年度マスタ!$K$4&amp;"_"&amp;$AG12,データシート1!$A:$BT,MATCH("ab_"&amp;AJ$2,データシート1!$A$1:$BT$1,0),0)</f>
        <v>21</v>
      </c>
      <c r="AK12" s="78">
        <f>VLOOKUP(年度マスタ!$K$4&amp;"_"&amp;$AG12,データシート1!$A:$BT,MATCH("ab_"&amp;AK$2,データシート1!$A$1:$BT$1,0),0)</f>
        <v>3182</v>
      </c>
      <c r="AL12" s="78">
        <f>VLOOKUP(年度マスタ!$K$4&amp;"_"&amp;$AG12,データシート1!$A:$BT,MATCH("ab_"&amp;AL$2,データシート1!$A$1:$BT$1,0),0)</f>
        <v>6180</v>
      </c>
      <c r="AM12" s="78">
        <f>VLOOKUP(年度マスタ!$K$4&amp;"_"&amp;$AG12,データシート1!$A:$BT,MATCH("ab_"&amp;AM$2,データシート1!$A$1:$BT$1,0),0)</f>
        <v>7840</v>
      </c>
      <c r="AN12" s="78">
        <f>VLOOKUP(年度マスタ!$K$4&amp;"_"&amp;$AG12,データシート1!$A:$BT,MATCH("ab_"&amp;AN$2,データシート1!$A$1:$BT$1,0),0)</f>
        <v>3372</v>
      </c>
      <c r="AO12" s="78">
        <f>VLOOKUP(年度マスタ!$K$4&amp;"_"&amp;$AG12,データシート1!$A:$BT,MATCH("ab_"&amp;AO$2,データシート1!$A$1:$BT$1,0),0)</f>
        <v>13670</v>
      </c>
      <c r="AP12" s="78">
        <f>VLOOKUP(年度マスタ!$K$4&amp;"_"&amp;$AG12,データシート1!$A:$BT,MATCH("ab_"&amp;AP$2,データシート1!$A$1:$BT$1,0),0)</f>
        <v>0</v>
      </c>
      <c r="AQ12" s="954">
        <f>VLOOKUP(年度マスタ!$K$4&amp;"_"&amp;$AG12,データシート1!$A:$BT,MATCH("ab_"&amp;AQ$2,データシート1!$A$1:$BT$1,0),0)</f>
        <v>1.257558802382073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29.4971</v>
      </c>
      <c r="AI13" s="78">
        <f>VLOOKUP(年度マスタ!$K$4&amp;"_"&amp;$AG13,データシート1!$A:$BT,MATCH("ab_"&amp;AI$2,データシート1!$A$1:$BT$1,0),0)</f>
        <v>267</v>
      </c>
      <c r="AJ13" s="78">
        <f>VLOOKUP(年度マスタ!$K$4&amp;"_"&amp;$AG13,データシート1!$A:$BT,MATCH("ab_"&amp;AJ$2,データシート1!$A$1:$BT$1,0),0)</f>
        <v>21</v>
      </c>
      <c r="AK13" s="78">
        <f>VLOOKUP(年度マスタ!$K$4&amp;"_"&amp;$AG13,データシート1!$A:$BT,MATCH("ab_"&amp;AK$2,データシート1!$A$1:$BT$1,0),0)</f>
        <v>3182</v>
      </c>
      <c r="AL13" s="78">
        <f>VLOOKUP(年度マスタ!$K$4&amp;"_"&amp;$AG13,データシート1!$A:$BT,MATCH("ab_"&amp;AL$2,データシート1!$A$1:$BT$1,0),0)</f>
        <v>6121</v>
      </c>
      <c r="AM13" s="78">
        <f>VLOOKUP(年度マスタ!$K$4&amp;"_"&amp;$AG13,データシート1!$A:$BT,MATCH("ab_"&amp;AM$2,データシート1!$A$1:$BT$1,0),0)</f>
        <v>7872</v>
      </c>
      <c r="AN13" s="78">
        <f>VLOOKUP(年度マスタ!$K$4&amp;"_"&amp;$AG13,データシート1!$A:$BT,MATCH("ab_"&amp;AN$2,データシート1!$A$1:$BT$1,0),0)</f>
        <v>3316</v>
      </c>
      <c r="AO13" s="78">
        <f>VLOOKUP(年度マスタ!$K$4&amp;"_"&amp;$AG13,データシート1!$A:$BT,MATCH("ab_"&amp;AO$2,データシート1!$A$1:$BT$1,0),0)</f>
        <v>13427</v>
      </c>
      <c r="AP13" s="78">
        <f>VLOOKUP(年度マスタ!$K$4&amp;"_"&amp;$AG13,データシート1!$A:$BT,MATCH("ab_"&amp;AP$2,データシート1!$A$1:$BT$1,0),0)</f>
        <v>0</v>
      </c>
      <c r="AQ13" s="954">
        <f>VLOOKUP(年度マスタ!$K$4&amp;"_"&amp;$AG13,データシート1!$A:$BT,MATCH("ab_"&amp;AQ$2,データシート1!$A$1:$BT$1,0),0)</f>
        <v>1.267209708386456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45.3782</v>
      </c>
      <c r="AI14" s="78">
        <f>VLOOKUP(年度マスタ!$K$4&amp;"_"&amp;$AG14,データシート1!$A:$BT,MATCH("ab_"&amp;AI$2,データシート1!$A$1:$BT$1,0),0)</f>
        <v>267</v>
      </c>
      <c r="AJ14" s="78">
        <f>VLOOKUP(年度マスタ!$K$4&amp;"_"&amp;$AG14,データシート1!$A:$BT,MATCH("ab_"&amp;AJ$2,データシート1!$A$1:$BT$1,0),0)</f>
        <v>21</v>
      </c>
      <c r="AK14" s="78">
        <f>VLOOKUP(年度マスタ!$K$4&amp;"_"&amp;$AG14,データシート1!$A:$BT,MATCH("ab_"&amp;AK$2,データシート1!$A$1:$BT$1,0),0)</f>
        <v>3182</v>
      </c>
      <c r="AL14" s="78">
        <f>VLOOKUP(年度マスタ!$K$4&amp;"_"&amp;$AG14,データシート1!$A:$BT,MATCH("ab_"&amp;AL$2,データシート1!$A$1:$BT$1,0),0)</f>
        <v>6098</v>
      </c>
      <c r="AM14" s="78">
        <f>VLOOKUP(年度マスタ!$K$4&amp;"_"&amp;$AG14,データシート1!$A:$BT,MATCH("ab_"&amp;AM$2,データシート1!$A$1:$BT$1,0),0)</f>
        <v>7835</v>
      </c>
      <c r="AN14" s="78">
        <f>VLOOKUP(年度マスタ!$K$4&amp;"_"&amp;$AG14,データシート1!$A:$BT,MATCH("ab_"&amp;AN$2,データシート1!$A$1:$BT$1,0),0)</f>
        <v>3284</v>
      </c>
      <c r="AO14" s="78">
        <f>VLOOKUP(年度マスタ!$K$4&amp;"_"&amp;$AG14,データシート1!$A:$BT,MATCH("ab_"&amp;AO$2,データシート1!$A$1:$BT$1,0),0)</f>
        <v>13223</v>
      </c>
      <c r="AP14" s="78">
        <f>VLOOKUP(年度マスタ!$K$4&amp;"_"&amp;$AG14,データシート1!$A:$BT,MATCH("ab_"&amp;AP$2,データシート1!$A$1:$BT$1,0),0)</f>
        <v>0</v>
      </c>
      <c r="AQ14" s="954">
        <f>VLOOKUP(年度マスタ!$K$4&amp;"_"&amp;$AG14,データシート1!$A:$BT,MATCH("ab_"&amp;AQ$2,データシート1!$A$1:$BT$1,0),0)</f>
        <v>0.91842246508026393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51.203400000000002</v>
      </c>
      <c r="AI15" s="78">
        <f>VLOOKUP(年度マスタ!$K$4&amp;"_"&amp;$AG15,データシート1!$A:$BT,MATCH("ab_"&amp;AI$2,データシート1!$A$1:$BT$1,0),0)</f>
        <v>267</v>
      </c>
      <c r="AJ15" s="78">
        <f>VLOOKUP(年度マスタ!$K$4&amp;"_"&amp;$AG15,データシート1!$A:$BT,MATCH("ab_"&amp;AJ$2,データシート1!$A$1:$BT$1,0),0)</f>
        <v>21</v>
      </c>
      <c r="AK15" s="78">
        <f>VLOOKUP(年度マスタ!$K$4&amp;"_"&amp;$AG15,データシート1!$A:$BT,MATCH("ab_"&amp;AK$2,データシート1!$A$1:$BT$1,0),0)</f>
        <v>3182</v>
      </c>
      <c r="AL15" s="78">
        <f>VLOOKUP(年度マスタ!$K$4&amp;"_"&amp;$AG15,データシート1!$A:$BT,MATCH("ab_"&amp;AL$2,データシート1!$A$1:$BT$1,0),0)</f>
        <v>6102</v>
      </c>
      <c r="AM15" s="78">
        <f>VLOOKUP(年度マスタ!$K$4&amp;"_"&amp;$AG15,データシート1!$A:$BT,MATCH("ab_"&amp;AM$2,データシート1!$A$1:$BT$1,0),0)</f>
        <v>7855</v>
      </c>
      <c r="AN15" s="78">
        <f>VLOOKUP(年度マスタ!$K$4&amp;"_"&amp;$AG15,データシート1!$A:$BT,MATCH("ab_"&amp;AN$2,データシート1!$A$1:$BT$1,0),0)</f>
        <v>3263</v>
      </c>
      <c r="AO15" s="78">
        <f>VLOOKUP(年度マスタ!$K$4&amp;"_"&amp;$AG15,データシート1!$A:$BT,MATCH("ab_"&amp;AO$2,データシート1!$A$1:$BT$1,0),0)</f>
        <v>13070</v>
      </c>
      <c r="AP15" s="78">
        <f>VLOOKUP(年度マスタ!$K$4&amp;"_"&amp;$AG15,データシート1!$A:$BT,MATCH("ab_"&amp;AP$2,データシート1!$A$1:$BT$1,0),0)</f>
        <v>0</v>
      </c>
      <c r="AQ15" s="954">
        <f>VLOOKUP(年度マスタ!$K$4&amp;"_"&amp;$AG15,データシート1!$A:$BT,MATCH("ab_"&amp;AQ$2,データシート1!$A$1:$BT$1,0),0)</f>
        <v>0.84669954114605461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51.707299999999989</v>
      </c>
      <c r="AI16" s="78">
        <f>VLOOKUP(年度マスタ!$K$4&amp;"_"&amp;$AG16,データシート1!$A:$BT,MATCH("ab_"&amp;AI$2,データシート1!$A$1:$BT$1,0),0)</f>
        <v>267</v>
      </c>
      <c r="AJ16" s="78">
        <f>VLOOKUP(年度マスタ!$K$4&amp;"_"&amp;$AG16,データシート1!$A:$BT,MATCH("ab_"&amp;AJ$2,データシート1!$A$1:$BT$1,0),0)</f>
        <v>21</v>
      </c>
      <c r="AK16" s="78">
        <f>VLOOKUP(年度マスタ!$K$4&amp;"_"&amp;$AG16,データシート1!$A:$BT,MATCH("ab_"&amp;AK$2,データシート1!$A$1:$BT$1,0),0)</f>
        <v>3182</v>
      </c>
      <c r="AL16" s="78">
        <f>VLOOKUP(年度マスタ!$K$4&amp;"_"&amp;$AG16,データシート1!$A:$BT,MATCH("ab_"&amp;AL$2,データシート1!$A$1:$BT$1,0),0)</f>
        <v>6116</v>
      </c>
      <c r="AM16" s="78">
        <f>VLOOKUP(年度マスタ!$K$4&amp;"_"&amp;$AG16,データシート1!$A:$BT,MATCH("ab_"&amp;AM$2,データシート1!$A$1:$BT$1,0),0)</f>
        <v>7769</v>
      </c>
      <c r="AN16" s="78">
        <f>VLOOKUP(年度マスタ!$K$4&amp;"_"&amp;$AG16,データシート1!$A:$BT,MATCH("ab_"&amp;AN$2,データシート1!$A$1:$BT$1,0),0)</f>
        <v>3234</v>
      </c>
      <c r="AO16" s="78">
        <f>VLOOKUP(年度マスタ!$K$4&amp;"_"&amp;$AG16,データシート1!$A:$BT,MATCH("ab_"&amp;AO$2,データシート1!$A$1:$BT$1,0),0)</f>
        <v>12929</v>
      </c>
      <c r="AP16" s="78">
        <f>VLOOKUP(年度マスタ!$K$4&amp;"_"&amp;$AG16,データシート1!$A:$BT,MATCH("ab_"&amp;AP$2,データシート1!$A$1:$BT$1,0),0)</f>
        <v>0</v>
      </c>
      <c r="AQ16" s="954">
        <f>VLOOKUP(年度マスタ!$K$4&amp;"_"&amp;$AG16,データシート1!$A:$BT,MATCH("ab_"&amp;AQ$2,データシート1!$A$1:$BT$1,0),0)</f>
        <v>1.002505145821442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44.990099999999998</v>
      </c>
      <c r="AI17" s="151">
        <f>VLOOKUP(年度マスタ!$K$4&amp;"_"&amp;$AG17,データシート1!$A:$BT,MATCH("ab_"&amp;AI$2,データシート1!$A$1:$BT$1,0),0)</f>
        <v>267</v>
      </c>
      <c r="AJ17" s="151">
        <f>VLOOKUP(年度マスタ!$K$4&amp;"_"&amp;$AG17,データシート1!$A:$BT,MATCH("ab_"&amp;AJ$2,データシート1!$A$1:$BT$1,0),0)</f>
        <v>21</v>
      </c>
      <c r="AK17" s="151">
        <f>VLOOKUP(年度マスタ!$K$4&amp;"_"&amp;$AG17,データシート1!$A:$BT,MATCH("ab_"&amp;AK$2,データシート1!$A$1:$BT$1,0),0)</f>
        <v>3182</v>
      </c>
      <c r="AL17" s="151">
        <f>VLOOKUP(年度マスタ!$K$4&amp;"_"&amp;$AG17,データシート1!$A:$BT,MATCH("ab_"&amp;AL$2,データシート1!$A$1:$BT$1,0),0)</f>
        <v>6072</v>
      </c>
      <c r="AM17" s="151">
        <f>VLOOKUP(年度マスタ!$K$4&amp;"_"&amp;$AG17,データシート1!$A:$BT,MATCH("ab_"&amp;AM$2,データシート1!$A$1:$BT$1,0),0)</f>
        <v>7757</v>
      </c>
      <c r="AN17" s="151">
        <f>VLOOKUP(年度マスタ!$K$4&amp;"_"&amp;$AG17,データシート1!$A:$BT,MATCH("ab_"&amp;AN$2,データシート1!$A$1:$BT$1,0),0)</f>
        <v>3168</v>
      </c>
      <c r="AO17" s="151">
        <f>VLOOKUP(年度マスタ!$K$4&amp;"_"&amp;$AG17,データシート1!$A:$BT,MATCH("ab_"&amp;AO$2,データシート1!$A$1:$BT$1,0),0)</f>
        <v>12704</v>
      </c>
      <c r="AP17" s="151">
        <f>VLOOKUP(年度マスタ!$K$4&amp;"_"&amp;$AG17,データシート1!$A:$BT,MATCH("ab_"&amp;AP$2,データシート1!$A$1:$BT$1,0),0)</f>
        <v>0</v>
      </c>
      <c r="AQ17" s="955">
        <f>VLOOKUP(年度マスタ!$K$4&amp;"_"&amp;$AG17,データシート1!$A:$BT,MATCH("ab_"&amp;AQ$2,データシート1!$A$1:$BT$1,0),0)</f>
        <v>0.86146287996210558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37.715600000000002</v>
      </c>
      <c r="AI18" s="78">
        <f>VLOOKUP(年度マスタ!$K$4&amp;"_"&amp;$AG18,データシート1!$A:$BT,MATCH("ab_"&amp;AI$2,データシート1!$A$1:$BT$1,0),0)</f>
        <v>319</v>
      </c>
      <c r="AJ18" s="78">
        <f>VLOOKUP(年度マスタ!$K$4&amp;"_"&amp;$AG18,データシート1!$A:$BT,MATCH("ab_"&amp;AJ$2,データシート1!$A$1:$BT$1,0),0)</f>
        <v>44</v>
      </c>
      <c r="AK18" s="78">
        <f>VLOOKUP(年度マスタ!$K$4&amp;"_"&amp;$AG18,データシート1!$A:$BT,MATCH("ab_"&amp;AK$2,データシート1!$A$1:$BT$1,0),0)</f>
        <v>3176</v>
      </c>
      <c r="AL18" s="78">
        <f>VLOOKUP(年度マスタ!$K$4&amp;"_"&amp;$AG18,データシート1!$A:$BT,MATCH("ab_"&amp;AL$2,データシート1!$A$1:$BT$1,0),0)</f>
        <v>6044</v>
      </c>
      <c r="AM18" s="78">
        <f>VLOOKUP(年度マスタ!$K$4&amp;"_"&amp;$AG18,データシート1!$A:$BT,MATCH("ab_"&amp;AM$2,データシート1!$A$1:$BT$1,0),0)</f>
        <v>7756</v>
      </c>
      <c r="AN18" s="78">
        <f>VLOOKUP(年度マスタ!$K$4&amp;"_"&amp;$AG18,データシート1!$A:$BT,MATCH("ab_"&amp;AN$2,データシート1!$A$1:$BT$1,0),0)</f>
        <v>3167</v>
      </c>
      <c r="AO18" s="78">
        <f>VLOOKUP(年度マスタ!$K$4&amp;"_"&amp;$AG18,データシート1!$A:$BT,MATCH("ab_"&amp;AO$2,データシート1!$A$1:$BT$1,0),0)</f>
        <v>12521</v>
      </c>
      <c r="AP18" s="78">
        <f>VLOOKUP(年度マスタ!$K$4&amp;"_"&amp;$AG18,データシート1!$A:$BT,MATCH("ab_"&amp;AP$2,データシート1!$A$1:$BT$1,0),0)</f>
        <v>0</v>
      </c>
      <c r="AQ18" s="954">
        <f>VLOOKUP(年度マスタ!$K$4&amp;"_"&amp;$AG18,データシート1!$A:$BT,MATCH("ab_"&amp;AQ$2,データシート1!$A$1:$BT$1,0),0)</f>
        <v>0.91054719589086419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30.640699999999999</v>
      </c>
      <c r="AI19" s="78">
        <f>VLOOKUP(年度マスタ!$K$4&amp;"_"&amp;$AG19,データシート1!$A:$BT,MATCH("ab_"&amp;AI$2,データシート1!$A$1:$BT$1,0),0)</f>
        <v>319</v>
      </c>
      <c r="AJ19" s="78">
        <f>VLOOKUP(年度マスタ!$K$4&amp;"_"&amp;$AG19,データシート1!$A:$BT,MATCH("ab_"&amp;AJ$2,データシート1!$A$1:$BT$1,0),0)</f>
        <v>44</v>
      </c>
      <c r="AK19" s="78">
        <f>VLOOKUP(年度マスタ!$K$4&amp;"_"&amp;$AG19,データシート1!$A:$BT,MATCH("ab_"&amp;AK$2,データシート1!$A$1:$BT$1,0),0)</f>
        <v>3176</v>
      </c>
      <c r="AL19" s="78">
        <f>VLOOKUP(年度マスタ!$K$4&amp;"_"&amp;$AG19,データシート1!$A:$BT,MATCH("ab_"&amp;AL$2,データシート1!$A$1:$BT$1,0),0)</f>
        <v>6013</v>
      </c>
      <c r="AM19" s="78">
        <f>VLOOKUP(年度マスタ!$K$4&amp;"_"&amp;$AG19,データシート1!$A:$BT,MATCH("ab_"&amp;AM$2,データシート1!$A$1:$BT$1,0),0)</f>
        <v>7670</v>
      </c>
      <c r="AN19" s="78">
        <f>VLOOKUP(年度マスタ!$K$4&amp;"_"&amp;$AG19,データシート1!$A:$BT,MATCH("ab_"&amp;AN$2,データシート1!$A$1:$BT$1,0),0)</f>
        <v>3147</v>
      </c>
      <c r="AO19" s="78">
        <f>VLOOKUP(年度マスタ!$K$4&amp;"_"&amp;$AG19,データシート1!$A:$BT,MATCH("ab_"&amp;AO$2,データシート1!$A$1:$BT$1,0),0)</f>
        <v>12388</v>
      </c>
      <c r="AP19" s="78">
        <f>VLOOKUP(年度マスタ!$K$4&amp;"_"&amp;$AG19,データシート1!$A:$BT,MATCH("ab_"&amp;AP$2,データシート1!$A$1:$BT$1,0),0)</f>
        <v>0</v>
      </c>
      <c r="AQ19" s="954">
        <f>VLOOKUP(年度マスタ!$K$4&amp;"_"&amp;$AG19,データシート1!$A:$BT,MATCH("ab_"&amp;AQ$2,データシート1!$A$1:$BT$1,0),0)</f>
        <v>0.36644000500820317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40.6753</v>
      </c>
      <c r="AI20" s="78">
        <f>VLOOKUP(年度マスタ!$K$4&amp;"_"&amp;$AG20,データシート1!$A:$BT,MATCH("ab_"&amp;AI$2,データシート1!$A$1:$BT$1,0),0)</f>
        <v>319</v>
      </c>
      <c r="AJ20" s="78">
        <f>VLOOKUP(年度マスタ!$K$4&amp;"_"&amp;$AG20,データシート1!$A:$BT,MATCH("ab_"&amp;AJ$2,データシート1!$A$1:$BT$1,0),0)</f>
        <v>44</v>
      </c>
      <c r="AK20" s="78">
        <f>VLOOKUP(年度マスタ!$K$4&amp;"_"&amp;$AG20,データシート1!$A:$BT,MATCH("ab_"&amp;AK$2,データシート1!$A$1:$BT$1,0),0)</f>
        <v>3176</v>
      </c>
      <c r="AL20" s="78">
        <f>VLOOKUP(年度マスタ!$K$4&amp;"_"&amp;$AG20,データシート1!$A:$BT,MATCH("ab_"&amp;AL$2,データシート1!$A$1:$BT$1,0),0)</f>
        <v>6011</v>
      </c>
      <c r="AM20" s="78">
        <f>VLOOKUP(年度マスタ!$K$4&amp;"_"&amp;$AG20,データシート1!$A:$BT,MATCH("ab_"&amp;AM$2,データシート1!$A$1:$BT$1,0),0)</f>
        <v>7635</v>
      </c>
      <c r="AN20" s="78">
        <f>VLOOKUP(年度マスタ!$K$4&amp;"_"&amp;$AG20,データシート1!$A:$BT,MATCH("ab_"&amp;AN$2,データシート1!$A$1:$BT$1,0),0)</f>
        <v>3177</v>
      </c>
      <c r="AO20" s="78">
        <f>VLOOKUP(年度マスタ!$K$4&amp;"_"&amp;$AG20,データシート1!$A:$BT,MATCH("ab_"&amp;AO$2,データシート1!$A$1:$BT$1,0),0)</f>
        <v>12238</v>
      </c>
      <c r="AP20" s="78">
        <f>VLOOKUP(年度マスタ!$K$4&amp;"_"&amp;$AG20,データシート1!$A:$BT,MATCH("ab_"&amp;AP$2,データシート1!$A$1:$BT$1,0),0)</f>
        <v>0</v>
      </c>
      <c r="AQ20" s="954">
        <f>VLOOKUP(年度マスタ!$K$4&amp;"_"&amp;$AG20,データシート1!$A:$BT,MATCH("ab_"&amp;AQ$2,データシート1!$A$1:$BT$1,0),0)</f>
        <v>1.082730947149154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39402</v>
      </c>
      <c r="BF13" s="70" t="str">
        <f>年度マスタ!K4</f>
        <v>39402</v>
      </c>
      <c r="BG13" s="70" t="str">
        <f>年度マスタ!K4</f>
        <v>39402</v>
      </c>
      <c r="BH13" s="278" t="s">
        <v>195</v>
      </c>
      <c r="BI13" s="278" t="s">
        <v>195</v>
      </c>
      <c r="BJ13" s="278" t="s">
        <v>195</v>
      </c>
      <c r="BK13" s="278" t="str">
        <f>年度マスタ!K4</f>
        <v>39402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佐川町</v>
      </c>
      <c r="BF14" s="70" t="str">
        <f>AP2</f>
        <v>佐川町</v>
      </c>
      <c r="BG14" s="70" t="str">
        <f>AP2</f>
        <v>佐川町</v>
      </c>
      <c r="BH14" s="70" t="s">
        <v>205</v>
      </c>
      <c r="BI14" s="70" t="s">
        <v>205</v>
      </c>
      <c r="BJ14" s="70" t="s">
        <v>205</v>
      </c>
      <c r="BK14" s="70" t="str">
        <f>AP2</f>
        <v>佐川町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33.436098996435639</v>
      </c>
      <c r="AG24" s="877">
        <f t="shared" ref="AG24:AP24" si="11">AG25+AG29</f>
        <v>32.572945553440832</v>
      </c>
      <c r="AH24" s="877">
        <f t="shared" si="11"/>
        <v>33.824497945650627</v>
      </c>
      <c r="AI24" s="877">
        <f t="shared" si="11"/>
        <v>31.968456523127209</v>
      </c>
      <c r="AJ24" s="877">
        <f t="shared" si="11"/>
        <v>30.545986960282427</v>
      </c>
      <c r="AK24" s="877">
        <f t="shared" si="11"/>
        <v>30.116731914523815</v>
      </c>
      <c r="AL24" s="877">
        <f t="shared" si="11"/>
        <v>30.900776448092845</v>
      </c>
      <c r="AM24" s="877">
        <f t="shared" si="11"/>
        <v>30.245256349317351</v>
      </c>
      <c r="AN24" s="877">
        <f t="shared" si="11"/>
        <v>24.975742737763728</v>
      </c>
      <c r="AO24" s="877">
        <f t="shared" si="11"/>
        <v>29.165326213249553</v>
      </c>
      <c r="AP24" s="878">
        <f t="shared" si="11"/>
        <v>25.544963232114441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13.933029917116329</v>
      </c>
      <c r="AG25" s="879">
        <f>①CO2排出量の現状把握!AA35</f>
        <v>12.656797477725135</v>
      </c>
      <c r="AH25" s="879">
        <f>①CO2排出量の現状把握!AB35</f>
        <v>13.181906841428431</v>
      </c>
      <c r="AI25" s="879">
        <f>①CO2排出量の現状把握!AC35</f>
        <v>13.33795825637689</v>
      </c>
      <c r="AJ25" s="879">
        <f>①CO2排出量の現状把握!AD35</f>
        <v>12.731618405372718</v>
      </c>
      <c r="AK25" s="879">
        <f>①CO2排出量の現状把握!AE35</f>
        <v>17.152362200964138</v>
      </c>
      <c r="AL25" s="879">
        <f>①CO2排出量の現状把握!AF35</f>
        <v>18.547574024517115</v>
      </c>
      <c r="AM25" s="879">
        <f>①CO2排出量の現状把握!AG35</f>
        <v>18.352909561861814</v>
      </c>
      <c r="AN25" s="879">
        <f>①CO2排出量の現状把握!AH35</f>
        <v>15.069198651051218</v>
      </c>
      <c r="AO25" s="879">
        <f>①CO2排出量の現状把握!AI35</f>
        <v>15.662061244346486</v>
      </c>
      <c r="AP25" s="880">
        <f>①CO2排出量の現状把握!AJ35</f>
        <v>12.483234694223684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11.72197469352756</v>
      </c>
      <c r="AG26" s="881">
        <f>①CO2排出量の現状把握!AA36</f>
        <v>10.09893955935641</v>
      </c>
      <c r="AH26" s="881">
        <f>①CO2排出量の現状把握!AB36</f>
        <v>10.594507437007829</v>
      </c>
      <c r="AI26" s="881">
        <f>①CO2排出量の現状把握!AC36</f>
        <v>11.15256991791925</v>
      </c>
      <c r="AJ26" s="881">
        <f>①CO2排出量の現状把握!AD36</f>
        <v>10.21375220166709</v>
      </c>
      <c r="AK26" s="881">
        <f>①CO2排出量の現状把握!AE36</f>
        <v>14.8534072722099</v>
      </c>
      <c r="AL26" s="881">
        <f>①CO2排出量の現状把握!AF36</f>
        <v>16.2695749673717</v>
      </c>
      <c r="AM26" s="881">
        <f>①CO2排出量の現状把握!AG36</f>
        <v>16.20288335164468</v>
      </c>
      <c r="AN26" s="881">
        <f>①CO2排出量の現状把握!AH36</f>
        <v>13.181603931073488</v>
      </c>
      <c r="AO26" s="881">
        <f>①CO2排出量の現状把握!AI36</f>
        <v>11.761670004765451</v>
      </c>
      <c r="AP26" s="882">
        <f>①CO2排出量の現状把握!AJ36</f>
        <v>8.6252046023508218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1.723439174727621</v>
      </c>
      <c r="AG27" s="881">
        <f>①CO2排出量の現状把握!AA37</f>
        <v>2.0811043733950232</v>
      </c>
      <c r="AH27" s="881">
        <f>①CO2排出量の現状把握!AB37</f>
        <v>2.0962984288121129</v>
      </c>
      <c r="AI27" s="881">
        <f>①CO2排出量の現状把握!AC37</f>
        <v>1.059170887257747</v>
      </c>
      <c r="AJ27" s="881">
        <f>①CO2排出量の現状把握!AD37</f>
        <v>1.1758229026494169</v>
      </c>
      <c r="AK27" s="881">
        <f>①CO2排出量の現状把握!AE37</f>
        <v>1.0110329128003486</v>
      </c>
      <c r="AL27" s="881">
        <f>①CO2排出量の現状把握!AF37</f>
        <v>1.0554493479728233</v>
      </c>
      <c r="AM27" s="881">
        <f>①CO2排出量の現状把握!AG37</f>
        <v>1.05928241528922</v>
      </c>
      <c r="AN27" s="881">
        <f>①CO2排出量の現状把握!AH37</f>
        <v>0.80476692810626149</v>
      </c>
      <c r="AO27" s="881">
        <f>①CO2排出量の現状把握!AI37</f>
        <v>1.3029537686894235</v>
      </c>
      <c r="AP27" s="882">
        <f>①CO2排出量の現状把握!AJ37</f>
        <v>1.330765840823606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0.4876160488611474</v>
      </c>
      <c r="AG28" s="881">
        <f>①CO2排出量の現状把握!AA38</f>
        <v>0.47675354497370259</v>
      </c>
      <c r="AH28" s="881">
        <f>①CO2排出量の現状把握!AB38</f>
        <v>0.4911009756084877</v>
      </c>
      <c r="AI28" s="881">
        <f>①CO2排出量の現状把握!AC38</f>
        <v>1.1262174511998939</v>
      </c>
      <c r="AJ28" s="881">
        <f>①CO2排出量の現状把握!AD38</f>
        <v>1.3420433010562121</v>
      </c>
      <c r="AK28" s="881">
        <f>①CO2排出量の現状把握!AE38</f>
        <v>1.2879220159538873</v>
      </c>
      <c r="AL28" s="881">
        <f>①CO2排出量の現状把握!AF38</f>
        <v>1.2225497091725932</v>
      </c>
      <c r="AM28" s="881">
        <f>①CO2排出量の現状把握!AG38</f>
        <v>1.0907437949279126</v>
      </c>
      <c r="AN28" s="881">
        <f>①CO2排出量の現状把握!AH38</f>
        <v>1.0828277918714702</v>
      </c>
      <c r="AO28" s="881">
        <f>①CO2排出量の現状把握!AI38</f>
        <v>2.5974374708916104</v>
      </c>
      <c r="AP28" s="882">
        <f>①CO2排出量の現状把握!AJ38</f>
        <v>2.5272642510492562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19.50306907931931</v>
      </c>
      <c r="AG29" s="883">
        <f>①CO2排出量の現状把握!AA39</f>
        <v>19.9161480757157</v>
      </c>
      <c r="AH29" s="883">
        <f>①CO2排出量の現状把握!AB39</f>
        <v>20.642591104222198</v>
      </c>
      <c r="AI29" s="883">
        <f>①CO2排出量の現状把握!AC39</f>
        <v>18.630498266750319</v>
      </c>
      <c r="AJ29" s="883">
        <f>①CO2排出量の現状把握!AD39</f>
        <v>17.814368554909709</v>
      </c>
      <c r="AK29" s="883">
        <f>①CO2排出量の現状把握!AE39</f>
        <v>12.964369713559677</v>
      </c>
      <c r="AL29" s="883">
        <f>①CO2排出量の現状把握!AF39</f>
        <v>12.353202423575731</v>
      </c>
      <c r="AM29" s="883">
        <f>①CO2排出量の現状把握!AG39</f>
        <v>11.892346787455539</v>
      </c>
      <c r="AN29" s="883">
        <f>①CO2排出量の現状把握!AH39</f>
        <v>9.9065440867125094</v>
      </c>
      <c r="AO29" s="883">
        <f>①CO2排出量の現状把握!AI39</f>
        <v>13.503264968903068</v>
      </c>
      <c r="AP29" s="884">
        <f>①CO2排出量の現状把握!AJ39</f>
        <v>13.061728537890756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1879.5840000000001</v>
      </c>
      <c r="K6" s="619">
        <f>VLOOKUP(年度マスタ!$K$4&amp;"_"&amp;K$5,データシート1!$A:$BT,MATCH("cb_"&amp;$G6,データシート1!$A$1:$BT$1,0),0)</f>
        <v>1966.364</v>
      </c>
      <c r="L6" s="619">
        <f>VLOOKUP(年度マスタ!$K$4&amp;"_"&amp;L$5,データシート1!$A:$BT,MATCH("cb_"&amp;$G6,データシート1!$A$1:$BT$1,0),0)</f>
        <v>2052.9639999999999</v>
      </c>
      <c r="M6" s="619">
        <f>VLOOKUP(年度マスタ!$K$4&amp;"_"&amp;M$5,データシート1!$A:$BT,MATCH("cb_"&amp;$G6,データシート1!$A$1:$BT$1,0),0)</f>
        <v>2165.4139999999998</v>
      </c>
      <c r="N6" s="619">
        <f>VLOOKUP(年度マスタ!$K$4&amp;"_"&amp;N$5,データシート1!$A:$BT,MATCH("cb_"&amp;$G6,データシート1!$A$1:$BT$1,0),0)</f>
        <v>2346.09</v>
      </c>
      <c r="O6" s="619">
        <f>VLOOKUP(年度マスタ!$K$4&amp;"_"&amp;O$5,データシート1!$A:$BT,MATCH("cb_"&amp;$G6,データシート1!$A$1:$BT$1,0),0)</f>
        <v>2442.5140000000001</v>
      </c>
      <c r="P6" s="619">
        <f>VLOOKUP(年度マスタ!$K$4&amp;"_"&amp;P$5,データシート1!$A:$BT,MATCH("cb_"&amp;$G6,データシート1!$A$1:$BT$1,0),0)</f>
        <v>2563.27</v>
      </c>
      <c r="Q6" s="619">
        <f>VLOOKUP(年度マスタ!$K$4&amp;"_"&amp;Q$5,データシート1!$A:$BT,MATCH("cb_"&amp;$G6,データシート1!$A$1:$BT$1,0),0)</f>
        <v>2672.6260000000011</v>
      </c>
      <c r="R6" s="633">
        <f>VLOOKUP(年度マスタ!$K$4&amp;"_"&amp;R$5,データシート1!$A:$BT,MATCH("cb_"&amp;$G6,データシート1!$A$1:$BT$1,0),0)</f>
        <v>2820.3260000000014</v>
      </c>
      <c r="S6" s="568"/>
      <c r="T6" s="190"/>
      <c r="U6" s="581"/>
      <c r="V6" s="195"/>
      <c r="W6" s="195"/>
      <c r="X6" s="195"/>
      <c r="Y6" s="196" t="s">
        <v>372</v>
      </c>
      <c r="Z6" s="663" t="s">
        <v>373</v>
      </c>
      <c r="AA6" s="663"/>
      <c r="AB6" s="663"/>
      <c r="AC6" s="664">
        <f>SUM(AC7:AC8)</f>
        <v>205181</v>
      </c>
      <c r="AD6" s="664">
        <f>SUM(AD7:AD8)</f>
        <v>283096.26699999999</v>
      </c>
      <c r="AE6" s="665">
        <f>$AD6*3600/100000000</f>
        <v>10.191465612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10729.9</v>
      </c>
      <c r="K7" s="617">
        <f>VLOOKUP(年度マスタ!$K$4&amp;"_"&amp;K$5,データシート1!$A:$BT,MATCH("cb_"&amp;$G7,データシート1!$A$1:$BT$1,0),0)</f>
        <v>11295.1</v>
      </c>
      <c r="L7" s="617">
        <f>VLOOKUP(年度マスタ!$K$4&amp;"_"&amp;L$5,データシート1!$A:$BT,MATCH("cb_"&amp;$G7,データシート1!$A$1:$BT$1,0),0)</f>
        <v>11455.4</v>
      </c>
      <c r="M7" s="617">
        <f>VLOOKUP(年度マスタ!$K$4&amp;"_"&amp;M$5,データシート1!$A:$BT,MATCH("cb_"&amp;$G7,データシート1!$A$1:$BT$1,0),0)</f>
        <v>21642</v>
      </c>
      <c r="N7" s="617">
        <f>VLOOKUP(年度マスタ!$K$4&amp;"_"&amp;N$5,データシート1!$A:$BT,MATCH("cb_"&amp;$G7,データシート1!$A$1:$BT$1,0),0)</f>
        <v>21810.6</v>
      </c>
      <c r="O7" s="617">
        <f>VLOOKUP(年度マスタ!$K$4&amp;"_"&amp;O$5,データシート1!$A:$BT,MATCH("cb_"&amp;$G7,データシート1!$A$1:$BT$1,0),0)</f>
        <v>22080.1</v>
      </c>
      <c r="P7" s="617">
        <f>VLOOKUP(年度マスタ!$K$4&amp;"_"&amp;P$5,データシート1!$A:$BT,MATCH("cb_"&amp;$G7,データシート1!$A$1:$BT$1,0),0)</f>
        <v>22080.1</v>
      </c>
      <c r="Q7" s="617">
        <f>VLOOKUP(年度マスタ!$K$4&amp;"_"&amp;Q$5,データシート1!$A:$BT,MATCH("cb_"&amp;$G7,データシート1!$A$1:$BT$1,0),0)</f>
        <v>22799.600000000002</v>
      </c>
      <c r="R7" s="634">
        <f>VLOOKUP(年度マスタ!$K$4&amp;"_"&amp;R$5,データシート1!$A:$BT,MATCH("cb_"&amp;$G7,データシート1!$A$1:$BT$1,0),0)</f>
        <v>22799.600000000002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80967</v>
      </c>
      <c r="AD7" s="1022">
        <f>VLOOKUP(年度マスタ!$K$4&amp;"_"&amp;年度マスタ!$K$9,データシート3!A:AB,MATCH("ea_"&amp;$Y7&amp;"_年間発電",データシート3!$A$1:$AB$1,0),0)/10^3</f>
        <v>112001.212</v>
      </c>
      <c r="AE7" s="554">
        <f t="shared" ref="AE7:AE16" si="0">$AD7*3600/100000000</f>
        <v>4.0320436319999997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124214</v>
      </c>
      <c r="AD8" s="1022">
        <f>VLOOKUP(年度マスタ!$K$4&amp;"_"&amp;年度マスタ!$K$9,データシート3!A:AB,MATCH("ea_"&amp;$Y8&amp;"_年間発電",データシート3!$A$1:$AB$1,0),0)/10^3</f>
        <v>171095.05499999999</v>
      </c>
      <c r="AE8" s="554">
        <f t="shared" si="0"/>
        <v>6.1594219800000003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21000</v>
      </c>
      <c r="AD9" s="666">
        <f>VLOOKUP(年度マスタ!$K$4&amp;"_"&amp;年度マスタ!$K$9,データシート3!A:AB,MATCH("ea_"&amp;$Y9&amp;"_年間発電",データシート3!$A$1:$AB$1,0),0)/10^3</f>
        <v>39853.042000000001</v>
      </c>
      <c r="AE9" s="667">
        <f t="shared" si="0"/>
        <v>1.4347095120000002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248</v>
      </c>
      <c r="AD10" s="666">
        <f>SUM(AD11:AD12)</f>
        <v>1390.1869999999997</v>
      </c>
      <c r="AE10" s="667">
        <f t="shared" si="0"/>
        <v>5.004673199999999E-2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248</v>
      </c>
      <c r="AD11" s="1022">
        <f>VLOOKUP(年度マスタ!$K$4&amp;"_"&amp;年度マスタ!$K$9,データシート3!A:AB,MATCH("ea_"&amp;$Y11&amp;"_年間発電",データシート3!$A$1:$AB$1,0),0)/10^3</f>
        <v>1390.1869999999997</v>
      </c>
      <c r="AE11" s="554">
        <f t="shared" si="0"/>
        <v>5.004673199999999E-2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12609.484</v>
      </c>
      <c r="K12" s="651">
        <f t="shared" ref="K12:Q12" si="1">SUM(K6:K11)</f>
        <v>13261.464</v>
      </c>
      <c r="L12" s="651">
        <f t="shared" si="1"/>
        <v>13508.364</v>
      </c>
      <c r="M12" s="651">
        <f t="shared" si="1"/>
        <v>23807.414000000001</v>
      </c>
      <c r="N12" s="651">
        <f t="shared" si="1"/>
        <v>24156.69</v>
      </c>
      <c r="O12" s="651">
        <f t="shared" si="1"/>
        <v>24522.613999999998</v>
      </c>
      <c r="P12" s="651">
        <f t="shared" si="1"/>
        <v>24643.37</v>
      </c>
      <c r="Q12" s="651">
        <f t="shared" si="1"/>
        <v>25472.226000000002</v>
      </c>
      <c r="R12" s="652">
        <f t="shared" ref="R12" si="2">SUM(R6:R11)</f>
        <v>25619.926000000003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1.29360371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6.4099844399999997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2255.7263500800004</v>
      </c>
      <c r="K19" s="615">
        <f>K6*別紙!$C5/100*別紙!$E5/10^3</f>
        <v>2359.8727636799999</v>
      </c>
      <c r="L19" s="615">
        <f>L6*別紙!$C5/100*別紙!$E5/10^3</f>
        <v>2463.8031556799997</v>
      </c>
      <c r="M19" s="615">
        <f>M6*別紙!$C5/100*別紙!$E5/10^3</f>
        <v>2598.75664968</v>
      </c>
      <c r="N19" s="615">
        <f>N6*別紙!$C5/100*別紙!$E5/10^3</f>
        <v>2815.5895307999999</v>
      </c>
      <c r="O19" s="615">
        <f>O6*別紙!$C5/100*別紙!$E5/10^3</f>
        <v>2931.3099016800002</v>
      </c>
      <c r="P19" s="615">
        <f>P6*別紙!$C5/100*別紙!$E5/10^3</f>
        <v>3076.2315924</v>
      </c>
      <c r="Q19" s="615">
        <f>Q6*別紙!$C5/100*別紙!$E5/10^3</f>
        <v>3207.4719151200011</v>
      </c>
      <c r="R19" s="639">
        <f>R6*別紙!$C5/100*別紙!$E5/10^3</f>
        <v>3384.7296391200011</v>
      </c>
      <c r="S19" s="572"/>
      <c r="T19" s="191"/>
      <c r="U19" s="588"/>
      <c r="W19" s="201"/>
      <c r="X19" s="201"/>
      <c r="Y19" s="173"/>
      <c r="Z19" s="628" t="s">
        <v>389</v>
      </c>
      <c r="AA19" s="671"/>
      <c r="AB19" s="672"/>
      <c r="AC19" s="673">
        <f>SUM($AC$6,$AC$9,$AC$10,$AC$13)</f>
        <v>226429</v>
      </c>
      <c r="AD19" s="673">
        <f>SUM($AD$6,$AD$9,$AD$10,$AD$13)</f>
        <v>324339.49599999998</v>
      </c>
      <c r="AE19" s="674">
        <f>SUM($AE$6,$AE$9,$AE$10,$AE$13,$AE$17,$AE$18)</f>
        <v>19.379810006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14193.082523999999</v>
      </c>
      <c r="K20" s="617">
        <f>K7*別紙!$C6/100*別紙!$E6/10^3</f>
        <v>14940.706476000001</v>
      </c>
      <c r="L20" s="617">
        <f>L7*別紙!$C6/100*別紙!$E6/10^3</f>
        <v>15152.744903999997</v>
      </c>
      <c r="M20" s="617">
        <f>M7*別紙!$C6/100*別紙!$E6/10^3</f>
        <v>28627.171920000001</v>
      </c>
      <c r="N20" s="617">
        <f>N7*別紙!$C6/100*別紙!$E6/10^3</f>
        <v>28850.189256000001</v>
      </c>
      <c r="O20" s="617">
        <f>O7*別紙!$C6/100*別紙!$E6/10^3</f>
        <v>29206.673075999999</v>
      </c>
      <c r="P20" s="617">
        <f>P7*別紙!$C6/100*別紙!$E6/10^3</f>
        <v>29206.673075999999</v>
      </c>
      <c r="Q20" s="617">
        <f>Q7*別紙!$C6/100*別紙!$E6/10^3</f>
        <v>30158.398896000002</v>
      </c>
      <c r="R20" s="634">
        <f>R7*別紙!$C6/100*別紙!$E6/10^3</f>
        <v>30158.398896000002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16448.808874080001</v>
      </c>
      <c r="K25" s="657">
        <f t="shared" si="3"/>
        <v>17300.579239680003</v>
      </c>
      <c r="L25" s="657">
        <f t="shared" si="3"/>
        <v>17616.548059679997</v>
      </c>
      <c r="M25" s="657">
        <f t="shared" si="3"/>
        <v>31225.92856968</v>
      </c>
      <c r="N25" s="657">
        <f t="shared" si="3"/>
        <v>31665.778786800001</v>
      </c>
      <c r="O25" s="657">
        <f t="shared" si="3"/>
        <v>32137.98297768</v>
      </c>
      <c r="P25" s="657">
        <f t="shared" si="3"/>
        <v>32282.904668399999</v>
      </c>
      <c r="Q25" s="657">
        <f t="shared" si="3"/>
        <v>33365.870811120003</v>
      </c>
      <c r="R25" s="658">
        <f t="shared" ref="R25" si="4">SUM(R19:R24)</f>
        <v>33543.128535120006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56182.780364689592</v>
      </c>
      <c r="K26" s="654">
        <f>(VLOOKUP(年度マスタ!$K$4&amp;"_"&amp;K$18,データシート1!$A:$BT,MATCH("da_合計",データシート1!$A$1:$BT$1,0),0))/10^3</f>
        <v>54727.985776088964</v>
      </c>
      <c r="L26" s="654">
        <f>(VLOOKUP(年度マスタ!$K$4&amp;"_"&amp;L$18,データシート1!$A:$BT,MATCH("da_合計",データシート1!$A$1:$BT$1,0),0))/10^3</f>
        <v>57152.545649954554</v>
      </c>
      <c r="M26" s="654">
        <f>(VLOOKUP(年度マスタ!$K$4&amp;"_"&amp;M$18,データシート1!$A:$BT,MATCH("da_合計",データシート1!$A$1:$BT$1,0),0))/10^3</f>
        <v>50767.697987366162</v>
      </c>
      <c r="N26" s="654">
        <f>(VLOOKUP(年度マスタ!$K$4&amp;"_"&amp;N$18,データシート1!$A:$BT,MATCH("da_合計",データシート1!$A$1:$BT$1,0),0))/10^3</f>
        <v>46210.210660617304</v>
      </c>
      <c r="O26" s="654">
        <f>(VLOOKUP(年度マスタ!$K$4&amp;"_"&amp;O$18,データシート1!$A:$BT,MATCH("da_合計",データシート1!$A$1:$BT$1,0),0))/10^3</f>
        <v>54737.988690697821</v>
      </c>
      <c r="P26" s="654">
        <f>(VLOOKUP(年度マスタ!$K$4&amp;"_"&amp;P$18,データシート1!$A:$BT,MATCH("da_合計",データシート1!$A$1:$BT$1,0),0))/10^3</f>
        <v>49623.878748286421</v>
      </c>
      <c r="Q26" s="654">
        <f>(VLOOKUP(年度マスタ!$K$4&amp;"_"&amp;Q$18,データシート1!$A:$BT,MATCH("da_合計",データシート1!$A$1:$BT$1,0),0))/10^3</f>
        <v>52423.741629795964</v>
      </c>
      <c r="R26" s="655">
        <f>Q26</f>
        <v>52423.741629795964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0.29277313737961497</v>
      </c>
      <c r="K27" s="839">
        <f t="shared" ref="K27:P27" si="5">K25/K26</f>
        <v>0.31611942216296118</v>
      </c>
      <c r="L27" s="839">
        <f t="shared" si="5"/>
        <v>0.30823732975215262</v>
      </c>
      <c r="M27" s="839">
        <f t="shared" si="5"/>
        <v>0.61507473861530526</v>
      </c>
      <c r="N27" s="839">
        <f t="shared" si="5"/>
        <v>0.68525501905550046</v>
      </c>
      <c r="O27" s="839">
        <f t="shared" si="5"/>
        <v>0.58712392885457865</v>
      </c>
      <c r="P27" s="839">
        <f t="shared" si="5"/>
        <v>0.65055182066989814</v>
      </c>
      <c r="Q27" s="839">
        <f>Q25/Q26</f>
        <v>0.6364648873547003</v>
      </c>
      <c r="R27" s="840">
        <f>R25/R26</f>
        <v>0.63984613635542509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0.63984613635542509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6.1868818576592384</v>
      </c>
      <c r="AA52" s="173"/>
      <c r="AB52" s="678" t="s">
        <v>413</v>
      </c>
      <c r="AC52" s="679">
        <f>$AD6</f>
        <v>283096.26699999999</v>
      </c>
      <c r="AD52" s="680">
        <f>R19+R20</f>
        <v>33543.128535120006</v>
      </c>
      <c r="AE52" s="681">
        <f t="shared" ref="AE52:AE54" si="6">IFERROR(AD52/AC52,"-")</f>
        <v>0.11848665081521548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271915.754370204</v>
      </c>
      <c r="Z53" s="1130"/>
      <c r="AA53" s="173"/>
      <c r="AB53" s="678" t="s">
        <v>377</v>
      </c>
      <c r="AC53" s="679">
        <f>$AD9</f>
        <v>39853.042000000001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1390.1869999999997</v>
      </c>
      <c r="AD54" s="679">
        <f>R22</f>
        <v>0</v>
      </c>
      <c r="AE54" s="681">
        <f t="shared" si="6"/>
        <v>0</v>
      </c>
      <c r="AF54" s="473"/>
      <c r="AG54" s="41"/>
      <c r="AH54" s="420"/>
      <c r="AI54" s="442" t="s">
        <v>440</v>
      </c>
      <c r="AJ54" s="443">
        <f>VLOOKUP(年度マスタ!$K$4&amp;"_"&amp;AJ$53,データシート1!$A$1:$BT$2000,MATCH("ca_太陽光発電（10kW未満）",データシート1!$A$1:$BT$1,0),0)</f>
        <v>403</v>
      </c>
      <c r="AK54" s="443">
        <f>VLOOKUP(年度マスタ!$K$4&amp;"_"&amp;AK$53,データシート1!$A$1:$BT$2000,MATCH("ca_太陽光発電（10kW未満）",データシート1!$A$1:$BT$1,0),0)</f>
        <v>419</v>
      </c>
      <c r="AL54" s="443">
        <f>VLOOKUP(年度マスタ!$K$4&amp;"_"&amp;AL$53,データシート1!$A$1:$BT$2000,MATCH("ca_太陽光発電（10kW未満）",データシート1!$A$1:$BT$1,0),0)</f>
        <v>436</v>
      </c>
      <c r="AM54" s="443">
        <f>VLOOKUP(年度マスタ!$K$4&amp;"_"&amp;AM$53,データシート1!$A$1:$BT$2000,MATCH("ca_太陽光発電（10kW未満）",データシート1!$A$1:$BT$1,0),0)</f>
        <v>454</v>
      </c>
      <c r="AN54" s="443">
        <f>VLOOKUP(年度マスタ!$K$4&amp;"_"&amp;AN$53,データシート1!$A$1:$BT$2000,MATCH("ca_太陽光発電（10kW未満）",データシート1!$A$1:$BT$1,0),0)</f>
        <v>482</v>
      </c>
      <c r="AO54" s="443">
        <f>VLOOKUP(年度マスタ!$K$4&amp;"_"&amp;AO$53,データシート1!$A$1:$BT$2000,MATCH("ca_太陽光発電（10kW未満）",データシート1!$A$1:$BT$1,0),0)</f>
        <v>500</v>
      </c>
      <c r="AP54" s="443">
        <f>VLOOKUP(年度マスタ!$K$4&amp;"_"&amp;AP$53,データシート1!$A$1:$BT$2000,MATCH("ca_太陽光発電（10kW未満）",データシート1!$A$1:$BT$1,0),0)</f>
        <v>522</v>
      </c>
      <c r="AQ54" s="443">
        <f>VLOOKUP(年度マスタ!$K$4&amp;"_"&amp;AQ$53,データシート1!$A$1:$BT$2000,MATCH("ca_太陽光発電（10kW未満）",データシート1!$A$1:$BT$1,0),0)</f>
        <v>537</v>
      </c>
      <c r="AR54" s="443">
        <f>VLOOKUP(年度マスタ!$K$4&amp;"_"&amp;AR$53,データシート1!$A$1:$BT$2000,MATCH("ca_太陽光発電（10kW未満）",データシート1!$A$1:$BT$1,0),0)</f>
        <v>563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佐川町</v>
      </c>
      <c r="AZ12" s="1023" t="str">
        <f>年度マスタ!$K4</f>
        <v>39402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佐川町</v>
      </c>
      <c r="AZ4" s="1038" t="str">
        <f>年度マスタ!$K4</f>
        <v>39402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2025-03-04T10:02:37Z</dcterms:created>
  <dcterms:modified xsi:type="dcterms:W3CDTF">2025-03-04T10:02:37Z</dcterms:modified>
  <cp:category/>
  <cp:contentStatus/>
</cp:coreProperties>
</file>