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EF324B-000B-42EB-981A-66D409935E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<sst xmlns="http://schemas.openxmlformats.org/spreadsheetml/2006/main" count="16739" uniqueCount="2448">
  <si>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</si>
  <si>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</si>
  <si>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</si>
  <si>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</si>
  <si>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</si>
  <si>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</si>
  <si>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</si>
  <si>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</si>
  <si>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</si>
  <si>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</si>
  <si>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</si>
  <si>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</si>
  <si>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</si>
  <si>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</si>
  <si>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</si>
  <si>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</si>
  <si>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</si>
  <si>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</si>
  <si>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</si>
  <si>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</si>
  <si>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</si>
  <si>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</si>
  <si>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</si>
  <si>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</si>
  <si>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</si>
  <si>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</si>
  <si>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</si>
  <si>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</si>
  <si>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</si>
  <si>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</si>
  <si>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</si>
  <si>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</si>
  <si>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</si>
  <si>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</si>
  <si>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</si>
  <si>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</si>
  <si>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</si>
  <si>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</si>
  <si>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</si>
  <si>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</si>
  <si>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</si>
  <si>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</si>
  <si>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</si>
  <si>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</si>
  <si>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</si>
  <si>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</si>
  <si>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</si>
  <si>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</si>
  <si>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</si>
  <si>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</si>
  <si>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</si>
  <si>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</si>
  <si>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</si>
  <si>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</si>
  <si>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</si>
  <si>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</si>
  <si>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</si>
  <si>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</si>
  <si>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</si>
  <si>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</si>
  <si>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</si>
  <si>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</si>
  <si>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</si>
  <si>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</si>
  <si>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</si>
  <si>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</si>
  <si>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</si>
  <si>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</si>
  <si>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</si>
  <si>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</si>
  <si>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</si>
  <si>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</si>
  <si>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</si>
  <si>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</si>
  <si>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</si>
  <si>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</si>
  <si>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</si>
  <si>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</si>
  <si>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</si>
  <si>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</si>
  <si>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</si>
  <si>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</si>
  <si>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</si>
  <si>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</si>
  <si>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</si>
  <si>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</si>
  <si>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</si>
  <si>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</si>
  <si>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</si>
  <si>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</si>
  <si>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</si>
  <si>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</si>
  <si>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</si>
  <si>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</si>
  <si>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</si>
  <si>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</si>
  <si>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</si>
  <si>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</si>
  <si>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</si>
  <si>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</si>
  <si>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</si>
  <si>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</si>
  <si>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</si>
  <si>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</si>
  <si>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</si>
  <si>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</si>
  <si>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</si>
  <si>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</si>
  <si>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</si>
  <si>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</si>
  <si>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</si>
  <si>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</si>
  <si>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</si>
  <si>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</si>
  <si>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</si>
  <si>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</si>
  <si>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</si>
  <si>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</si>
  <si>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</si>
  <si>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</si>
  <si>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</si>
  <si>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</si>
  <si>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</si>
  <si>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</si>
  <si>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</si>
  <si>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</si>
  <si>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</si>
  <si>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</si>
  <si>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</si>
  <si>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</si>
  <si>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</si>
  <si>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</si>
  <si>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</si>
  <si>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</si>
  <si>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</si>
  <si>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</si>
  <si>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</si>
  <si>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</si>
  <si>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</si>
  <si>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</si>
  <si>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</si>
  <si>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</si>
  <si>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</si>
  <si>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</si>
  <si>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</si>
  <si>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</si>
  <si>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</si>
  <si>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</si>
  <si>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</si>
  <si>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</si>
  <si>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</si>
  <si>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</si>
  <si>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</si>
  <si>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</si>
  <si>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</si>
  <si>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</si>
  <si>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</si>
  <si>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</si>
  <si>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</si>
  <si>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</si>
  <si>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</si>
  <si>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</si>
  <si>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</si>
  <si>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</si>
  <si>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</si>
  <si>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</si>
  <si>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</si>
  <si>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</si>
  <si>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</si>
  <si>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</si>
  <si>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</si>
  <si>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</si>
  <si>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</si>
  <si>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</si>
  <si>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</si>
  <si>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</si>
  <si>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</si>
  <si>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</si>
  <si>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</si>
  <si>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</si>
  <si>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</si>
  <si>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</si>
  <si>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</si>
  <si>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</si>
  <si>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</si>
  <si>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</si>
  <si>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</si>
  <si>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</si>
  <si>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</si>
  <si>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</si>
  <si>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</si>
  <si>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</si>
  <si>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</si>
  <si>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</si>
  <si>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</si>
  <si>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</si>
  <si>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</si>
  <si>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</si>
  <si>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</si>
  <si>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</si>
  <si>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</si>
  <si>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</si>
  <si>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</si>
  <si>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</si>
  <si>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</si>
  <si>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</si>
  <si>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</si>
  <si>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</si>
  <si>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</si>
  <si>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</si>
  <si>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</si>
  <si>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</si>
  <si>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</si>
  <si>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</si>
  <si>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</si>
  <si>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</si>
  <si>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</si>
  <si>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</si>
  <si>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</si>
  <si>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</si>
  <si>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</si>
  <si>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</si>
  <si>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</si>
  <si>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</si>
  <si>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</si>
  <si>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</si>
  <si>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</si>
  <si>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</si>
  <si>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</si>
  <si>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</si>
  <si>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</si>
  <si>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</si>
  <si>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</si>
  <si>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</si>
  <si>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</si>
  <si>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</si>
  <si>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</si>
  <si>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</si>
  <si>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</si>
  <si>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</si>
  <si>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</si>
  <si>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</si>
  <si>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</si>
  <si>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</si>
  <si>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</si>
  <si>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</si>
  <si>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</si>
  <si>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</si>
  <si>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</si>
  <si>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</si>
  <si>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</si>
  <si>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</si>
  <si>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</si>
  <si>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</si>
  <si>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</si>
  <si>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</si>
  <si>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</si>
  <si>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</si>
  <si>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</si>
  <si>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</si>
  <si>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</si>
  <si>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</si>
  <si>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</si>
  <si>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</si>
  <si>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</si>
  <si>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</si>
  <si>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</si>
  <si>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</si>
  <si>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</si>
  <si>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</si>
  <si>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</si>
  <si>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</si>
  <si>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</si>
  <si>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</si>
  <si>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</si>
  <si>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</si>
  <si>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</si>
  <si>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</si>
  <si>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</si>
  <si>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</si>
  <si>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</si>
  <si>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</si>
  <si>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</si>
  <si>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</si>
  <si>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</si>
  <si>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</si>
  <si>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</si>
  <si>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</si>
  <si>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</si>
  <si>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</si>
  <si>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</si>
  <si>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</si>
  <si>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</si>
  <si>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</si>
  <si>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</si>
  <si>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</si>
  <si>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</si>
  <si>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</si>
  <si>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</si>
  <si>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</si>
  <si>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</si>
  <si>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</si>
  <si>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</si>
  <si>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</si>
  <si>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</si>
  <si>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</si>
  <si>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</si>
  <si>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</si>
  <si>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</si>
  <si>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</si>
  <si>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</si>
  <si>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</si>
  <si>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</si>
  <si>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</si>
  <si>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</si>
  <si>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</si>
  <si>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</si>
  <si>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</si>
  <si>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</si>
  <si>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</si>
  <si>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</si>
  <si>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</si>
  <si>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</si>
  <si>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</si>
  <si>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</si>
  <si>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</si>
  <si>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</si>
  <si>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</si>
  <si>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</si>
  <si>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</si>
  <si>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</si>
  <si>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</si>
  <si>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</si>
  <si>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</si>
  <si>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</si>
  <si>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</si>
  <si>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</si>
  <si>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</si>
  <si>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</si>
  <si>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</si>
  <si>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</si>
  <si>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</si>
  <si>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</si>
  <si>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</si>
  <si>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</si>
  <si>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</si>
  <si>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</si>
  <si>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</si>
  <si>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</si>
  <si>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</si>
  <si>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</si>
  <si>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</si>
  <si>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</si>
  <si>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</si>
  <si>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</si>
  <si>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</si>
  <si>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</si>
  <si>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</si>
  <si>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</si>
  <si>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</si>
  <si>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</si>
  <si>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</si>
  <si>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</si>
  <si>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</si>
  <si>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</si>
  <si>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</si>
  <si>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</si>
  <si>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</si>
  <si>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</si>
  <si>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</si>
  <si>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</si>
  <si>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</si>
  <si>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</si>
  <si>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</si>
  <si>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</si>
  <si>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</si>
  <si>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</si>
  <si>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</si>
  <si>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</si>
  <si>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</si>
  <si>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</si>
  <si>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</si>
  <si>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</si>
  <si>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</si>
  <si>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</si>
  <si>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</si>
  <si>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</si>
  <si>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</si>
  <si>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</si>
  <si>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</si>
  <si>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</si>
  <si>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</si>
  <si>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</si>
  <si>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</si>
  <si>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</si>
  <si>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</si>
  <si>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</si>
  <si>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</si>
  <si>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</si>
  <si>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</si>
  <si>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</si>
  <si>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</si>
  <si>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</si>
  <si>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</si>
  <si>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</si>
  <si>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</si>
  <si>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</si>
  <si>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</si>
  <si>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</si>
  <si>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</si>
  <si>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</si>
  <si>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</si>
  <si>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</si>
  <si>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</si>
  <si>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</si>
  <si>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</si>
  <si>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</si>
  <si>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</si>
  <si>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</si>
  <si>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</si>
  <si>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</si>
  <si>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</si>
  <si>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</si>
  <si>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</si>
  <si>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</si>
  <si>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</si>
  <si>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</si>
  <si>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</si>
  <si>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</si>
  <si>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</si>
  <si>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</si>
  <si>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</si>
  <si>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</si>
  <si>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</si>
  <si>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</si>
  <si>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</si>
  <si>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</si>
  <si>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</si>
  <si>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</si>
  <si>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</si>
  <si>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</si>
  <si>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</si>
  <si>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</si>
  <si>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</si>
  <si>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</si>
  <si>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</si>
  <si>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</si>
  <si>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</si>
  <si>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</si>
  <si>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</si>
  <si>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</si>
  <si>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</si>
  <si>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</si>
  <si>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</si>
  <si>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</si>
  <si>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</si>
  <si>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</si>
  <si>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</si>
  <si>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</si>
  <si>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</si>
  <si>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</si>
  <si>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</si>
  <si>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</si>
  <si>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</si>
  <si>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</si>
  <si>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</si>
  <si>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</si>
  <si>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</si>
  <si>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</si>
  <si>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</si>
  <si>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</si>
  <si>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</si>
  <si>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</si>
  <si>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</si>
  <si>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</si>
  <si>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</si>
  <si>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</si>
  <si>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</si>
  <si>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</si>
  <si>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</si>
  <si>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</si>
  <si>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</si>
  <si>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</si>
  <si>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</si>
  <si>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</si>
  <si>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</si>
  <si>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</si>
  <si>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</si>
  <si>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</si>
  <si>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</si>
  <si>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</si>
  <si>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</si>
  <si>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</si>
  <si>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</si>
  <si>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</si>
  <si>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</si>
  <si>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</si>
  <si>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</si>
  <si>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</si>
  <si>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</si>
  <si>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</si>
  <si>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</si>
  <si>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</si>
  <si>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</si>
  <si>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</si>
  <si>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</si>
  <si>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</si>
  <si>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</si>
  <si>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</si>
  <si>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</si>
  <si>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</si>
  <si>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</si>
  <si>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</si>
  <si>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</si>
  <si>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</si>
  <si>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</si>
  <si>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</si>
  <si>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</si>
  <si>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</si>
  <si>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</si>
  <si>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</si>
  <si>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</si>
  <si>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</si>
  <si>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</si>
  <si>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</si>
  <si>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</si>
  <si>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</si>
  <si>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</si>
  <si>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</si>
  <si>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</si>
  <si>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</si>
  <si>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</si>
  <si>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</si>
  <si>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</si>
  <si>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</si>
  <si>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</si>
  <si>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</si>
  <si>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</si>
  <si>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</si>
  <si>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</si>
  <si>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</si>
  <si>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</si>
  <si>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</si>
  <si>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</si>
  <si>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</si>
  <si>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</si>
  <si>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</si>
  <si>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</si>
  <si>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</si>
  <si>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</si>
  <si>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</si>
  <si>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</si>
  <si>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</si>
  <si>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</si>
  <si>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</si>
  <si>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</si>
  <si>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</si>
  <si>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</si>
  <si>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</si>
  <si>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</si>
  <si>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</si>
  <si>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</si>
  <si>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</si>
  <si>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</si>
  <si>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</si>
  <si>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</si>
  <si>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</si>
  <si>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</si>
  <si>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</si>
  <si>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</si>
  <si>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</si>
  <si>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</si>
  <si>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</si>
  <si>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</si>
  <si>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</si>
  <si>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</si>
  <si>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</si>
  <si>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</si>
  <si>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</si>
  <si>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</si>
  <si>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</si>
  <si>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</si>
  <si>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</si>
  <si>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</si>
  <si>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</si>
  <si>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</si>
  <si>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</si>
  <si>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</si>
  <si>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</si>
  <si>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</si>
  <si>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</si>
  <si>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</si>
  <si>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</si>
  <si>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</si>
  <si>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</si>
  <si>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</si>
  <si>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</si>
  <si>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</si>
  <si>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</si>
  <si>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</si>
  <si>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</si>
  <si>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</si>
  <si>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</si>
  <si>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</si>
  <si>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</si>
  <si>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</si>
  <si>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</si>
  <si>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</si>
  <si>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</si>
  <si>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</si>
  <si>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</si>
  <si>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</si>
  <si>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</si>
  <si>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</si>
  <si>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</si>
  <si>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</si>
  <si>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</si>
  <si>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</si>
  <si>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</si>
  <si>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</si>
  <si>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</si>
  <si>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</si>
  <si>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</si>
  <si>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</si>
  <si>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</si>
  <si>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</si>
  <si>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</si>
  <si>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</si>
  <si>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</si>
  <si>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</si>
  <si>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</si>
  <si>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</si>
  <si>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</si>
  <si>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</si>
  <si>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</si>
  <si>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</si>
  <si>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</si>
  <si>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</si>
  <si>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</si>
  <si>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</si>
  <si>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</si>
  <si>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</si>
  <si>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</si>
  <si>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</si>
  <si>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</si>
  <si>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</si>
  <si>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</si>
  <si>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</si>
  <si>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</si>
  <si>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</si>
  <si>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</si>
  <si>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</si>
  <si>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</si>
  <si>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</si>
  <si>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</si>
  <si>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</si>
  <si>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</si>
  <si>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</si>
  <si>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</si>
  <si>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</si>
  <si>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</si>
  <si>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</si>
  <si>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</si>
  <si>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</si>
  <si>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</si>
  <si>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</si>
  <si>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</si>
  <si>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</si>
  <si>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</si>
  <si>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</si>
  <si>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</si>
  <si>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</si>
  <si>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</si>
  <si>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</si>
  <si>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</si>
  <si>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</si>
  <si>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</si>
  <si>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</si>
  <si>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</si>
  <si>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</si>
  <si>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</si>
  <si>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</si>
  <si>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</si>
  <si>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</si>
  <si>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</si>
  <si>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</si>
  <si>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</si>
  <si>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</si>
  <si>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</si>
  <si>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</si>
  <si>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</si>
  <si>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</si>
  <si>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</si>
  <si>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</si>
  <si>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</si>
  <si>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</si>
  <si>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</si>
  <si>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</si>
  <si>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</si>
  <si>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</si>
  <si>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</si>
  <si>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</si>
  <si>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</si>
  <si>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</si>
  <si>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</si>
  <si>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</si>
  <si>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</si>
  <si>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</si>
  <si>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</si>
  <si>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</si>
  <si>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</si>
  <si>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</si>
  <si>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</si>
  <si>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</si>
  <si>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</si>
  <si>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</si>
  <si>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</si>
  <si>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</si>
  <si>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</si>
  <si>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</si>
  <si>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</si>
  <si>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</si>
  <si>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</si>
  <si>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</si>
  <si>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</si>
  <si>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</si>
  <si>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</si>
  <si>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</si>
  <si>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</si>
  <si>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</si>
  <si>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</si>
  <si>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</si>
  <si>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</si>
  <si>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</si>
  <si>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</si>
  <si>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</si>
  <si>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</si>
  <si>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</si>
  <si>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</si>
  <si>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</si>
  <si>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</si>
  <si>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</si>
  <si>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</si>
  <si>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</si>
  <si>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</si>
  <si>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</si>
  <si>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</si>
  <si>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</si>
  <si>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</si>
  <si>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</si>
  <si>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</si>
  <si>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</si>
  <si>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</si>
  <si>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</si>
  <si>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</si>
  <si>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</si>
  <si>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</si>
  <si>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</si>
  <si>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</si>
  <si>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</si>
  <si>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</si>
  <si>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</si>
  <si>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</si>
  <si>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</si>
  <si>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</si>
  <si>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</si>
  <si>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</si>
  <si>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</si>
  <si>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</si>
  <si>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</si>
  <si>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</si>
  <si>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</si>
  <si>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</si>
  <si>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</si>
  <si>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</si>
  <si>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</si>
  <si>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</si>
  <si>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</si>
  <si>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</si>
  <si>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</si>
  <si>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</si>
  <si>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</si>
  <si>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</si>
  <si>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</si>
  <si>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</si>
  <si>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</si>
  <si>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</si>
  <si>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</si>
  <si>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</si>
  <si>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</si>
  <si>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</si>
  <si>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</si>
  <si>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</si>
  <si>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</si>
  <si>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</si>
  <si>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</si>
  <si>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</si>
  <si>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</si>
  <si>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</si>
  <si>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</si>
  <si>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</si>
  <si>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</si>
  <si>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</si>
  <si>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</si>
  <si>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</si>
  <si>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</si>
  <si>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</si>
  <si>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</si>
  <si>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</si>
  <si>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</si>
  <si>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</si>
  <si>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</si>
  <si>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</si>
  <si>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</si>
  <si>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</si>
  <si>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</si>
  <si>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</si>
  <si>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</si>
  <si>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</si>
  <si>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</si>
  <si>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</si>
  <si>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</si>
  <si>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</si>
  <si>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</si>
  <si>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</si>
  <si>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</si>
  <si>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</si>
  <si>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</si>
  <si>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</si>
  <si>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</si>
  <si>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</si>
  <si>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</si>
  <si>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</si>
  <si>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</si>
  <si>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</si>
  <si>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</si>
  <si>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</si>
  <si>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</si>
  <si>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</si>
  <si>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</si>
  <si>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</si>
  <si>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</si>
  <si>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</si>
  <si>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</si>
  <si>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</si>
  <si>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</si>
  <si>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</si>
  <si>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</si>
  <si>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</si>
  <si>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</si>
  <si>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</si>
  <si>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</si>
  <si>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</si>
  <si>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</si>
  <si>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</si>
  <si>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</si>
  <si>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</si>
  <si>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</si>
  <si>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</si>
  <si>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</si>
  <si>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</si>
  <si>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</si>
  <si>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</si>
  <si>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</si>
  <si>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</si>
  <si>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</si>
  <si>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</si>
  <si>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</si>
  <si>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</si>
  <si>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</si>
  <si>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</si>
  <si>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</si>
  <si>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</si>
  <si>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</si>
  <si>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</si>
  <si>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</si>
  <si>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</si>
  <si>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</si>
  <si>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</si>
  <si>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</si>
  <si>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</si>
  <si>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</si>
  <si>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</si>
  <si>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</si>
  <si>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</si>
  <si>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</si>
  <si>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</si>
  <si>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</si>
  <si>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</si>
  <si>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</si>
  <si>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</si>
  <si>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</si>
  <si>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</si>
  <si>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</si>
  <si>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</si>
  <si>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</si>
  <si>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</si>
  <si>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</si>
  <si>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</si>
  <si>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</si>
  <si>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</si>
  <si>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</si>
  <si>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</si>
  <si>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</si>
  <si>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</si>
  <si>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</si>
  <si>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</si>
  <si>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</si>
  <si>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</si>
  <si>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</si>
  <si>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</si>
  <si>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</si>
  <si>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</si>
  <si>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</si>
  <si>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</si>
  <si>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</si>
  <si>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</si>
  <si>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</si>
  <si>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</si>
  <si>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</si>
  <si>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</si>
  <si>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</si>
  <si>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</si>
  <si>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</si>
  <si>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</si>
  <si>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</si>
  <si>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</si>
  <si>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</si>
  <si>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</si>
  <si>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</si>
  <si>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</si>
  <si>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</si>
  <si>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</si>
  <si>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</si>
  <si>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</si>
  <si>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</si>
  <si>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</si>
  <si>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</si>
  <si>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</si>
  <si>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</si>
  <si>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</si>
  <si>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</si>
  <si>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</si>
  <si>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</si>
  <si>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</si>
  <si>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</si>
  <si>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</si>
  <si>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</si>
  <si>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</si>
  <si>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</si>
  <si>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</si>
  <si>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</si>
  <si>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</si>
  <si>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</si>
  <si>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</si>
  <si>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</si>
  <si>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</si>
  <si>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</si>
  <si>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</si>
  <si>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</si>
  <si>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</si>
  <si>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</si>
  <si>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</si>
  <si>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</si>
  <si>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</si>
  <si>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</si>
  <si>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</si>
  <si>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</si>
  <si>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</si>
  <si>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</si>
  <si>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</si>
  <si>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</si>
  <si>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</si>
  <si>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</si>
  <si>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</si>
  <si>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</si>
  <si>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</si>
  <si>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</si>
  <si>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</si>
  <si>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</si>
  <si>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</si>
  <si>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</si>
  <si>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</si>
  <si>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</si>
  <si>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</si>
  <si>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</si>
  <si>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</si>
  <si>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</si>
  <si>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</si>
  <si>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</si>
  <si>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</si>
  <si>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</si>
  <si>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</si>
  <si>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</si>
  <si>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</si>
  <si>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</si>
  <si>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</si>
  <si>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</si>
  <si>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</si>
  <si>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</si>
  <si>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</si>
  <si>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</si>
  <si>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</si>
  <si>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</si>
  <si>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</si>
  <si>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</si>
  <si>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</si>
  <si>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</si>
  <si>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</si>
  <si>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</si>
  <si>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</si>
  <si>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</si>
  <si>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</si>
  <si>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</si>
  <si>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</si>
  <si>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</si>
  <si>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</si>
  <si>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</si>
  <si>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</si>
  <si>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</si>
  <si>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</si>
  <si>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</si>
  <si>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</si>
  <si>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</si>
  <si>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</si>
  <si>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</si>
  <si>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</si>
  <si>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</si>
  <si>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</si>
  <si>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</si>
  <si>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</si>
  <si>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</si>
  <si>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</si>
  <si>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</si>
  <si>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</si>
  <si>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</si>
  <si>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</si>
  <si>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</si>
  <si>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</si>
  <si>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</si>
  <si>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</si>
  <si>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</si>
  <si>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</si>
  <si>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</si>
  <si>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</si>
  <si>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</si>
  <si>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</si>
  <si>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</si>
  <si>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</si>
  <si>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</si>
  <si>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</si>
  <si>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</si>
  <si>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</si>
  <si>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</si>
  <si>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</si>
  <si>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</si>
  <si>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</si>
  <si>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</si>
  <si>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</si>
  <si>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</si>
  <si>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</si>
  <si>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</si>
  <si>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</si>
  <si>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</si>
  <si>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</si>
  <si>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</si>
  <si>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</si>
  <si>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</si>
  <si>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</si>
  <si>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</si>
  <si>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</si>
  <si>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</si>
  <si>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</si>
  <si>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</si>
  <si>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</si>
  <si>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</si>
  <si>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</si>
  <si>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</si>
  <si>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</si>
  <si>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</si>
  <si>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</si>
  <si>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</si>
  <si>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</si>
  <si>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</si>
  <si>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</si>
  <si>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</si>
  <si>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</si>
  <si>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</si>
  <si>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</si>
  <si>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</si>
  <si>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</si>
  <si>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</si>
  <si>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</si>
  <si>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</si>
  <si>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</si>
  <si>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</si>
  <si>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</si>
  <si>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</si>
  <si>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</si>
  <si>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</si>
  <si>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</si>
  <si>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</si>
  <si>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</si>
  <si>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</si>
  <si>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</si>
  <si>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</si>
  <si>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</si>
  <si>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</si>
  <si>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</si>
  <si>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</si>
  <si>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</si>
  <si>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</si>
  <si>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</si>
  <si>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</si>
  <si>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</si>
  <si>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</si>
  <si>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</si>
  <si>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</si>
  <si>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</si>
  <si>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</si>
  <si>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</si>
  <si>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</si>
  <si>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</si>
  <si>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</si>
  <si>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</si>
  <si>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</si>
  <si>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</si>
  <si>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</si>
  <si>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</si>
  <si>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</si>
  <si>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</si>
  <si>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</si>
  <si>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</si>
  <si>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</si>
  <si>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</si>
  <si>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</si>
  <si>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</si>
  <si>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</si>
  <si>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</si>
  <si>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</si>
  <si>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</si>
  <si>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</si>
  <si>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</si>
  <si>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</si>
  <si>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</si>
  <si>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</si>
  <si>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</si>
  <si>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</si>
  <si>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</si>
  <si>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</si>
  <si>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</si>
  <si>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</si>
  <si>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</si>
  <si>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</si>
  <si>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</si>
  <si>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</si>
  <si>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</si>
  <si>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</si>
  <si>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</si>
  <si>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</si>
  <si>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</si>
  <si>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</si>
  <si>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</si>
  <si>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</si>
  <si>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</si>
  <si>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</si>
  <si>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</si>
  <si>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</si>
  <si>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</si>
  <si>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</si>
  <si>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</si>
  <si>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</si>
  <si>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</si>
  <si>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</si>
  <si>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</si>
  <si>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</si>
  <si>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</si>
  <si>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</si>
  <si>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</si>
  <si>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</si>
  <si>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</si>
  <si>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</si>
  <si>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</si>
  <si>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</si>
  <si>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</si>
  <si>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</si>
  <si>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</si>
  <si>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</si>
  <si>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</si>
  <si>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</si>
  <si>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</si>
  <si>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</si>
  <si>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</si>
  <si>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</si>
  <si>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</si>
  <si>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</si>
  <si>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</si>
  <si>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</si>
  <si>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</si>
  <si>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</si>
  <si>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</si>
  <si>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</si>
  <si>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</si>
  <si>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</si>
  <si>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</si>
  <si>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</si>
  <si>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</si>
  <si>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</si>
  <si>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</si>
  <si>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</si>
  <si>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</si>
  <si>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</si>
  <si>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</si>
  <si>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</si>
  <si>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</si>
  <si>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</si>
  <si>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</si>
  <si>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</si>
  <si>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</si>
  <si>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</si>
  <si>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</si>
  <si>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</si>
  <si>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</si>
  <si>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</si>
  <si>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</si>
  <si>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</si>
  <si>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</si>
  <si>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</si>
  <si>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</si>
  <si>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</si>
  <si>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</si>
  <si>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</si>
  <si>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</si>
  <si>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</si>
  <si>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</si>
  <si>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</si>
  <si>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</si>
  <si>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</si>
  <si>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</si>
  <si>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</si>
  <si>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</si>
  <si>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</si>
  <si>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</si>
  <si>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</si>
  <si>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</si>
  <si>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</si>
  <si>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</si>
  <si>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</si>
  <si>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</si>
  <si>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</si>
  <si>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</si>
  <si>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</si>
  <si>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</si>
  <si>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</si>
  <si>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</si>
  <si>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</si>
  <si>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</si>
  <si>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</si>
  <si>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</si>
  <si>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</si>
  <si>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</si>
  <si>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</si>
  <si>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</si>
  <si>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</si>
  <si>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</si>
  <si>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</si>
  <si>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</si>
  <si>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</si>
  <si>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</si>
  <si>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</si>
  <si>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</si>
  <si>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</si>
  <si>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</si>
  <si>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</si>
  <si>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</si>
  <si>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</si>
  <si>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</si>
  <si>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</si>
  <si>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</si>
  <si>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</si>
  <si>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</si>
  <si>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</si>
  <si>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</si>
  <si>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</si>
  <si>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</si>
  <si>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</si>
  <si>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</si>
  <si>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</si>
  <si>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</si>
  <si>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</si>
  <si>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</si>
  <si>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</si>
  <si>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</si>
  <si>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</si>
  <si>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</si>
  <si>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</si>
  <si>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</si>
  <si>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</si>
  <si>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</si>
  <si>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</si>
  <si>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</si>
  <si>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</si>
  <si>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</si>
  <si>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</si>
  <si>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</si>
  <si>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</si>
  <si>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</si>
  <si>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</si>
  <si>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</si>
  <si>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</si>
  <si>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</si>
  <si>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</si>
  <si>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</si>
  <si>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</si>
  <si>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</si>
  <si>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</si>
  <si>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</si>
  <si>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</si>
  <si>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</si>
  <si>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</si>
  <si>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</si>
  <si>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</si>
  <si>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</si>
  <si>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</si>
  <si>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</si>
  <si>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</si>
  <si>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</si>
  <si>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</si>
  <si>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</si>
  <si>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</si>
  <si>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</si>
  <si>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</si>
  <si>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</si>
  <si>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</si>
  <si>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</si>
  <si>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</si>
  <si>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</si>
  <si>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</si>
  <si>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</si>
  <si>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</si>
  <si>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</si>
  <si>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</si>
  <si>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</si>
  <si>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</si>
  <si>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</si>
  <si>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</si>
  <si>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</si>
  <si>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</si>
  <si>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</si>
  <si>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</si>
  <si>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</si>
  <si>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</si>
  <si>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</si>
  <si>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</si>
  <si>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</si>
  <si>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</si>
  <si>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</si>
  <si>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</si>
  <si>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</si>
  <si>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</si>
  <si>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</si>
  <si>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</si>
  <si>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</si>
  <si>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</si>
  <si>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</si>
  <si>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</si>
  <si>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</si>
  <si>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</si>
  <si>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</si>
  <si>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</si>
  <si>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</si>
  <si>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</si>
  <si>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</si>
  <si>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</si>
  <si>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</si>
  <si>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</si>
  <si>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</si>
  <si>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</si>
  <si>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</si>
  <si>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</si>
  <si>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</si>
  <si>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</si>
  <si>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</si>
  <si>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</si>
  <si>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</si>
  <si>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</si>
  <si>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</si>
  <si>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</si>
  <si>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</si>
  <si>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</si>
  <si>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</si>
  <si>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</si>
  <si>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</si>
  <si>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</si>
  <si>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</si>
  <si>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</si>
  <si>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</si>
  <si>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</si>
  <si>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</si>
  <si>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</si>
  <si>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</si>
  <si>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</si>
  <si>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</si>
  <si>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</si>
  <si>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</si>
  <si>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</si>
  <si>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</si>
  <si>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</si>
  <si>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</si>
  <si>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</si>
  <si>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</si>
  <si>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</si>
  <si>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</si>
  <si>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</si>
  <si>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</si>
  <si>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</si>
  <si>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</si>
  <si>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</si>
  <si>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</si>
  <si>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</si>
  <si>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</si>
  <si>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</si>
  <si>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</si>
  <si>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</si>
  <si>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</si>
  <si>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</si>
  <si>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</si>
  <si>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</si>
  <si>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</si>
  <si>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</si>
  <si>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</si>
  <si>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</si>
  <si>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</si>
  <si>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</si>
  <si>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</si>
  <si>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</si>
  <si>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</si>
  <si>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</si>
  <si>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</si>
  <si>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</si>
  <si>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</si>
  <si>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</si>
  <si>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</si>
  <si>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</si>
  <si>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</si>
  <si>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</si>
  <si>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</si>
  <si>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</si>
  <si>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</si>
  <si>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</si>
  <si>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</si>
  <si>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</si>
  <si>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</si>
  <si>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</si>
  <si>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</si>
  <si>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</si>
  <si>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</si>
  <si>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</si>
  <si>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</si>
  <si>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</si>
  <si>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</si>
  <si>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</si>
  <si>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</si>
  <si>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</si>
  <si>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</si>
  <si>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</si>
  <si>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</si>
  <si>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</si>
  <si>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</si>
  <si>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</si>
  <si>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</si>
  <si>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</si>
  <si>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</si>
  <si>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</si>
  <si>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</si>
  <si>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</si>
  <si>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</si>
  <si>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</si>
  <si>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</si>
  <si>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</si>
  <si>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</si>
  <si>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</si>
  <si>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</si>
  <si>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</si>
  <si>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</si>
  <si>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</si>
  <si>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</si>
  <si>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</si>
  <si>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</si>
  <si>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</si>
  <si>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</si>
  <si>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</si>
  <si>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</si>
  <si>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</si>
  <si>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</si>
  <si>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</si>
  <si>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</si>
  <si>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</si>
  <si>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</si>
  <si>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</si>
  <si>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</si>
  <si>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</si>
  <si>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</si>
  <si>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</si>
  <si>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</si>
  <si>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</si>
  <si>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</si>
  <si>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</si>
  <si>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</si>
  <si>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</si>
  <si>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</si>
  <si>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</si>
  <si>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</si>
  <si>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</si>
  <si>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</si>
  <si>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</si>
  <si>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</si>
  <si>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</si>
  <si>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</si>
  <si>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</si>
  <si>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</si>
  <si>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</si>
  <si>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</si>
  <si>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</si>
  <si>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</si>
  <si>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</si>
  <si>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</si>
  <si>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</si>
  <si>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</si>
  <si>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</si>
  <si>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</si>
  <si>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</si>
  <si>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</si>
  <si>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</si>
  <si>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</si>
  <si>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</si>
  <si>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</si>
  <si>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</si>
  <si>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</si>
  <si>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</si>
  <si>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</si>
  <si>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</si>
  <si>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</si>
  <si>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</si>
  <si>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</si>
  <si>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</si>
  <si>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</si>
  <si>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</si>
  <si>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</si>
  <si>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</si>
  <si>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</si>
  <si>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</si>
  <si>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</si>
  <si>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</si>
  <si>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</si>
  <si>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</si>
  <si>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</si>
  <si>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</si>
  <si>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</si>
  <si>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</si>
  <si>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</si>
  <si>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</si>
  <si>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</si>
  <si>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</si>
  <si>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</si>
  <si>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</si>
  <si>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</si>
  <si>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</si>
  <si>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</si>
  <si>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</si>
  <si>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</si>
  <si>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</si>
  <si>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</si>
  <si>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</si>
  <si>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</si>
  <si>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</si>
  <si>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</si>
  <si>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</si>
  <si>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</si>
  <si>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</si>
  <si>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</si>
  <si>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</si>
  <si>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</si>
  <si>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</si>
  <si>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</si>
  <si>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</si>
  <si>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</si>
  <si>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</si>
  <si>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</si>
  <si>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</si>
  <si>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</si>
  <si>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</si>
  <si>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</si>
  <si>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</si>
  <si>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</si>
  <si>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</si>
  <si>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</si>
  <si>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</si>
  <si>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</si>
  <si>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</si>
  <si>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</si>
  <si>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</si>
  <si>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</si>
  <si>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</si>
  <si>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</si>
  <si>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</si>
  <si>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</si>
  <si>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</si>
  <si>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</si>
  <si>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</si>
  <si>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</si>
  <si>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</si>
  <si>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</si>
  <si>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</si>
  <si>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</si>
  <si>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</si>
  <si>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</si>
  <si>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</si>
  <si>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</si>
  <si>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</si>
  <si>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</si>
  <si>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</si>
  <si>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</si>
  <si>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</si>
  <si>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</si>
  <si>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</si>
  <si>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</si>
  <si>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</si>
  <si>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</si>
  <si>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</si>
  <si>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</si>
  <si>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</si>
  <si>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</si>
  <si>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</si>
  <si>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</si>
  <si>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</si>
  <si>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</si>
  <si>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</si>
  <si>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</si>
  <si>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</si>
  <si>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</si>
  <si>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</si>
  <si>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</si>
  <si>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</si>
  <si>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</si>
  <si>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</si>
  <si>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</si>
  <si>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</si>
  <si>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</si>
  <si>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</si>
  <si>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</si>
  <si>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</si>
  <si>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</si>
  <si>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</si>
  <si>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</si>
  <si>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</si>
  <si>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</si>
  <si>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</si>
  <si>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</si>
  <si>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</si>
  <si>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</si>
  <si>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</si>
  <si>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</si>
  <si>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</si>
  <si>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</si>
  <si>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</si>
  <si>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</si>
  <si>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</si>
  <si>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</si>
  <si>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</si>
  <si>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</si>
  <si>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</si>
  <si>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</si>
  <si>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</si>
  <si>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</si>
  <si>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</si>
  <si>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</si>
  <si>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</si>
  <si>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</si>
  <si>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</si>
  <si>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</si>
  <si>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</si>
  <si>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</si>
  <si>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</si>
  <si>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</si>
  <si>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</si>
  <si>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</si>
  <si>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</si>
  <si>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</si>
  <si>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</si>
  <si>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</si>
  <si>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</si>
  <si>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</si>
  <si>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</si>
  <si>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</si>
  <si>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</si>
  <si>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</si>
  <si>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</si>
  <si>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</si>
  <si>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</si>
  <si>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</si>
  <si>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</si>
  <si>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</si>
  <si>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</si>
  <si>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</si>
  <si>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</si>
  <si>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</si>
  <si>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</si>
  <si>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</si>
  <si>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</si>
  <si>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</si>
  <si>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</si>
  <si>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</si>
  <si>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</si>
  <si>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</si>
  <si>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</si>
  <si>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</si>
  <si>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</si>
  <si>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</si>
  <si>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</si>
  <si>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</si>
  <si>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</si>
  <si>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</si>
  <si>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</si>
  <si>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</si>
  <si>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</si>
  <si>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</si>
  <si>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</si>
  <si>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</si>
  <si>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</si>
  <si>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</si>
  <si>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</si>
  <si>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</si>
  <si>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</si>
  <si>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</si>
  <si>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</si>
  <si>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</si>
  <si>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</si>
  <si>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</si>
  <si>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</si>
  <si>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</si>
  <si>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</si>
  <si>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</si>
  <si>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</si>
  <si>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</si>
  <si>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</si>
  <si>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</si>
  <si>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</si>
  <si>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</si>
  <si>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</si>
  <si>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</si>
  <si>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</si>
  <si>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</si>
  <si>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</si>
  <si>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</si>
  <si>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</si>
  <si>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</si>
  <si>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</si>
  <si>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</si>
  <si>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</si>
  <si>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</si>
  <si>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</si>
  <si>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</si>
  <si>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</si>
  <si>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</si>
  <si>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</si>
  <si>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</si>
  <si>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</si>
  <si>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</si>
  <si>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</si>
  <si>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</si>
  <si>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</si>
  <si>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</si>
  <si>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</si>
  <si>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</si>
  <si>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</si>
  <si>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</si>
  <si>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</si>
  <si>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</si>
  <si>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</si>
  <si>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</si>
  <si>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</si>
  <si>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</si>
  <si>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</si>
  <si>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</si>
  <si>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</si>
  <si>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</si>
  <si>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</si>
  <si>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</si>
  <si>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</si>
  <si>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</si>
  <si>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</si>
  <si>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</si>
  <si>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</si>
  <si>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</si>
  <si>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</si>
  <si>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</si>
  <si>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</si>
  <si>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</si>
  <si>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</si>
  <si>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</si>
  <si>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</si>
  <si>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</si>
  <si>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</si>
  <si>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</si>
  <si>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</si>
  <si>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</si>
  <si>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</si>
  <si>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</si>
  <si>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</si>
  <si>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</si>
  <si>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</si>
  <si>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</si>
  <si>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</si>
  <si>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</si>
  <si>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</si>
  <si>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</si>
  <si>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</si>
  <si>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</si>
  <si>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</si>
  <si>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</si>
  <si>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</si>
  <si>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</si>
  <si>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</si>
  <si>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</si>
  <si>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</si>
  <si>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</si>
  <si>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</si>
  <si>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</si>
  <si>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</si>
  <si>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</si>
  <si>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</si>
  <si>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</si>
  <si>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</si>
  <si>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</si>
  <si>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</si>
  <si>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</si>
  <si>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</si>
  <si>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</si>
  <si>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</si>
  <si>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</si>
  <si>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</si>
  <si>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</si>
  <si>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</si>
  <si>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</si>
  <si>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</si>
  <si>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</si>
  <si>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</si>
  <si>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</si>
  <si>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</si>
  <si>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</si>
  <si>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</si>
  <si>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</si>
  <si>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</si>
  <si>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</si>
  <si>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</si>
  <si>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</si>
  <si>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</si>
  <si>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</si>
  <si>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</si>
  <si>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</si>
  <si>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</si>
  <si>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</si>
  <si>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</si>
  <si>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</si>
  <si>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</si>
  <si>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</si>
  <si>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</si>
  <si>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</si>
  <si>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</si>
  <si>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</si>
  <si>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</si>
  <si>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</si>
  <si>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</si>
  <si>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</si>
  <si>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</si>
  <si>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</si>
  <si>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</si>
  <si>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</si>
  <si>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</si>
  <si>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</si>
  <si>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</si>
  <si>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</si>
  <si>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</si>
  <si>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</si>
  <si>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</si>
  <si>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</si>
  <si>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</si>
  <si>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</si>
  <si>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</si>
  <si>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</si>
  <si>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</si>
  <si>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</si>
  <si>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</si>
  <si>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</si>
  <si>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</si>
  <si>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</si>
  <si>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</si>
  <si>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</si>
  <si>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</si>
  <si>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</si>
  <si>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</si>
  <si>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</si>
  <si>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</si>
  <si>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</si>
  <si>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</si>
  <si>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</si>
  <si>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</si>
  <si>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</si>
  <si>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</si>
  <si>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</si>
  <si>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</si>
  <si>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</si>
  <si>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</si>
  <si>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</si>
  <si>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</si>
  <si>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</si>
  <si>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</si>
  <si>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</si>
  <si>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</si>
  <si>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</si>
  <si>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</si>
  <si>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</si>
  <si>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</si>
  <si>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</si>
  <si>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</si>
  <si>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</si>
  <si>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</si>
  <si>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</si>
  <si>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</si>
  <si>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</si>
  <si>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</si>
  <si>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</si>
  <si>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</si>
  <si>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</si>
  <si>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</si>
  <si>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</si>
  <si>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</si>
  <si>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</si>
  <si>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</si>
  <si>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</si>
  <si>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</si>
  <si>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</si>
  <si>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</si>
  <si>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</si>
  <si>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</si>
  <si>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</si>
  <si>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</si>
  <si>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</si>
  <si>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</si>
  <si>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</si>
  <si>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</si>
  <si>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</si>
  <si>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</si>
  <si>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</si>
  <si>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</si>
  <si>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</si>
  <si>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</si>
  <si>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</si>
  <si>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</si>
  <si>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</si>
  <si>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</si>
  <si>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</si>
  <si>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</si>
  <si>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</si>
  <si>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</si>
  <si>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</si>
  <si>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</si>
  <si>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</si>
  <si>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</si>
  <si>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</si>
  <si>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</si>
  <si>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</si>
  <si>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</si>
  <si>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</si>
  <si>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</si>
  <si>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</si>
  <si>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</si>
  <si>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</si>
  <si>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</si>
  <si>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</si>
  <si>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</si>
  <si>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</si>
  <si>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</si>
  <si>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</si>
  <si>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</si>
  <si>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</si>
  <si>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</si>
  <si>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</si>
  <si>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</si>
  <si>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</si>
  <si>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</si>
  <si>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</si>
  <si>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</si>
  <si>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</si>
  <si>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</si>
  <si>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</si>
  <si>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</si>
  <si>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</si>
  <si>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</si>
  <si>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</si>
  <si>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</si>
  <si>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</si>
  <si>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</si>
  <si>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</si>
  <si>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</si>
  <si>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</si>
  <si>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</si>
  <si>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</si>
  <si>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</si>
  <si>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</si>
  <si>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</si>
  <si>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</si>
  <si>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</si>
  <si>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</si>
  <si>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</si>
  <si>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</si>
  <si>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</si>
  <si>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</si>
  <si>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</si>
  <si>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</si>
  <si>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</si>
  <si>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</si>
  <si>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</si>
  <si>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</si>
  <si>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</si>
  <si>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</si>
  <si>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</si>
  <si>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</si>
  <si>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</si>
  <si>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</si>
  <si>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</si>
  <si>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</si>
  <si>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</si>
  <si>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</si>
  <si>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</si>
  <si>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</si>
  <si>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</si>
  <si>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</si>
  <si>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</si>
  <si>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</si>
  <si>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</si>
  <si>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</si>
  <si>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</si>
  <si>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</si>
  <si>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</si>
  <si>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</si>
  <si>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</si>
  <si>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</si>
  <si>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</si>
  <si>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</si>
  <si>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</si>
  <si>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</si>
  <si>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</si>
  <si>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</si>
  <si>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</si>
  <si>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</si>
  <si>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</si>
  <si>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</si>
  <si>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</si>
  <si>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</si>
  <si>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</si>
  <si>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</si>
  <si>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</si>
  <si>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</si>
  <si>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</si>
  <si>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</si>
  <si>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</si>
  <si>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</si>
  <si>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</si>
  <si>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</si>
  <si>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</si>
  <si>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</si>
  <si>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</si>
  <si>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</si>
  <si>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</si>
  <si>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</si>
  <si>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</si>
  <si>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</si>
  <si>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</si>
  <si>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</si>
  <si>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</si>
  <si>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</si>
  <si>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</si>
  <si>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</si>
  <si>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</si>
  <si>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</si>
  <si>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</si>
  <si>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</si>
  <si>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</si>
  <si>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</si>
  <si>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</si>
  <si>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</si>
  <si>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</si>
  <si>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</si>
  <si>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</si>
  <si>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</si>
  <si>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</si>
  <si>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</si>
  <si>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</si>
  <si>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</si>
  <si>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</si>
  <si>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</si>
  <si>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</si>
  <si>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</si>
  <si>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</si>
  <si>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</si>
  <si>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</si>
  <si>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</si>
  <si>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</si>
  <si>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</si>
  <si>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</si>
  <si>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</si>
  <si>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</si>
  <si>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</si>
  <si>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</si>
  <si>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</si>
  <si>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</si>
  <si>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</si>
  <si>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</si>
  <si>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</si>
  <si>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</si>
  <si>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</si>
  <si>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</si>
  <si>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</si>
  <si>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</si>
  <si>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</si>
  <si>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</si>
  <si>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</si>
  <si>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</si>
  <si>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</si>
  <si>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</si>
  <si>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</si>
  <si>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</si>
  <si>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</si>
  <si>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</si>
  <si>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</si>
  <si>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</si>
  <si>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</si>
  <si>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</si>
  <si>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</si>
  <si>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</si>
  <si>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</si>
  <si>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</si>
  <si>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</si>
  <si>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</si>
  <si>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</si>
  <si>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</si>
  <si>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</si>
  <si>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</si>
  <si>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</si>
  <si>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</si>
  <si>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</si>
  <si>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</si>
  <si>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</si>
  <si>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</si>
  <si>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</si>
  <si>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</si>
  <si>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</si>
  <si>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</si>
  <si>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</si>
  <si>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</si>
  <si>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</si>
  <si>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</si>
  <si>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</si>
  <si>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</si>
  <si>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</si>
  <si>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</si>
  <si>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</si>
  <si>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</si>
  <si>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</si>
  <si>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</si>
  <si>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</si>
  <si>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</si>
  <si>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</si>
  <si>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</si>
  <si>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</si>
  <si>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</si>
  <si>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</si>
  <si>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</si>
  <si>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</si>
  <si>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</si>
  <si>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</si>
  <si>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</si>
  <si>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</si>
  <si>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</si>
  <si>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</si>
  <si>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</si>
  <si>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</si>
  <si>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</si>
  <si>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</si>
  <si>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</si>
  <si>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</si>
  <si>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</si>
  <si>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</si>
  <si>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</si>
  <si>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</si>
  <si>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</si>
  <si>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</si>
  <si>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</si>
  <si>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</si>
  <si>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</si>
  <si>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</si>
  <si>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</si>
  <si>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</si>
  <si>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</si>
  <si>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</si>
  <si>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</si>
  <si>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</si>
  <si>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</si>
  <si>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</si>
  <si>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</si>
  <si>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</si>
  <si>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</si>
  <si>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</si>
  <si>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</si>
  <si>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</si>
  <si>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</si>
  <si>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</si>
  <si>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</si>
  <si>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</si>
  <si>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</si>
  <si>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</si>
  <si>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</si>
  <si>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</si>
  <si>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</si>
  <si>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</si>
  <si>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</si>
  <si>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</si>
  <si>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</si>
  <si>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</si>
  <si>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</si>
  <si>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</si>
  <si>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</si>
  <si>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</si>
  <si>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</si>
  <si>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</si>
  <si>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</si>
  <si>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</si>
  <si>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</si>
  <si>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</si>
  <si>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</si>
  <si>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</si>
  <si>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</si>
  <si>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</si>
  <si>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</si>
  <si>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</si>
  <si>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</si>
  <si>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</si>
  <si>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</si>
  <si>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</si>
  <si>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</si>
  <si>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</si>
  <si>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</si>
  <si>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</si>
  <si>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</si>
  <si>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</si>
  <si>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</si>
  <si>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</si>
  <si>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</si>
  <si>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</si>
  <si>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</si>
  <si>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</si>
  <si>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</si>
  <si>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</si>
  <si>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</si>
  <si>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</si>
  <si>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</si>
  <si>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</si>
  <si>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</si>
  <si>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</si>
  <si>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</si>
  <si>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</si>
  <si>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</si>
  <si>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</si>
  <si>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</si>
  <si>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</si>
  <si>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</si>
  <si>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</si>
  <si>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</si>
  <si>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</si>
  <si>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</si>
  <si>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</si>
  <si>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</si>
  <si>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</si>
  <si>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</si>
  <si>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</si>
  <si>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</si>
  <si>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</si>
  <si>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</si>
  <si>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</si>
  <si>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</si>
  <si>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</si>
  <si>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</si>
  <si>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</si>
  <si>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</si>
  <si>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</si>
  <si>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</si>
  <si>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</si>
  <si>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</si>
  <si>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</si>
  <si>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</si>
  <si>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</si>
  <si>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</si>
  <si>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</si>
  <si>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</si>
  <si>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</si>
  <si>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</si>
  <si>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</si>
  <si>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</si>
  <si>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</si>
  <si>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</si>
  <si>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</si>
  <si>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</si>
  <si>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</si>
  <si>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</si>
  <si>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</si>
  <si>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</si>
  <si>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</si>
  <si>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</si>
  <si>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</si>
  <si>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</si>
  <si>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</si>
  <si>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</si>
  <si>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</si>
  <si>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</si>
  <si>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</si>
  <si>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</si>
  <si>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</si>
  <si>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</si>
  <si>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</si>
  <si>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</si>
  <si>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</si>
  <si>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</si>
  <si>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</si>
  <si>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</si>
  <si>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</si>
  <si>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</si>
  <si>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</si>
  <si>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</si>
  <si>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</si>
  <si>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</si>
  <si>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</si>
  <si>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</si>
  <si>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</si>
  <si>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</si>
  <si>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</si>
  <si>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</si>
  <si>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</si>
  <si>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</si>
  <si>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</si>
  <si>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</si>
  <si>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</si>
  <si>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</si>
  <si>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</si>
  <si>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</si>
  <si>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</si>
  <si>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</si>
  <si>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</si>
  <si>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</si>
  <si>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</si>
  <si>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</si>
  <si>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</si>
  <si>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</si>
  <si>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</si>
  <si>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</si>
  <si>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</si>
  <si>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</si>
  <si>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</si>
  <si>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</si>
  <si>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</si>
  <si>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</si>
  <si>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</si>
  <si>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</si>
  <si>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</si>
  <si>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</si>
  <si>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</si>
  <si>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</si>
  <si>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</si>
  <si>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</si>
  <si>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</si>
  <si>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</si>
  <si>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</si>
  <si>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</si>
  <si>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</si>
  <si>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</si>
  <si>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</si>
  <si>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</si>
  <si>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</si>
  <si>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</si>
  <si>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</si>
  <si>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</si>
  <si>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</si>
  <si>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</si>
  <si>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</si>
  <si>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</si>
  <si>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</si>
  <si>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</si>
  <si>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</si>
  <si>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</si>
  <si>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</si>
  <si>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</si>
  <si>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</si>
  <si>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</si>
  <si>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</si>
  <si>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</si>
  <si>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</si>
  <si>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</si>
  <si>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</si>
  <si>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</si>
  <si>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</si>
  <si>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</si>
  <si>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</si>
  <si>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</si>
  <si>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</si>
  <si>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</si>
  <si>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</si>
  <si>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</si>
  <si>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</si>
  <si>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</si>
  <si>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</si>
  <si>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</si>
  <si>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</si>
  <si>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</si>
  <si>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</si>
  <si>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</si>
  <si>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</si>
  <si>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</si>
  <si>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</si>
  <si>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</si>
  <si>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</si>
  <si>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</si>
  <si>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</si>
  <si>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</si>
  <si>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</si>
  <si>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</si>
  <si>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</si>
  <si>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</si>
  <si>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</si>
  <si>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</si>
  <si>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</si>
  <si>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</si>
  <si>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39209_令和7年度</t>
  </si>
  <si>
    <t>39209_令和8年度</t>
  </si>
  <si>
    <t>39209_令和9年度</t>
  </si>
  <si>
    <t>39209_令和10年度</t>
  </si>
  <si>
    <t>39209_令和11年度</t>
  </si>
  <si>
    <t>39209_令和12年度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</si>
</sst>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2.603437526473428</c:v>
                </c:pt>
                <c:pt idx="1">
                  <c:v>2.6920683038444482</c:v>
                </c:pt>
                <c:pt idx="2">
                  <c:v>2.1412252092973492</c:v>
                </c:pt>
                <c:pt idx="3">
                  <c:v>2.538143100273297</c:v>
                </c:pt>
                <c:pt idx="4">
                  <c:v>2.8133719671920199</c:v>
                </c:pt>
                <c:pt idx="5">
                  <c:v>2.953341213995754</c:v>
                </c:pt>
                <c:pt idx="6">
                  <c:v>2.448047152623066</c:v>
                </c:pt>
                <c:pt idx="7">
                  <c:v>2.8836237557554805</c:v>
                </c:pt>
                <c:pt idx="8">
                  <c:v>2.9025112320529063</c:v>
                </c:pt>
                <c:pt idx="9">
                  <c:v>2.4310838653228832</c:v>
                </c:pt>
                <c:pt idx="10">
                  <c:v>2.7637501540398044</c:v>
                </c:pt>
                <c:pt idx="11">
                  <c:v>1.457863287480319</c:v>
                </c:pt>
                <c:pt idx="12">
                  <c:v>1.7521777591057239</c:v>
                </c:pt>
                <c:pt idx="13">
                  <c:v>1.736683783535367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33.087605208537582</c:v>
                </c:pt>
                <c:pt idx="1">
                  <c:v>33.284384142516494</c:v>
                </c:pt>
                <c:pt idx="2">
                  <c:v>32.425323006669963</c:v>
                </c:pt>
                <c:pt idx="3">
                  <c:v>32.054978338239977</c:v>
                </c:pt>
                <c:pt idx="4">
                  <c:v>31.338499864378722</c:v>
                </c:pt>
                <c:pt idx="5">
                  <c:v>30.405075939461486</c:v>
                </c:pt>
                <c:pt idx="6">
                  <c:v>29.332891421754969</c:v>
                </c:pt>
                <c:pt idx="7">
                  <c:v>28.293674873275833</c:v>
                </c:pt>
                <c:pt idx="8">
                  <c:v>27.770351817039149</c:v>
                </c:pt>
                <c:pt idx="9">
                  <c:v>26.687442743882418</c:v>
                </c:pt>
                <c:pt idx="10">
                  <c:v>26.202194436002525</c:v>
                </c:pt>
                <c:pt idx="11">
                  <c:v>23.221205909101794</c:v>
                </c:pt>
                <c:pt idx="12">
                  <c:v>23.118494062180066</c:v>
                </c:pt>
                <c:pt idx="13">
                  <c:v>23.134708466738008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20.196894378560081</c:v>
                </c:pt>
                <c:pt idx="1">
                  <c:v>19.30788623300176</c:v>
                </c:pt>
                <c:pt idx="2">
                  <c:v>25.97191229031613</c:v>
                </c:pt>
                <c:pt idx="3">
                  <c:v>31.86196905889226</c:v>
                </c:pt>
                <c:pt idx="4">
                  <c:v>32.186058879729011</c:v>
                </c:pt>
                <c:pt idx="5">
                  <c:v>31.708514662547319</c:v>
                </c:pt>
                <c:pt idx="6">
                  <c:v>26.408235835768188</c:v>
                </c:pt>
                <c:pt idx="7">
                  <c:v>19.244579941280392</c:v>
                </c:pt>
                <c:pt idx="8">
                  <c:v>23.266444684471484</c:v>
                </c:pt>
                <c:pt idx="9">
                  <c:v>17.673292793052845</c:v>
                </c:pt>
                <c:pt idx="10">
                  <c:v>12.402877866599669</c:v>
                </c:pt>
                <c:pt idx="11">
                  <c:v>21.9621327658204</c:v>
                </c:pt>
                <c:pt idx="12">
                  <c:v>17.179362564213072</c:v>
                </c:pt>
                <c:pt idx="13">
                  <c:v>15.620889044803612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20.31227382074259</c:v>
                </c:pt>
                <c:pt idx="1">
                  <c:v>18.90208329640377</c:v>
                </c:pt>
                <c:pt idx="2">
                  <c:v>26.506777639515072</c:v>
                </c:pt>
                <c:pt idx="3">
                  <c:v>27.068196617241181</c:v>
                </c:pt>
                <c:pt idx="4">
                  <c:v>28.055511164817489</c:v>
                </c:pt>
                <c:pt idx="5">
                  <c:v>25.52764690227259</c:v>
                </c:pt>
                <c:pt idx="6">
                  <c:v>24.40937991810382</c:v>
                </c:pt>
                <c:pt idx="7">
                  <c:v>17.763875534607227</c:v>
                </c:pt>
                <c:pt idx="8">
                  <c:v>16.926449581015145</c:v>
                </c:pt>
                <c:pt idx="9">
                  <c:v>16.294981770366483</c:v>
                </c:pt>
                <c:pt idx="10">
                  <c:v>13.574020181667674</c:v>
                </c:pt>
                <c:pt idx="11">
                  <c:v>14.561927745117446</c:v>
                </c:pt>
                <c:pt idx="12">
                  <c:v>14.085774635477279</c:v>
                </c:pt>
                <c:pt idx="13">
                  <c:v>10.752947361740066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31.650995184757583</c:v>
                </c:pt>
                <c:pt idx="1">
                  <c:v>28.771389030766024</c:v>
                </c:pt>
                <c:pt idx="2">
                  <c:v>30.610173481906095</c:v>
                </c:pt>
                <c:pt idx="3">
                  <c:v>30.240078830278414</c:v>
                </c:pt>
                <c:pt idx="4">
                  <c:v>30.725784649223627</c:v>
                </c:pt>
                <c:pt idx="5">
                  <c:v>28.860291081504592</c:v>
                </c:pt>
                <c:pt idx="6">
                  <c:v>29.229583922196369</c:v>
                </c:pt>
                <c:pt idx="7">
                  <c:v>28.800030849070801</c:v>
                </c:pt>
                <c:pt idx="8">
                  <c:v>26.628031379524892</c:v>
                </c:pt>
                <c:pt idx="9">
                  <c:v>26.392225106413679</c:v>
                </c:pt>
                <c:pt idx="10">
                  <c:v>25.008144864839657</c:v>
                </c:pt>
                <c:pt idx="11">
                  <c:v>25.943153376291278</c:v>
                </c:pt>
                <c:pt idx="12">
                  <c:v>23.706965129803262</c:v>
                </c:pt>
                <c:pt idx="13">
                  <c:v>21.801864041907258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7502</c:v>
                </c:pt>
                <c:pt idx="1">
                  <c:v>7571</c:v>
                </c:pt>
                <c:pt idx="2">
                  <c:v>7581</c:v>
                </c:pt>
                <c:pt idx="3">
                  <c:v>7639</c:v>
                </c:pt>
                <c:pt idx="4">
                  <c:v>7687</c:v>
                </c:pt>
                <c:pt idx="5">
                  <c:v>7658</c:v>
                </c:pt>
                <c:pt idx="6">
                  <c:v>7610</c:v>
                </c:pt>
                <c:pt idx="7">
                  <c:v>7600</c:v>
                </c:pt>
                <c:pt idx="8">
                  <c:v>7575</c:v>
                </c:pt>
                <c:pt idx="9">
                  <c:v>7513</c:v>
                </c:pt>
                <c:pt idx="10">
                  <c:v>7435</c:v>
                </c:pt>
                <c:pt idx="11">
                  <c:v>7321</c:v>
                </c:pt>
                <c:pt idx="12">
                  <c:v>7230</c:v>
                </c:pt>
                <c:pt idx="13">
                  <c:v>7141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3425</c:v>
                </c:pt>
                <c:pt idx="1">
                  <c:v>3352</c:v>
                </c:pt>
                <c:pt idx="2">
                  <c:v>3324</c:v>
                </c:pt>
                <c:pt idx="3">
                  <c:v>3216</c:v>
                </c:pt>
                <c:pt idx="4">
                  <c:v>3151</c:v>
                </c:pt>
                <c:pt idx="5">
                  <c:v>3034</c:v>
                </c:pt>
                <c:pt idx="6">
                  <c:v>2950</c:v>
                </c:pt>
                <c:pt idx="7">
                  <c:v>2905</c:v>
                </c:pt>
                <c:pt idx="8">
                  <c:v>2835</c:v>
                </c:pt>
                <c:pt idx="9">
                  <c:v>2773</c:v>
                </c:pt>
                <c:pt idx="10">
                  <c:v>2679</c:v>
                </c:pt>
                <c:pt idx="11">
                  <c:v>2672</c:v>
                </c:pt>
                <c:pt idx="12">
                  <c:v>2651</c:v>
                </c:pt>
                <c:pt idx="13">
                  <c:v>2624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8122</c:v>
                </c:pt>
                <c:pt idx="1">
                  <c:v>8059</c:v>
                </c:pt>
                <c:pt idx="2">
                  <c:v>7979</c:v>
                </c:pt>
                <c:pt idx="3">
                  <c:v>7922</c:v>
                </c:pt>
                <c:pt idx="4">
                  <c:v>7829</c:v>
                </c:pt>
                <c:pt idx="5">
                  <c:v>7733</c:v>
                </c:pt>
                <c:pt idx="6">
                  <c:v>7619</c:v>
                </c:pt>
                <c:pt idx="7">
                  <c:v>7514</c:v>
                </c:pt>
                <c:pt idx="8">
                  <c:v>7437</c:v>
                </c:pt>
                <c:pt idx="9">
                  <c:v>7394</c:v>
                </c:pt>
                <c:pt idx="10">
                  <c:v>7241</c:v>
                </c:pt>
                <c:pt idx="11">
                  <c:v>7173</c:v>
                </c:pt>
                <c:pt idx="12">
                  <c:v>7026</c:v>
                </c:pt>
                <c:pt idx="13">
                  <c:v>6950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190</c:v>
                </c:pt>
                <c:pt idx="1">
                  <c:v>190</c:v>
                </c:pt>
                <c:pt idx="2">
                  <c:v>190</c:v>
                </c:pt>
                <c:pt idx="3">
                  <c:v>190</c:v>
                </c:pt>
                <c:pt idx="4">
                  <c:v>190</c:v>
                </c:pt>
                <c:pt idx="5">
                  <c:v>185</c:v>
                </c:pt>
                <c:pt idx="6">
                  <c:v>185</c:v>
                </c:pt>
                <c:pt idx="7">
                  <c:v>185</c:v>
                </c:pt>
                <c:pt idx="8">
                  <c:v>185</c:v>
                </c:pt>
                <c:pt idx="9">
                  <c:v>185</c:v>
                </c:pt>
                <c:pt idx="10">
                  <c:v>185</c:v>
                </c:pt>
                <c:pt idx="11">
                  <c:v>204</c:v>
                </c:pt>
                <c:pt idx="12">
                  <c:v>204</c:v>
                </c:pt>
                <c:pt idx="13">
                  <c:v>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454</c:v>
                </c:pt>
                <c:pt idx="1">
                  <c:v>454</c:v>
                </c:pt>
                <c:pt idx="2">
                  <c:v>454</c:v>
                </c:pt>
                <c:pt idx="3">
                  <c:v>454</c:v>
                </c:pt>
                <c:pt idx="4">
                  <c:v>454</c:v>
                </c:pt>
                <c:pt idx="5">
                  <c:v>420</c:v>
                </c:pt>
                <c:pt idx="6">
                  <c:v>420</c:v>
                </c:pt>
                <c:pt idx="7">
                  <c:v>420</c:v>
                </c:pt>
                <c:pt idx="8">
                  <c:v>420</c:v>
                </c:pt>
                <c:pt idx="9">
                  <c:v>420</c:v>
                </c:pt>
                <c:pt idx="10">
                  <c:v>420</c:v>
                </c:pt>
                <c:pt idx="11">
                  <c:v>307</c:v>
                </c:pt>
                <c:pt idx="12">
                  <c:v>307</c:v>
                </c:pt>
                <c:pt idx="13">
                  <c:v>307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47.778700000000001</c:v>
                </c:pt>
                <c:pt idx="1">
                  <c:v>48.122100000000003</c:v>
                </c:pt>
                <c:pt idx="2">
                  <c:v>49.613700000000001</c:v>
                </c:pt>
                <c:pt idx="3">
                  <c:v>46.837200000000003</c:v>
                </c:pt>
                <c:pt idx="4">
                  <c:v>50.199800000000003</c:v>
                </c:pt>
                <c:pt idx="5">
                  <c:v>48.318300000000001</c:v>
                </c:pt>
                <c:pt idx="6">
                  <c:v>44.928899999999999</c:v>
                </c:pt>
                <c:pt idx="7">
                  <c:v>48.464599999999997</c:v>
                </c:pt>
                <c:pt idx="8">
                  <c:v>44.6828</c:v>
                </c:pt>
                <c:pt idx="9">
                  <c:v>48.241999999999997</c:v>
                </c:pt>
                <c:pt idx="10">
                  <c:v>48.476300000000002</c:v>
                </c:pt>
                <c:pt idx="11">
                  <c:v>40.553100000000001</c:v>
                </c:pt>
                <c:pt idx="12">
                  <c:v>38.043100000000003</c:v>
                </c:pt>
                <c:pt idx="13">
                  <c:v>48.0182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26.506777639515072</c:v>
                </c:pt>
                <c:pt idx="1">
                  <c:v>27.068196617241181</c:v>
                </c:pt>
                <c:pt idx="2">
                  <c:v>28.055511164817489</c:v>
                </c:pt>
                <c:pt idx="3">
                  <c:v>25.52764690227259</c:v>
                </c:pt>
                <c:pt idx="4">
                  <c:v>24.40937991810382</c:v>
                </c:pt>
                <c:pt idx="5">
                  <c:v>17.763875534607227</c:v>
                </c:pt>
                <c:pt idx="6">
                  <c:v>16.926449581015145</c:v>
                </c:pt>
                <c:pt idx="7">
                  <c:v>16.294981770366483</c:v>
                </c:pt>
                <c:pt idx="8">
                  <c:v>13.574020181667674</c:v>
                </c:pt>
                <c:pt idx="9">
                  <c:v>14.561927745117446</c:v>
                </c:pt>
                <c:pt idx="10">
                  <c:v>14.085774635477279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30.610173481906095</c:v>
                </c:pt>
                <c:pt idx="1">
                  <c:v>30.240078830278414</c:v>
                </c:pt>
                <c:pt idx="2">
                  <c:v>30.725784649223627</c:v>
                </c:pt>
                <c:pt idx="3">
                  <c:v>28.860291081504592</c:v>
                </c:pt>
                <c:pt idx="4">
                  <c:v>29.229583922196369</c:v>
                </c:pt>
                <c:pt idx="5">
                  <c:v>28.800030849070801</c:v>
                </c:pt>
                <c:pt idx="6">
                  <c:v>26.628031379524892</c:v>
                </c:pt>
                <c:pt idx="7">
                  <c:v>26.392225106413679</c:v>
                </c:pt>
                <c:pt idx="8">
                  <c:v>25.008144864839657</c:v>
                </c:pt>
                <c:pt idx="9">
                  <c:v>25.943153376291278</c:v>
                </c:pt>
                <c:pt idx="10">
                  <c:v>23.706965129803262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24.515230380657808</c:v>
                </c:pt>
                <c:pt idx="2">
                  <c:v>2.3070782776190928</c:v>
                </c:pt>
                <c:pt idx="3">
                  <c:v>7.4460548481159634</c:v>
                </c:pt>
                <c:pt idx="4">
                  <c:v>18.094691236450899</c:v>
                </c:pt>
                <c:pt idx="5">
                  <c:v>20.54101215569716</c:v>
                </c:pt>
                <c:pt idx="7">
                  <c:v>35.068357036984608</c:v>
                </c:pt>
                <c:pt idx="8">
                  <c:v>1.05898484700507</c:v>
                </c:pt>
                <c:pt idx="9">
                  <c:v>1.190588929590354</c:v>
                </c:pt>
                <c:pt idx="10">
                  <c:v>2.053105449654586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34.268363506392866</c:v>
                </c:pt>
                <c:pt idx="4" formatCode="#,##0">
                  <c:v>18.094691236450899</c:v>
                </c:pt>
                <c:pt idx="5" formatCode="#,##0">
                  <c:v>20.54101215569716</c:v>
                </c:pt>
                <c:pt idx="6" formatCode="#,##0">
                  <c:v>37.317930813580034</c:v>
                </c:pt>
                <c:pt idx="10" formatCode="#,##0">
                  <c:v>2.053105449654586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土佐清水市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土佐清水市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土佐清水市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土佐清水市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16,205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1262.23</c:v>
                </c:pt>
                <c:pt idx="1">
                  <c:v>14942.98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21,281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1514.8274676000001</c:v>
                </c:pt>
                <c:pt idx="1">
                  <c:v>19765.976224799997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土佐清水市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9.8817309000000009</c:v>
                </c:pt>
                <c:pt idx="1">
                  <c:v>34.369070399999998</c:v>
                </c:pt>
                <c:pt idx="2">
                  <c:v>0.28982635200000001</c:v>
                </c:pt>
                <c:pt idx="3">
                  <c:v>0</c:v>
                </c:pt>
                <c:pt idx="4">
                  <c:v>1.45381925</c:v>
                </c:pt>
                <c:pt idx="5">
                  <c:v>6.9923572600000004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567,413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土佐清水市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196794</c:v>
                </c:pt>
                <c:pt idx="1">
                  <c:v>369200</c:v>
                </c:pt>
                <c:pt idx="2">
                  <c:v>1419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12479.58</c:v>
                </c:pt>
                <c:pt idx="1">
                  <c:v>13296.48</c:v>
                </c:pt>
                <c:pt idx="2">
                  <c:v>14535.18</c:v>
                </c:pt>
                <c:pt idx="3">
                  <c:v>14638.18</c:v>
                </c:pt>
                <c:pt idx="4">
                  <c:v>14866.08</c:v>
                </c:pt>
                <c:pt idx="5">
                  <c:v>14893.48</c:v>
                </c:pt>
                <c:pt idx="6">
                  <c:v>14893.48</c:v>
                </c:pt>
                <c:pt idx="7">
                  <c:v>14942.98</c:v>
                </c:pt>
                <c:pt idx="8">
                  <c:v>14942.98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968.43100000000004</c:v>
                </c:pt>
                <c:pt idx="1">
                  <c:v>1045.731</c:v>
                </c:pt>
                <c:pt idx="2">
                  <c:v>1081.211</c:v>
                </c:pt>
                <c:pt idx="3">
                  <c:v>1124.9110000000001</c:v>
                </c:pt>
                <c:pt idx="4">
                  <c:v>1138.0509999999999</c:v>
                </c:pt>
                <c:pt idx="5">
                  <c:v>1172.1849999999999</c:v>
                </c:pt>
                <c:pt idx="6">
                  <c:v>1195.23</c:v>
                </c:pt>
                <c:pt idx="7">
                  <c:v>1227.1300000000001</c:v>
                </c:pt>
                <c:pt idx="8">
                  <c:v>1262.23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0.2367938611100231</c:v>
                </c:pt>
                <c:pt idx="1">
                  <c:v>0.26828434207875645</c:v>
                </c:pt>
                <c:pt idx="2">
                  <c:v>0.28621963426068081</c:v>
                </c:pt>
                <c:pt idx="3">
                  <c:v>0.32492377280028911</c:v>
                </c:pt>
                <c:pt idx="4">
                  <c:v>0.35607932289063732</c:v>
                </c:pt>
                <c:pt idx="5">
                  <c:v>0.33229277415474673</c:v>
                </c:pt>
                <c:pt idx="6">
                  <c:v>0.36837507958600141</c:v>
                </c:pt>
                <c:pt idx="7">
                  <c:v>0.35231301490674027</c:v>
                </c:pt>
                <c:pt idx="8">
                  <c:v>0.35301178283833345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19.34815753915548</c:v>
                </c:pt>
                <c:pt idx="2">
                  <c:v>2.04670857350688</c:v>
                </c:pt>
                <c:pt idx="3">
                  <c:v>9.3309185365612652</c:v>
                </c:pt>
                <c:pt idx="4">
                  <c:v>28.055511164817489</c:v>
                </c:pt>
                <c:pt idx="5">
                  <c:v>32.186058879729011</c:v>
                </c:pt>
                <c:pt idx="7">
                  <c:v>29.809488709789392</c:v>
                </c:pt>
                <c:pt idx="8">
                  <c:v>1.20101208110777</c:v>
                </c:pt>
                <c:pt idx="9">
                  <c:v>0.32799907348156149</c:v>
                </c:pt>
                <c:pt idx="10">
                  <c:v>2.8133719671920199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30.725784649223627</c:v>
                </c:pt>
                <c:pt idx="4" formatCode="#,##0">
                  <c:v>28.055511164817489</c:v>
                </c:pt>
                <c:pt idx="5" formatCode="#,##0">
                  <c:v>32.186058879729011</c:v>
                </c:pt>
                <c:pt idx="6" formatCode="#,##0">
                  <c:v>31.338499864378722</c:v>
                </c:pt>
                <c:pt idx="10" formatCode="#,##0">
                  <c:v>2.8133719671920199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218</c:v>
                </c:pt>
                <c:pt idx="1">
                  <c:v>231</c:v>
                </c:pt>
                <c:pt idx="2">
                  <c:v>238</c:v>
                </c:pt>
                <c:pt idx="3">
                  <c:v>245</c:v>
                </c:pt>
                <c:pt idx="4">
                  <c:v>248</c:v>
                </c:pt>
                <c:pt idx="5">
                  <c:v>255</c:v>
                </c:pt>
                <c:pt idx="6">
                  <c:v>258</c:v>
                </c:pt>
                <c:pt idx="7">
                  <c:v>266</c:v>
                </c:pt>
                <c:pt idx="8">
                  <c:v>273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60283.550654584891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21280.803692399997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1237239.6570000001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274492.52500000002</c:v>
                </c:pt>
                <c:pt idx="1">
                  <c:v>954696.4</c:v>
                </c:pt>
                <c:pt idx="2">
                  <c:v>8050.732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21280.803692399997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11.629788353843065</c:v>
                </c:pt>
                <c:pt idx="2">
                  <c:v>0.93560834017548067</c:v>
                </c:pt>
                <c:pt idx="3">
                  <c:v>9.2364673478887127</c:v>
                </c:pt>
                <c:pt idx="4">
                  <c:v>10.752947361740066</c:v>
                </c:pt>
                <c:pt idx="5">
                  <c:v>15.620889044803612</c:v>
                </c:pt>
                <c:pt idx="7">
                  <c:v>22.224872991141243</c:v>
                </c:pt>
                <c:pt idx="8">
                  <c:v>0.72239183740443103</c:v>
                </c:pt>
                <c:pt idx="9">
                  <c:v>0.18744363819233373</c:v>
                </c:pt>
                <c:pt idx="10">
                  <c:v>1.736683783535367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21.801864041907258</c:v>
                </c:pt>
                <c:pt idx="4">
                  <c:v>10.752947361740066</c:v>
                </c:pt>
                <c:pt idx="5">
                  <c:v>15.620889044803612</c:v>
                </c:pt>
                <c:pt idx="6">
                  <c:v>23.134708466738008</c:v>
                </c:pt>
                <c:pt idx="10">
                  <c:v>1.736683783535367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土佐清水市</c:v>
                </c:pt>
              </c:strCache>
            </c:strRef>
          </c:cat>
          <c:val>
            <c:numRef>
              <c:f>①CO2排出量の現状把握!$AX$43:$AX$45</c:f>
              <c:numCache>
                <c:formatCode>0%</c:formatCode>
                <c:ptCount val="3"/>
                <c:pt idx="0">
                  <c:v>0.42072759503743129</c:v>
                </c:pt>
                <c:pt idx="1">
                  <c:v>0.38543818756925741</c:v>
                </c:pt>
                <c:pt idx="2">
                  <c:v>0.29846313161054805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土佐清水市</c:v>
                </c:pt>
              </c:strCache>
            </c:strRef>
          </c:cat>
          <c:val>
            <c:numRef>
              <c:f>①CO2排出量の現状把握!$AY$43:$AY$45</c:f>
              <c:numCache>
                <c:formatCode>0%</c:formatCode>
                <c:ptCount val="3"/>
                <c:pt idx="0">
                  <c:v>0.19118662390594171</c:v>
                </c:pt>
                <c:pt idx="1">
                  <c:v>0.16514552101922259</c:v>
                </c:pt>
                <c:pt idx="2">
                  <c:v>0.14720568559914574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土佐清水市</c:v>
                </c:pt>
              </c:strCache>
            </c:strRef>
          </c:cat>
          <c:val>
            <c:numRef>
              <c:f>①CO2排出量の現状把握!$AZ$43:$AZ$45</c:f>
              <c:numCache>
                <c:formatCode>0%</c:formatCode>
                <c:ptCount val="3"/>
                <c:pt idx="0">
                  <c:v>0.18034974026133399</c:v>
                </c:pt>
                <c:pt idx="1">
                  <c:v>0.16051987779222998</c:v>
                </c:pt>
                <c:pt idx="2">
                  <c:v>0.21384682767910368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土佐清水市</c:v>
                </c:pt>
              </c:strCache>
            </c:strRef>
          </c:cat>
          <c:val>
            <c:numRef>
              <c:f>①CO2排出量の現状把握!$BA$43:$BA$45</c:f>
              <c:numCache>
                <c:formatCode>0%</c:formatCode>
                <c:ptCount val="3"/>
                <c:pt idx="0">
                  <c:v>0.19226168778726088</c:v>
                </c:pt>
                <c:pt idx="1">
                  <c:v>0.27111931076021972</c:v>
                </c:pt>
                <c:pt idx="2">
                  <c:v>0.31670950358222855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土佐清水市</c:v>
                </c:pt>
              </c:strCache>
            </c:strRef>
          </c:cat>
          <c:val>
            <c:numRef>
              <c:f>①CO2排出量の現状把握!$BB$43:$BB$45</c:f>
              <c:numCache>
                <c:formatCode>0%</c:formatCode>
                <c:ptCount val="3"/>
                <c:pt idx="0">
                  <c:v>1.5474353008032191E-2</c:v>
                </c:pt>
                <c:pt idx="1">
                  <c:v>1.7777102859070335E-2</c:v>
                </c:pt>
                <c:pt idx="2">
                  <c:v>2.3774851528973941E-2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4693</c:v>
                </c:pt>
                <c:pt idx="1">
                  <c:v>4693</c:v>
                </c:pt>
                <c:pt idx="2">
                  <c:v>4693</c:v>
                </c:pt>
                <c:pt idx="3">
                  <c:v>4693</c:v>
                </c:pt>
                <c:pt idx="4">
                  <c:v>4693</c:v>
                </c:pt>
                <c:pt idx="5">
                  <c:v>4360</c:v>
                </c:pt>
                <c:pt idx="6">
                  <c:v>4360</c:v>
                </c:pt>
                <c:pt idx="7">
                  <c:v>4360</c:v>
                </c:pt>
                <c:pt idx="8">
                  <c:v>4360</c:v>
                </c:pt>
                <c:pt idx="9">
                  <c:v>4360</c:v>
                </c:pt>
                <c:pt idx="10">
                  <c:v>4360</c:v>
                </c:pt>
                <c:pt idx="11">
                  <c:v>3425</c:v>
                </c:pt>
                <c:pt idx="12">
                  <c:v>3425</c:v>
                </c:pt>
                <c:pt idx="13">
                  <c:v>3425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2.603437526473428</c:v>
                </c:pt>
                <c:pt idx="1">
                  <c:v>2.6920683038444482</c:v>
                </c:pt>
                <c:pt idx="2">
                  <c:v>2.1412252092973492</c:v>
                </c:pt>
                <c:pt idx="3">
                  <c:v>2.538143100273297</c:v>
                </c:pt>
                <c:pt idx="4">
                  <c:v>2.8133719671920199</c:v>
                </c:pt>
                <c:pt idx="5">
                  <c:v>2.953341213995754</c:v>
                </c:pt>
                <c:pt idx="6">
                  <c:v>2.448047152623066</c:v>
                </c:pt>
                <c:pt idx="7">
                  <c:v>2.88362375575548</c:v>
                </c:pt>
                <c:pt idx="8">
                  <c:v>2.9025112320529058</c:v>
                </c:pt>
                <c:pt idx="9">
                  <c:v>2.4310838653228828</c:v>
                </c:pt>
                <c:pt idx="10">
                  <c:v>2.763750154039804</c:v>
                </c:pt>
                <c:pt idx="11">
                  <c:v>1.457863287480319</c:v>
                </c:pt>
                <c:pt idx="12">
                  <c:v>1.7521777591057239</c:v>
                </c:pt>
                <c:pt idx="13">
                  <c:v>1.736683783535367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47978</c:v>
                </c:pt>
                <c:pt idx="1">
                  <c:v>53120</c:v>
                </c:pt>
                <c:pt idx="2">
                  <c:v>42695</c:v>
                </c:pt>
                <c:pt idx="3">
                  <c:v>40827</c:v>
                </c:pt>
                <c:pt idx="4">
                  <c:v>54373</c:v>
                </c:pt>
                <c:pt idx="5">
                  <c:v>122934</c:v>
                </c:pt>
                <c:pt idx="6">
                  <c:v>58368</c:v>
                </c:pt>
                <c:pt idx="7">
                  <c:v>42216.916534785087</c:v>
                </c:pt>
                <c:pt idx="8">
                  <c:v>79279.999999999985</c:v>
                </c:pt>
                <c:pt idx="9">
                  <c:v>40903.000000000007</c:v>
                </c:pt>
                <c:pt idx="10">
                  <c:v>106001</c:v>
                </c:pt>
                <c:pt idx="11">
                  <c:v>18438</c:v>
                </c:pt>
                <c:pt idx="12">
                  <c:v>40917</c:v>
                </c:pt>
                <c:pt idx="13">
                  <c:v>32639.999999999996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16643</c:v>
                </c:pt>
                <c:pt idx="1">
                  <c:v>16307</c:v>
                </c:pt>
                <c:pt idx="2">
                  <c:v>15991</c:v>
                </c:pt>
                <c:pt idx="3">
                  <c:v>15795</c:v>
                </c:pt>
                <c:pt idx="4">
                  <c:v>15526</c:v>
                </c:pt>
                <c:pt idx="5">
                  <c:v>15136</c:v>
                </c:pt>
                <c:pt idx="6">
                  <c:v>14707</c:v>
                </c:pt>
                <c:pt idx="7">
                  <c:v>14295</c:v>
                </c:pt>
                <c:pt idx="8">
                  <c:v>14032</c:v>
                </c:pt>
                <c:pt idx="9">
                  <c:v>13684</c:v>
                </c:pt>
                <c:pt idx="10">
                  <c:v>13344</c:v>
                </c:pt>
                <c:pt idx="11">
                  <c:v>12978</c:v>
                </c:pt>
                <c:pt idx="12">
                  <c:v>12603</c:v>
                </c:pt>
                <c:pt idx="13">
                  <c:v>12271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土佐清水市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1706</v>
      </c>
      <c r="B9" s="70">
        <v>1</v>
      </c>
      <c r="C9" s="70">
        <v>1</v>
      </c>
      <c r="D9" s="70">
        <v>1</v>
      </c>
      <c r="E9" s="70">
        <v>1990</v>
      </c>
      <c r="F9" s="70" t="s">
        <v>787</v>
      </c>
      <c r="G9" s="1073" t="s">
        <v>1707</v>
      </c>
      <c r="H9" s="70" t="s">
        <v>1708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1709</v>
      </c>
      <c r="B10" s="70">
        <v>2</v>
      </c>
      <c r="C10" s="70">
        <v>2</v>
      </c>
      <c r="D10" s="70">
        <v>1</v>
      </c>
      <c r="E10" s="70">
        <v>2005</v>
      </c>
      <c r="F10" s="70" t="s">
        <v>789</v>
      </c>
      <c r="G10" s="1073" t="s">
        <v>1707</v>
      </c>
      <c r="H10" s="70" t="s">
        <v>1708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1710</v>
      </c>
      <c r="B11" s="70">
        <v>3</v>
      </c>
      <c r="C11" s="70">
        <v>3</v>
      </c>
      <c r="D11" s="70">
        <v>1</v>
      </c>
      <c r="E11" s="70">
        <v>2006</v>
      </c>
      <c r="F11" s="70" t="s">
        <v>790</v>
      </c>
      <c r="G11" s="1073" t="s">
        <v>1707</v>
      </c>
      <c r="H11" s="70" t="s">
        <v>1708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1711</v>
      </c>
      <c r="B12" s="70">
        <v>4</v>
      </c>
      <c r="C12" s="70">
        <v>4</v>
      </c>
      <c r="D12" s="70">
        <v>1</v>
      </c>
      <c r="E12" s="70">
        <v>2007</v>
      </c>
      <c r="F12" s="70" t="s">
        <v>791</v>
      </c>
      <c r="G12" s="1073" t="s">
        <v>1707</v>
      </c>
      <c r="H12" s="70" t="s">
        <v>1708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1712</v>
      </c>
      <c r="B13" s="70">
        <v>5</v>
      </c>
      <c r="C13" s="70">
        <v>5</v>
      </c>
      <c r="D13" s="70">
        <v>1</v>
      </c>
      <c r="E13" s="70">
        <v>2008</v>
      </c>
      <c r="F13" s="70" t="s">
        <v>792</v>
      </c>
      <c r="G13" s="1073" t="s">
        <v>1707</v>
      </c>
      <c r="H13" s="70" t="s">
        <v>1708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1713</v>
      </c>
      <c r="B14" s="70">
        <v>6</v>
      </c>
      <c r="C14" s="70">
        <v>6</v>
      </c>
      <c r="D14" s="70">
        <v>1</v>
      </c>
      <c r="E14" s="70">
        <v>2009</v>
      </c>
      <c r="F14" s="70" t="s">
        <v>176</v>
      </c>
      <c r="G14" s="1073" t="s">
        <v>1707</v>
      </c>
      <c r="H14" s="70" t="s">
        <v>1708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1714</v>
      </c>
      <c r="B15" s="70">
        <v>7</v>
      </c>
      <c r="C15" s="70">
        <v>7</v>
      </c>
      <c r="D15" s="70">
        <v>1</v>
      </c>
      <c r="E15" s="70">
        <v>2010</v>
      </c>
      <c r="F15" s="70" t="s">
        <v>177</v>
      </c>
      <c r="G15" s="1073" t="s">
        <v>1707</v>
      </c>
      <c r="H15" s="70" t="s">
        <v>1708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1715</v>
      </c>
      <c r="B16" s="70">
        <v>8</v>
      </c>
      <c r="C16" s="70">
        <v>8</v>
      </c>
      <c r="D16" s="70">
        <v>1</v>
      </c>
      <c r="E16" s="70">
        <v>2011</v>
      </c>
      <c r="F16" s="70" t="s">
        <v>178</v>
      </c>
      <c r="G16" s="1073" t="s">
        <v>1707</v>
      </c>
      <c r="H16" s="70" t="s">
        <v>1708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1716</v>
      </c>
      <c r="B17" s="70">
        <v>9</v>
      </c>
      <c r="C17" s="70">
        <v>9</v>
      </c>
      <c r="D17" s="70">
        <v>1</v>
      </c>
      <c r="E17" s="70">
        <v>2012</v>
      </c>
      <c r="F17" s="70" t="s">
        <v>179</v>
      </c>
      <c r="G17" s="1073" t="s">
        <v>1707</v>
      </c>
      <c r="H17" s="70" t="s">
        <v>1708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1717</v>
      </c>
      <c r="B18" s="70">
        <v>10</v>
      </c>
      <c r="C18" s="70">
        <v>10</v>
      </c>
      <c r="D18" s="70">
        <v>1</v>
      </c>
      <c r="E18" s="70">
        <v>2013</v>
      </c>
      <c r="F18" s="70" t="s">
        <v>180</v>
      </c>
      <c r="G18" s="1073" t="s">
        <v>1707</v>
      </c>
      <c r="H18" s="70" t="s">
        <v>1708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1718</v>
      </c>
      <c r="B19" s="70">
        <v>11</v>
      </c>
      <c r="C19" s="70">
        <v>11</v>
      </c>
      <c r="D19" s="70">
        <v>1</v>
      </c>
      <c r="E19" s="70">
        <v>2014</v>
      </c>
      <c r="F19" s="70" t="s">
        <v>181</v>
      </c>
      <c r="G19" s="1073" t="s">
        <v>1707</v>
      </c>
      <c r="H19" s="70" t="s">
        <v>1708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1719</v>
      </c>
      <c r="B20" s="70">
        <v>12</v>
      </c>
      <c r="C20" s="70">
        <v>12</v>
      </c>
      <c r="D20" s="70">
        <v>1</v>
      </c>
      <c r="E20" s="70">
        <v>2015</v>
      </c>
      <c r="F20" s="70" t="s">
        <v>182</v>
      </c>
      <c r="G20" s="1073" t="s">
        <v>1707</v>
      </c>
      <c r="H20" s="70" t="s">
        <v>1708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1720</v>
      </c>
      <c r="B21" s="70">
        <v>13</v>
      </c>
      <c r="C21" s="70">
        <v>13</v>
      </c>
      <c r="D21" s="70">
        <v>1</v>
      </c>
      <c r="E21" s="70">
        <v>2016</v>
      </c>
      <c r="F21" s="70" t="s">
        <v>155</v>
      </c>
      <c r="G21" s="1073" t="s">
        <v>1707</v>
      </c>
      <c r="H21" s="70" t="s">
        <v>1708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1721</v>
      </c>
      <c r="B22" s="70">
        <v>14</v>
      </c>
      <c r="C22" s="70">
        <v>14</v>
      </c>
      <c r="D22" s="70">
        <v>1</v>
      </c>
      <c r="E22" s="70">
        <v>2017</v>
      </c>
      <c r="F22" s="70" t="s">
        <v>156</v>
      </c>
      <c r="G22" s="1073" t="s">
        <v>1707</v>
      </c>
      <c r="H22" s="70" t="s">
        <v>1708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1722</v>
      </c>
      <c r="B23" s="70">
        <v>15</v>
      </c>
      <c r="C23" s="70">
        <v>15</v>
      </c>
      <c r="D23" s="70">
        <v>1</v>
      </c>
      <c r="E23" s="70">
        <v>2018</v>
      </c>
      <c r="F23" s="70" t="s">
        <v>183</v>
      </c>
      <c r="G23" s="1073" t="s">
        <v>1707</v>
      </c>
      <c r="H23" s="70" t="s">
        <v>1708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1723</v>
      </c>
      <c r="B24" s="70">
        <v>16</v>
      </c>
      <c r="C24" s="70">
        <v>16</v>
      </c>
      <c r="D24" s="70">
        <v>1</v>
      </c>
      <c r="E24" s="70">
        <v>2019</v>
      </c>
      <c r="F24" s="70" t="s">
        <v>158</v>
      </c>
      <c r="G24" s="1073" t="s">
        <v>1707</v>
      </c>
      <c r="H24" s="70" t="s">
        <v>1708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1724</v>
      </c>
      <c r="B25" s="70">
        <v>17</v>
      </c>
      <c r="C25" s="70">
        <v>17</v>
      </c>
      <c r="D25" s="70">
        <v>1</v>
      </c>
      <c r="E25" s="70">
        <v>2020</v>
      </c>
      <c r="F25" s="70" t="s">
        <v>159</v>
      </c>
      <c r="G25" s="1073" t="s">
        <v>1707</v>
      </c>
      <c r="H25" s="70" t="s">
        <v>1708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1725</v>
      </c>
      <c r="B26" s="70">
        <v>18</v>
      </c>
      <c r="C26" s="70">
        <v>18</v>
      </c>
      <c r="D26" s="70">
        <v>1</v>
      </c>
      <c r="E26" s="70">
        <v>2021</v>
      </c>
      <c r="F26" s="70" t="s">
        <v>160</v>
      </c>
      <c r="G26" s="1073" t="s">
        <v>1707</v>
      </c>
      <c r="H26" s="70" t="s">
        <v>1708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1726</v>
      </c>
      <c r="B27" s="70">
        <v>19</v>
      </c>
      <c r="C27" s="70">
        <v>19</v>
      </c>
      <c r="D27" s="70">
        <v>1</v>
      </c>
      <c r="E27" s="70">
        <v>2022</v>
      </c>
      <c r="F27" s="70" t="s">
        <v>161</v>
      </c>
      <c r="G27" s="1073" t="s">
        <v>1707</v>
      </c>
      <c r="H27" s="70" t="s">
        <v>1708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1727</v>
      </c>
      <c r="B28" s="70">
        <v>20</v>
      </c>
      <c r="C28" s="70">
        <v>20</v>
      </c>
      <c r="D28" s="70">
        <v>1</v>
      </c>
      <c r="E28" s="70">
        <v>2023</v>
      </c>
      <c r="F28" s="70" t="s">
        <v>1539</v>
      </c>
      <c r="G28" s="1073" t="s">
        <v>1707</v>
      </c>
      <c r="H28" s="70" t="s">
        <v>1708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1707</v>
      </c>
      <c r="H29" s="70" t="s">
        <v>1708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1707</v>
      </c>
      <c r="H30" s="70" t="s">
        <v>1708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1707</v>
      </c>
      <c r="H31" s="70" t="s">
        <v>1708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1707</v>
      </c>
      <c r="H32" s="70" t="s">
        <v>1708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1707</v>
      </c>
      <c r="H33" s="70" t="s">
        <v>1708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1707</v>
      </c>
      <c r="H34" s="70" t="s">
        <v>1708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1707</v>
      </c>
      <c r="H35" s="70" t="s">
        <v>1708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1705</v>
      </c>
      <c r="B23" s="70">
        <v>15</v>
      </c>
      <c r="C23" s="70">
        <v>18</v>
      </c>
      <c r="D23" s="70">
        <v>15</v>
      </c>
      <c r="E23" s="70">
        <v>2024</v>
      </c>
      <c r="F23" s="70" t="s">
        <v>1554</v>
      </c>
      <c r="G23" s="1073" t="s">
        <v>1684</v>
      </c>
      <c r="H23" s="70" t="s">
        <v>1685</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2330</v>
      </c>
      <c r="B25" s="70">
        <v>17</v>
      </c>
      <c r="C25" s="70">
        <v>18</v>
      </c>
      <c r="D25" s="70">
        <v>17</v>
      </c>
      <c r="E25" s="70">
        <v>2024</v>
      </c>
      <c r="F25" s="70" t="s">
        <v>1554</v>
      </c>
      <c r="G25" s="1073" t="s">
        <v>2327</v>
      </c>
      <c r="H25" s="70" t="s">
        <v>2328</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2334</v>
      </c>
      <c r="B28" s="70">
        <v>20</v>
      </c>
      <c r="C28" s="70">
        <v>18</v>
      </c>
      <c r="D28" s="70">
        <v>20</v>
      </c>
      <c r="E28" s="70">
        <v>2024</v>
      </c>
      <c r="F28" s="70" t="s">
        <v>1554</v>
      </c>
      <c r="G28" s="1073" t="s">
        <v>2331</v>
      </c>
      <c r="H28" s="70" t="s">
        <v>2332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2322</v>
      </c>
      <c r="B31" s="70">
        <v>23</v>
      </c>
      <c r="C31" s="70">
        <v>18</v>
      </c>
      <c r="D31" s="70">
        <v>23</v>
      </c>
      <c r="E31" s="70">
        <v>2024</v>
      </c>
      <c r="F31" s="70" t="s">
        <v>1554</v>
      </c>
      <c r="G31" s="1073" t="s">
        <v>2319</v>
      </c>
      <c r="H31" s="70" t="s">
        <v>2320</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1707</v>
      </c>
      <c r="H32" s="70" t="s">
        <v>1708</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2342</v>
      </c>
      <c r="B36" s="70">
        <v>28</v>
      </c>
      <c r="C36" s="70">
        <v>18</v>
      </c>
      <c r="D36" s="70">
        <v>28</v>
      </c>
      <c r="E36" s="70">
        <v>2024</v>
      </c>
      <c r="F36" s="70" t="s">
        <v>1554</v>
      </c>
      <c r="G36" s="1073" t="s">
        <v>2339</v>
      </c>
      <c r="H36" s="70" t="s">
        <v>2340</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1912</v>
      </c>
      <c r="B40" s="70">
        <v>32</v>
      </c>
      <c r="C40" s="70">
        <v>18</v>
      </c>
      <c r="D40" s="70">
        <v>32</v>
      </c>
      <c r="E40" s="70">
        <v>2024</v>
      </c>
      <c r="F40" s="70" t="s">
        <v>1554</v>
      </c>
      <c r="G40" s="1073" t="s">
        <v>1891</v>
      </c>
      <c r="H40" s="70" t="s">
        <v>1892</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2350</v>
      </c>
      <c r="B41" s="70">
        <v>33</v>
      </c>
      <c r="C41" s="70">
        <v>18</v>
      </c>
      <c r="D41" s="70">
        <v>33</v>
      </c>
      <c r="E41" s="70">
        <v>2024</v>
      </c>
      <c r="F41" s="70" t="s">
        <v>1554</v>
      </c>
      <c r="G41" s="1073" t="s">
        <v>2347</v>
      </c>
      <c r="H41" s="70" t="s">
        <v>2348</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2338</v>
      </c>
      <c r="B42" s="70">
        <v>34</v>
      </c>
      <c r="C42" s="70">
        <v>18</v>
      </c>
      <c r="D42" s="70">
        <v>34</v>
      </c>
      <c r="E42" s="70">
        <v>2024</v>
      </c>
      <c r="F42" s="70" t="s">
        <v>1554</v>
      </c>
      <c r="G42" s="1073" t="s">
        <v>2335</v>
      </c>
      <c r="H42" s="70" t="s">
        <v>2336</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2329</v>
      </c>
      <c r="B205" s="70">
        <v>197</v>
      </c>
      <c r="C205" s="70">
        <v>16</v>
      </c>
      <c r="D205" s="70">
        <v>17</v>
      </c>
      <c r="E205" s="70">
        <v>2022</v>
      </c>
      <c r="F205" s="70" t="s">
        <v>161</v>
      </c>
      <c r="G205" s="1073" t="s">
        <v>2327</v>
      </c>
      <c r="H205" s="70" t="s">
        <v>2328</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2333</v>
      </c>
      <c r="B208" s="70">
        <v>200</v>
      </c>
      <c r="C208" s="70">
        <v>16</v>
      </c>
      <c r="D208" s="70">
        <v>20</v>
      </c>
      <c r="E208" s="70">
        <v>2022</v>
      </c>
      <c r="F208" s="70" t="s">
        <v>161</v>
      </c>
      <c r="G208" s="1073" t="s">
        <v>2331</v>
      </c>
      <c r="H208" s="70" t="s">
        <v>2332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2321</v>
      </c>
      <c r="B211" s="70">
        <v>203</v>
      </c>
      <c r="C211" s="70">
        <v>16</v>
      </c>
      <c r="D211" s="70">
        <v>23</v>
      </c>
      <c r="E211" s="70">
        <v>2022</v>
      </c>
      <c r="F211" s="70" t="s">
        <v>161</v>
      </c>
      <c r="G211" s="1073" t="s">
        <v>2319</v>
      </c>
      <c r="H211" s="70" t="s">
        <v>2320</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1726</v>
      </c>
      <c r="B212" s="70">
        <v>204</v>
      </c>
      <c r="C212" s="70">
        <v>16</v>
      </c>
      <c r="D212" s="70">
        <v>24</v>
      </c>
      <c r="E212" s="70">
        <v>2022</v>
      </c>
      <c r="F212" s="70" t="s">
        <v>161</v>
      </c>
      <c r="G212" s="1073" t="s">
        <v>1707</v>
      </c>
      <c r="H212" s="70" t="s">
        <v>1708</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2341</v>
      </c>
      <c r="B216" s="70">
        <v>208</v>
      </c>
      <c r="C216" s="70">
        <v>16</v>
      </c>
      <c r="D216" s="70">
        <v>28</v>
      </c>
      <c r="E216" s="70">
        <v>2022</v>
      </c>
      <c r="F216" s="70" t="s">
        <v>161</v>
      </c>
      <c r="G216" s="1073" t="s">
        <v>2339</v>
      </c>
      <c r="H216" s="70" t="s">
        <v>2340</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1910</v>
      </c>
      <c r="B220" s="70">
        <v>212</v>
      </c>
      <c r="C220" s="70">
        <v>16</v>
      </c>
      <c r="D220" s="70">
        <v>32</v>
      </c>
      <c r="E220" s="70">
        <v>2022</v>
      </c>
      <c r="F220" s="70" t="s">
        <v>161</v>
      </c>
      <c r="G220" s="1073" t="s">
        <v>1891</v>
      </c>
      <c r="H220" s="70" t="s">
        <v>1892</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2349</v>
      </c>
      <c r="B221" s="70">
        <v>213</v>
      </c>
      <c r="C221" s="70">
        <v>16</v>
      </c>
      <c r="D221" s="70">
        <v>33</v>
      </c>
      <c r="E221" s="70">
        <v>2022</v>
      </c>
      <c r="F221" s="70" t="s">
        <v>161</v>
      </c>
      <c r="G221" s="1073" t="s">
        <v>2347</v>
      </c>
      <c r="H221" s="70" t="s">
        <v>2348</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2337</v>
      </c>
      <c r="B222" s="70">
        <v>214</v>
      </c>
      <c r="C222" s="70">
        <v>16</v>
      </c>
      <c r="D222" s="70">
        <v>34</v>
      </c>
      <c r="E222" s="70">
        <v>2022</v>
      </c>
      <c r="F222" s="70" t="s">
        <v>161</v>
      </c>
      <c r="G222" s="1073" t="s">
        <v>2335</v>
      </c>
      <c r="H222" s="70" t="s">
        <v>2336</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1707</v>
      </c>
      <c r="H6" s="77" t="s">
        <v>1708</v>
      </c>
      <c r="I6" s="77" t="s">
        <v>2420</v>
      </c>
      <c r="J6" s="77" t="s">
        <v>2421</v>
      </c>
      <c r="K6" s="1080">
        <v>39</v>
      </c>
      <c r="L6" s="1081">
        <v>42</v>
      </c>
      <c r="M6" s="1044"/>
      <c r="N6" s="988">
        <v>1</v>
      </c>
      <c r="O6" s="77" t="s">
        <v>1661</v>
      </c>
      <c r="P6" s="77" t="s">
        <v>1662</v>
      </c>
      <c r="Q6" s="77" t="s">
        <v>1501</v>
      </c>
      <c r="R6" s="16"/>
      <c r="S6" s="77">
        <v>1</v>
      </c>
      <c r="T6" s="77" t="s">
        <v>1707</v>
      </c>
      <c r="U6" s="77" t="s">
        <v>1708</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2407</v>
      </c>
      <c r="AE9" s="77" t="s">
        <v>2408</v>
      </c>
      <c r="AF9" s="77" t="s">
        <v>1501</v>
      </c>
    </row>
    <row r="10" spans="1:32" ht="12">
      <c r="A10" s="16"/>
      <c r="B10" s="16"/>
      <c r="C10" s="16"/>
      <c r="D10" s="16"/>
      <c r="F10" s="75" t="s">
        <v>1501</v>
      </c>
      <c r="G10" s="76" t="s">
        <v>1707</v>
      </c>
      <c r="H10" s="77" t="s">
        <v>1708</v>
      </c>
      <c r="I10" s="77" t="s">
        <v>2420</v>
      </c>
      <c r="J10" s="77" t="s">
        <v>2421</v>
      </c>
      <c r="K10" s="1079">
        <v>39</v>
      </c>
      <c r="L10" s="1045">
        <v>42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2375</v>
      </c>
      <c r="AE11" s="77" t="s">
        <v>2376</v>
      </c>
      <c r="AF11" s="77" t="s">
        <v>1501</v>
      </c>
    </row>
    <row r="12" spans="1:32" ht="12">
      <c r="A12" s="16"/>
      <c r="B12" s="16"/>
      <c r="C12" s="16"/>
      <c r="D12" s="16"/>
      <c r="F12" s="75" t="s">
        <v>1505</v>
      </c>
      <c r="G12" s="76" t="s">
        <v>1707</v>
      </c>
      <c r="H12" s="77"/>
      <c r="I12" s="77" t="s">
        <v>1707</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2327</v>
      </c>
      <c r="AE22" s="77" t="s">
        <v>2328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2331</v>
      </c>
      <c r="AE25" s="77" t="s">
        <v>2332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2319</v>
      </c>
      <c r="AE28" s="77" t="s">
        <v>2320</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1707</v>
      </c>
      <c r="AE29" s="77" t="s">
        <v>1708</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2339</v>
      </c>
      <c r="AE33" s="77" t="s">
        <v>2340</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1891</v>
      </c>
      <c r="AE37" s="77" t="s">
        <v>1892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2347</v>
      </c>
      <c r="AE38" s="77" t="s">
        <v>2348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2335</v>
      </c>
      <c r="AE39" s="77" t="s">
        <v>2336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土佐清水市</v>
      </c>
      <c r="K4" s="70" t="str">
        <f>HLOOKUP(K3,比較地域マスタ!$E$5:$L$6,2,0)</f>
        <v>39209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土佐清水市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34.268363506392866</v>
      </c>
      <c r="BB5" s="29"/>
      <c r="BC5" s="17"/>
      <c r="BD5" s="1005">
        <f>SUM(BC6:BC8)</f>
        <v>30.725784649223627</v>
      </c>
      <c r="BE5" s="29"/>
      <c r="BF5" s="17"/>
      <c r="BG5" s="1005">
        <f>AK35</f>
        <v>21.801864041907258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24.515230380657808</v>
      </c>
      <c r="BA6" s="17"/>
      <c r="BB6" s="29"/>
      <c r="BC6" s="1005">
        <f>O32</f>
        <v>19.34815753915548</v>
      </c>
      <c r="BD6" s="17"/>
      <c r="BE6" s="29"/>
      <c r="BF6" s="1005">
        <f>AK36</f>
        <v>11.629788353843065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2.3070782776190928</v>
      </c>
      <c r="BA7" s="17"/>
      <c r="BB7" s="29"/>
      <c r="BC7" s="1005">
        <f>O33</f>
        <v>2.04670857350688</v>
      </c>
      <c r="BD7" s="17"/>
      <c r="BE7" s="29"/>
      <c r="BF7" s="1005">
        <f t="shared" ref="BF7:BF8" si="0">AK37</f>
        <v>0.93560834017548067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7.4460548481159634</v>
      </c>
      <c r="BA8" s="17"/>
      <c r="BB8" s="29"/>
      <c r="BC8" s="1005">
        <f>O34</f>
        <v>9.3309185365612652</v>
      </c>
      <c r="BD8" s="17"/>
      <c r="BE8" s="29"/>
      <c r="BF8" s="1005">
        <f t="shared" si="0"/>
        <v>9.2364673478887127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112.27510316177553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18.094691236450899</v>
      </c>
      <c r="BA9" s="1005">
        <f>AZ9</f>
        <v>18.094691236450899</v>
      </c>
      <c r="BB9" s="29"/>
      <c r="BC9" s="1005">
        <f>O35</f>
        <v>28.055511164817489</v>
      </c>
      <c r="BD9" s="1005">
        <f>BC9</f>
        <v>28.055511164817489</v>
      </c>
      <c r="BE9" s="29"/>
      <c r="BF9" s="1005">
        <f>AK39</f>
        <v>10.752947361740066</v>
      </c>
      <c r="BG9" s="1005">
        <f>AK39</f>
        <v>10.752947361740066</v>
      </c>
      <c r="BH9" s="29"/>
    </row>
    <row r="10" spans="1:62" ht="17.100000000000001" customHeight="1" thickBot="1">
      <c r="B10" s="323"/>
      <c r="C10" s="324"/>
      <c r="D10" s="326"/>
      <c r="E10" s="326"/>
      <c r="F10" s="326"/>
      <c r="G10" s="325"/>
      <c r="H10" s="325"/>
      <c r="I10" s="326"/>
      <c r="J10" s="327"/>
      <c r="K10" s="334"/>
      <c r="L10" s="246" t="s">
        <v>114</v>
      </c>
      <c r="M10" s="246"/>
      <c r="N10" s="563"/>
      <c r="O10" s="906">
        <f>SUM(O11:O13)</f>
        <v>34.268363506392866</v>
      </c>
      <c r="P10" s="453">
        <f t="shared" ref="P10:P22" si="1">O10/$O$9</f>
        <v>0.3052178313923799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20.54101215569716</v>
      </c>
      <c r="BA10" s="1005">
        <f>AZ10</f>
        <v>20.54101215569716</v>
      </c>
      <c r="BB10" s="29"/>
      <c r="BC10" s="1005">
        <f>O36</f>
        <v>32.186058879729011</v>
      </c>
      <c r="BD10" s="1005">
        <f>BC10</f>
        <v>32.186058879729011</v>
      </c>
      <c r="BE10" s="29"/>
      <c r="BF10" s="1005">
        <f>AK40</f>
        <v>15.620889044803612</v>
      </c>
      <c r="BG10" s="1005">
        <f>AK40</f>
        <v>15.620889044803612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24.515230380657808</v>
      </c>
      <c r="P11" s="454">
        <f t="shared" si="1"/>
        <v>0.21834965803001022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37.317930813580034</v>
      </c>
      <c r="BB11" s="29"/>
      <c r="BC11" s="1005"/>
      <c r="BD11" s="1005">
        <f>SUM(BC12:BC14)</f>
        <v>31.338499864378722</v>
      </c>
      <c r="BE11" s="29"/>
      <c r="BF11" s="17"/>
      <c r="BG11" s="1005">
        <f>AK41</f>
        <v>23.134708466738008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2.3070782776190928</v>
      </c>
      <c r="P12" s="454">
        <f t="shared" si="1"/>
        <v>2.0548440505949551E-2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35.068357036984608</v>
      </c>
      <c r="BA12" s="17"/>
      <c r="BB12" s="29"/>
      <c r="BC12" s="1005">
        <f>O38</f>
        <v>29.809488709789392</v>
      </c>
      <c r="BD12" s="17"/>
      <c r="BE12" s="29"/>
      <c r="BF12" s="1005">
        <f>AK42</f>
        <v>22.224872991141243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7.4460548481159634</v>
      </c>
      <c r="P13" s="454">
        <f t="shared" si="1"/>
        <v>6.6319732856420122E-2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1.05898484700507</v>
      </c>
      <c r="BA13" s="17"/>
      <c r="BB13" s="29"/>
      <c r="BC13" s="1005">
        <f>O41</f>
        <v>1.20101208110777</v>
      </c>
      <c r="BD13" s="17"/>
      <c r="BE13" s="29"/>
      <c r="BF13" s="1005">
        <f>AK45</f>
        <v>0.72239183740443103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18.094691236450899</v>
      </c>
      <c r="P14" s="453">
        <f t="shared" si="1"/>
        <v>0.16116387985302963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1.190588929590354</v>
      </c>
      <c r="BA14" s="17"/>
      <c r="BB14" s="29"/>
      <c r="BC14" s="1005">
        <f>O42</f>
        <v>0.32799907348156149</v>
      </c>
      <c r="BD14" s="17"/>
      <c r="BE14" s="29"/>
      <c r="BF14" s="1005">
        <f t="shared" ref="BF14" si="2">AK46</f>
        <v>0.18744363819233373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20.54101215569716</v>
      </c>
      <c r="P15" s="453">
        <f t="shared" si="1"/>
        <v>0.18295251197498275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2.053105449654586</v>
      </c>
      <c r="BA15" s="1005">
        <f>AZ15</f>
        <v>2.053105449654586</v>
      </c>
      <c r="BB15" s="29"/>
      <c r="BC15" s="1005">
        <f>O43</f>
        <v>2.8133719671920199</v>
      </c>
      <c r="BD15" s="1005">
        <f>BC15</f>
        <v>2.8133719671920199</v>
      </c>
      <c r="BE15" s="29"/>
      <c r="BF15" s="1005">
        <f>AK47</f>
        <v>1.736683783535367</v>
      </c>
      <c r="BG15" s="1005">
        <f>AK47</f>
        <v>1.736683783535367</v>
      </c>
      <c r="BH15" s="29"/>
    </row>
    <row r="16" spans="1:62" ht="17.100000000000001" customHeight="1" thickBot="1">
      <c r="B16" s="323"/>
      <c r="C16" s="324"/>
      <c r="D16" s="326"/>
      <c r="E16" s="326"/>
      <c r="F16" s="326"/>
      <c r="G16" s="325"/>
      <c r="H16" s="325"/>
      <c r="I16" s="326"/>
      <c r="J16" s="327"/>
      <c r="K16" s="335"/>
      <c r="L16" s="246" t="s">
        <v>128</v>
      </c>
      <c r="M16" s="344"/>
      <c r="N16" s="345"/>
      <c r="O16" s="906">
        <f>SUM(O18:O21)</f>
        <v>37.317930813580034</v>
      </c>
      <c r="P16" s="453">
        <f t="shared" si="1"/>
        <v>0.33237939456452054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35.068357036984608</v>
      </c>
      <c r="P17" s="454">
        <f t="shared" si="1"/>
        <v>0.31234312905912126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15.612457924400211</v>
      </c>
      <c r="P18" s="454">
        <f t="shared" si="1"/>
        <v>0.13905538703361911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19.455899112584401</v>
      </c>
      <c r="P19" s="454">
        <f t="shared" si="1"/>
        <v>0.17328774202550215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1.05898484700507</v>
      </c>
      <c r="P20" s="454">
        <f t="shared" si="1"/>
        <v>9.4320540991104183E-3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1.190588929590354</v>
      </c>
      <c r="P21" s="454">
        <f t="shared" si="1"/>
        <v>1.0604211406288819E-2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2.053105449654586</v>
      </c>
      <c r="P22" s="612">
        <f t="shared" si="1"/>
        <v>1.8286382215087316E-2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31.650995184757583</v>
      </c>
      <c r="AZ22" s="1005">
        <f t="shared" si="3"/>
        <v>28.771389030766024</v>
      </c>
      <c r="BA22" s="1005">
        <f t="shared" si="3"/>
        <v>30.610173481906095</v>
      </c>
      <c r="BB22" s="1005">
        <f t="shared" si="3"/>
        <v>30.240078830278414</v>
      </c>
      <c r="BC22" s="1005">
        <f t="shared" si="3"/>
        <v>30.725784649223627</v>
      </c>
      <c r="BD22" s="1005">
        <f t="shared" si="3"/>
        <v>28.860291081504592</v>
      </c>
      <c r="BE22" s="1005">
        <f t="shared" si="3"/>
        <v>29.229583922196369</v>
      </c>
      <c r="BF22" s="1005">
        <f t="shared" si="3"/>
        <v>28.800030849070801</v>
      </c>
      <c r="BG22" s="1005">
        <f t="shared" si="3"/>
        <v>26.628031379524892</v>
      </c>
      <c r="BH22" s="1005">
        <f t="shared" si="3"/>
        <v>26.392225106413679</v>
      </c>
      <c r="BI22" s="1005">
        <f t="shared" si="3"/>
        <v>25.008144864839657</v>
      </c>
      <c r="BJ22" s="1005">
        <f t="shared" si="3"/>
        <v>25.943153376291278</v>
      </c>
      <c r="BK22" s="1005">
        <f t="shared" si="3"/>
        <v>23.706965129803262</v>
      </c>
      <c r="BL22" s="1005">
        <f t="shared" si="3"/>
        <v>21.801864041907258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20.31227382074259</v>
      </c>
      <c r="AZ23" s="1005">
        <f t="shared" ref="AZ23:BL23" si="4">Y39</f>
        <v>18.90208329640377</v>
      </c>
      <c r="BA23" s="1005">
        <f t="shared" si="4"/>
        <v>26.506777639515072</v>
      </c>
      <c r="BB23" s="1005">
        <f t="shared" si="4"/>
        <v>27.068196617241181</v>
      </c>
      <c r="BC23" s="1005">
        <f t="shared" si="4"/>
        <v>28.055511164817489</v>
      </c>
      <c r="BD23" s="1005">
        <f t="shared" si="4"/>
        <v>25.52764690227259</v>
      </c>
      <c r="BE23" s="1005">
        <f t="shared" si="4"/>
        <v>24.40937991810382</v>
      </c>
      <c r="BF23" s="1005">
        <f t="shared" si="4"/>
        <v>17.763875534607227</v>
      </c>
      <c r="BG23" s="1005">
        <f t="shared" si="4"/>
        <v>16.926449581015145</v>
      </c>
      <c r="BH23" s="1005">
        <f t="shared" si="4"/>
        <v>16.294981770366483</v>
      </c>
      <c r="BI23" s="1005">
        <f t="shared" si="4"/>
        <v>13.574020181667674</v>
      </c>
      <c r="BJ23" s="1005">
        <f t="shared" si="4"/>
        <v>14.561927745117446</v>
      </c>
      <c r="BK23" s="1005">
        <f t="shared" si="4"/>
        <v>14.085774635477279</v>
      </c>
      <c r="BL23" s="1005">
        <f t="shared" si="4"/>
        <v>10.752947361740066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20.196894378560081</v>
      </c>
      <c r="AZ24" s="1005">
        <f t="shared" ref="AZ24:BL24" si="5">Y40</f>
        <v>19.30788623300176</v>
      </c>
      <c r="BA24" s="1005">
        <f t="shared" si="5"/>
        <v>25.97191229031613</v>
      </c>
      <c r="BB24" s="1005">
        <f t="shared" si="5"/>
        <v>31.86196905889226</v>
      </c>
      <c r="BC24" s="1005">
        <f t="shared" si="5"/>
        <v>32.186058879729011</v>
      </c>
      <c r="BD24" s="1005">
        <f t="shared" si="5"/>
        <v>31.708514662547319</v>
      </c>
      <c r="BE24" s="1005">
        <f t="shared" si="5"/>
        <v>26.408235835768188</v>
      </c>
      <c r="BF24" s="1005">
        <f t="shared" si="5"/>
        <v>19.244579941280392</v>
      </c>
      <c r="BG24" s="1005">
        <f t="shared" si="5"/>
        <v>23.266444684471484</v>
      </c>
      <c r="BH24" s="1005">
        <f t="shared" si="5"/>
        <v>17.673292793052845</v>
      </c>
      <c r="BI24" s="1005">
        <f t="shared" si="5"/>
        <v>12.402877866599669</v>
      </c>
      <c r="BJ24" s="1005">
        <f t="shared" si="5"/>
        <v>21.9621327658204</v>
      </c>
      <c r="BK24" s="1005">
        <f t="shared" si="5"/>
        <v>17.179362564213072</v>
      </c>
      <c r="BL24" s="1005">
        <f t="shared" si="5"/>
        <v>15.620889044803612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33.087605208537582</v>
      </c>
      <c r="AZ25" s="1005">
        <f t="shared" ref="AZ25:BL25" si="6">Y41</f>
        <v>33.284384142516494</v>
      </c>
      <c r="BA25" s="1005">
        <f t="shared" si="6"/>
        <v>32.425323006669963</v>
      </c>
      <c r="BB25" s="1005">
        <f t="shared" si="6"/>
        <v>32.054978338239977</v>
      </c>
      <c r="BC25" s="1005">
        <f t="shared" si="6"/>
        <v>31.338499864378722</v>
      </c>
      <c r="BD25" s="1005">
        <f t="shared" si="6"/>
        <v>30.405075939461486</v>
      </c>
      <c r="BE25" s="1005">
        <f t="shared" si="6"/>
        <v>29.332891421754969</v>
      </c>
      <c r="BF25" s="1005">
        <f t="shared" si="6"/>
        <v>28.293674873275833</v>
      </c>
      <c r="BG25" s="1005">
        <f t="shared" si="6"/>
        <v>27.770351817039149</v>
      </c>
      <c r="BH25" s="1005">
        <f t="shared" si="6"/>
        <v>26.687442743882418</v>
      </c>
      <c r="BI25" s="1005">
        <f t="shared" si="6"/>
        <v>26.202194436002525</v>
      </c>
      <c r="BJ25" s="1005">
        <f t="shared" si="6"/>
        <v>23.221205909101794</v>
      </c>
      <c r="BK25" s="1005">
        <f t="shared" si="6"/>
        <v>23.118494062180066</v>
      </c>
      <c r="BL25" s="1005">
        <f t="shared" si="6"/>
        <v>23.134708466738008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2.603437526473428</v>
      </c>
      <c r="AZ26" s="1005">
        <f t="shared" si="7"/>
        <v>2.6920683038444482</v>
      </c>
      <c r="BA26" s="1005">
        <f t="shared" si="7"/>
        <v>2.1412252092973492</v>
      </c>
      <c r="BB26" s="1005">
        <f t="shared" si="7"/>
        <v>2.538143100273297</v>
      </c>
      <c r="BC26" s="1005">
        <f t="shared" si="7"/>
        <v>2.8133719671920199</v>
      </c>
      <c r="BD26" s="1005">
        <f t="shared" si="7"/>
        <v>2.953341213995754</v>
      </c>
      <c r="BE26" s="1005">
        <f t="shared" si="7"/>
        <v>2.448047152623066</v>
      </c>
      <c r="BF26" s="1005">
        <f t="shared" si="7"/>
        <v>2.8836237557554805</v>
      </c>
      <c r="BG26" s="1005">
        <f t="shared" si="7"/>
        <v>2.9025112320529063</v>
      </c>
      <c r="BH26" s="1005">
        <f t="shared" si="7"/>
        <v>2.4310838653228832</v>
      </c>
      <c r="BI26" s="1005">
        <f t="shared" si="7"/>
        <v>2.7637501540398044</v>
      </c>
      <c r="BJ26" s="1005">
        <f t="shared" si="7"/>
        <v>1.457863287480319</v>
      </c>
      <c r="BK26" s="1005">
        <f t="shared" si="7"/>
        <v>1.7521777591057239</v>
      </c>
      <c r="BL26" s="1005">
        <f t="shared" si="7"/>
        <v>1.736683783535367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107.85120611907126</v>
      </c>
      <c r="AZ27" s="1005">
        <f t="shared" si="8"/>
        <v>102.95781100653249</v>
      </c>
      <c r="BA27" s="1005">
        <f t="shared" si="8"/>
        <v>117.65541162770461</v>
      </c>
      <c r="BB27" s="1005">
        <f t="shared" si="8"/>
        <v>123.76336594492513</v>
      </c>
      <c r="BC27" s="1005">
        <f t="shared" si="8"/>
        <v>125.11922652534086</v>
      </c>
      <c r="BD27" s="1005">
        <f t="shared" si="8"/>
        <v>119.45486979978173</v>
      </c>
      <c r="BE27" s="1005">
        <f t="shared" si="8"/>
        <v>111.8281382504464</v>
      </c>
      <c r="BF27" s="1005">
        <f t="shared" si="8"/>
        <v>96.985784953989736</v>
      </c>
      <c r="BG27" s="1005">
        <f t="shared" si="8"/>
        <v>97.493788694103571</v>
      </c>
      <c r="BH27" s="1005">
        <f t="shared" si="8"/>
        <v>89.479026279038322</v>
      </c>
      <c r="BI27" s="1005">
        <f t="shared" si="8"/>
        <v>79.950987503149321</v>
      </c>
      <c r="BJ27" s="1005">
        <f t="shared" si="8"/>
        <v>87.146283083811241</v>
      </c>
      <c r="BK27" s="1005">
        <f t="shared" si="8"/>
        <v>79.842774150779405</v>
      </c>
      <c r="BL27" s="1005">
        <f t="shared" si="8"/>
        <v>73.047092698724313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125.11922652534086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30.725784649223627</v>
      </c>
      <c r="P31" s="453">
        <f t="shared" ref="P31:P43" si="9">O31/$O$30</f>
        <v>0.24557204757816034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19.34815753915548</v>
      </c>
      <c r="P32" s="454">
        <f t="shared" si="9"/>
        <v>0.15463776492605497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2.04670857350688</v>
      </c>
      <c r="P33" s="454">
        <f t="shared" si="9"/>
        <v>1.6358066065029202E-2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9.3309185365612652</v>
      </c>
      <c r="P34" s="454">
        <f t="shared" si="9"/>
        <v>7.4576216587076166E-2</v>
      </c>
      <c r="Q34" s="328"/>
      <c r="R34" s="13"/>
      <c r="S34" s="323"/>
      <c r="T34" s="563" t="s">
        <v>112</v>
      </c>
      <c r="U34" s="332"/>
      <c r="V34" s="332"/>
      <c r="W34" s="332"/>
      <c r="X34" s="893">
        <f>X35+X39+X40+X41+X47</f>
        <v>107.85120611907126</v>
      </c>
      <c r="Y34" s="894">
        <f t="shared" ref="Y34:AK34" si="10">Y35+Y39+Y40+Y41+Y47</f>
        <v>102.95781100653249</v>
      </c>
      <c r="Z34" s="894">
        <f t="shared" si="10"/>
        <v>117.65541162770461</v>
      </c>
      <c r="AA34" s="894">
        <f t="shared" si="10"/>
        <v>123.76336594492513</v>
      </c>
      <c r="AB34" s="894">
        <f t="shared" si="10"/>
        <v>125.11922652534086</v>
      </c>
      <c r="AC34" s="894">
        <f t="shared" si="10"/>
        <v>119.45486979978173</v>
      </c>
      <c r="AD34" s="894">
        <f t="shared" si="10"/>
        <v>111.8281382504464</v>
      </c>
      <c r="AE34" s="894">
        <f t="shared" si="10"/>
        <v>96.985784953989736</v>
      </c>
      <c r="AF34" s="894">
        <f t="shared" si="10"/>
        <v>97.493788694103571</v>
      </c>
      <c r="AG34" s="894">
        <f t="shared" si="10"/>
        <v>89.479026279038322</v>
      </c>
      <c r="AH34" s="894">
        <f t="shared" si="10"/>
        <v>79.950987503149321</v>
      </c>
      <c r="AI34" s="894">
        <f t="shared" si="10"/>
        <v>87.146283083811241</v>
      </c>
      <c r="AJ34" s="894">
        <f t="shared" si="10"/>
        <v>79.842774150779405</v>
      </c>
      <c r="AK34" s="895">
        <f t="shared" si="10"/>
        <v>73.047092698724313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28.055511164817489</v>
      </c>
      <c r="P35" s="453">
        <f t="shared" si="9"/>
        <v>0.22423021580248742</v>
      </c>
      <c r="Q35" s="328"/>
      <c r="R35" s="13"/>
      <c r="S35" s="323"/>
      <c r="T35" s="334"/>
      <c r="U35" s="246" t="s">
        <v>114</v>
      </c>
      <c r="V35" s="344"/>
      <c r="W35" s="344"/>
      <c r="X35" s="896">
        <f>SUM(X36:X38)</f>
        <v>31.650995184757583</v>
      </c>
      <c r="Y35" s="897">
        <f t="shared" ref="Y35:AK35" si="11">SUM(Y36:Y38)</f>
        <v>28.771389030766024</v>
      </c>
      <c r="Z35" s="897">
        <f t="shared" si="11"/>
        <v>30.610173481906095</v>
      </c>
      <c r="AA35" s="897">
        <f t="shared" si="11"/>
        <v>30.240078830278414</v>
      </c>
      <c r="AB35" s="897">
        <f t="shared" si="11"/>
        <v>30.725784649223627</v>
      </c>
      <c r="AC35" s="897">
        <f t="shared" si="11"/>
        <v>28.860291081504592</v>
      </c>
      <c r="AD35" s="897">
        <f t="shared" si="11"/>
        <v>29.229583922196369</v>
      </c>
      <c r="AE35" s="897">
        <f t="shared" si="11"/>
        <v>28.800030849070801</v>
      </c>
      <c r="AF35" s="897">
        <f t="shared" si="11"/>
        <v>26.628031379524892</v>
      </c>
      <c r="AG35" s="897">
        <f t="shared" si="11"/>
        <v>26.392225106413679</v>
      </c>
      <c r="AH35" s="897">
        <f t="shared" si="11"/>
        <v>25.008144864839657</v>
      </c>
      <c r="AI35" s="897">
        <f t="shared" si="11"/>
        <v>25.943153376291278</v>
      </c>
      <c r="AJ35" s="897">
        <f t="shared" si="11"/>
        <v>23.706965129803262</v>
      </c>
      <c r="AK35" s="898">
        <f t="shared" si="11"/>
        <v>21.801864041907258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32.186058879729011</v>
      </c>
      <c r="P36" s="453">
        <f t="shared" si="9"/>
        <v>0.25724310942099893</v>
      </c>
      <c r="Q36" s="328"/>
      <c r="R36" s="13"/>
      <c r="S36" s="356" t="s">
        <v>184</v>
      </c>
      <c r="T36" s="335"/>
      <c r="U36" s="346"/>
      <c r="V36" s="336" t="s">
        <v>184</v>
      </c>
      <c r="W36" s="357"/>
      <c r="X36" s="899">
        <f>VLOOKUP(年度マスタ!$K$4&amp;"_"&amp;X$33,データシート1!$A:$BT,MATCH("aa_"&amp;$S36,データシート1!$A$1:$BT$1,0),0)</f>
        <v>19.421757518341369</v>
      </c>
      <c r="Y36" s="900">
        <f>VLOOKUP(年度マスタ!$K$4&amp;"_"&amp;Y$33,データシート1!$A:$BT,MATCH("aa_"&amp;$S36,データシート1!$A$1:$BT$1,0),0)</f>
        <v>17.99397570233074</v>
      </c>
      <c r="Z36" s="900">
        <f>VLOOKUP(年度マスタ!$K$4&amp;"_"&amp;Z$33,データシート1!$A:$BT,MATCH("aa_"&amp;$S36,データシート1!$A$1:$BT$1,0),0)</f>
        <v>19.6627989076812</v>
      </c>
      <c r="AA36" s="900">
        <f>VLOOKUP(年度マスタ!$K$4&amp;"_"&amp;AA$33,データシート1!$A:$BT,MATCH("aa_"&amp;$S36,データシート1!$A$1:$BT$1,0),0)</f>
        <v>19.14988752842034</v>
      </c>
      <c r="AB36" s="900">
        <f>VLOOKUP(年度マスタ!$K$4&amp;"_"&amp;AB$33,データシート1!$A:$BT,MATCH("aa_"&amp;$S36,データシート1!$A$1:$BT$1,0),0)</f>
        <v>19.34815753915548</v>
      </c>
      <c r="AC36" s="900">
        <f>VLOOKUP(年度マスタ!$K$4&amp;"_"&amp;AC$33,データシート1!$A:$BT,MATCH("aa_"&amp;$S36,データシート1!$A$1:$BT$1,0),0)</f>
        <v>17.27274012241201</v>
      </c>
      <c r="AD36" s="900">
        <f>VLOOKUP(年度マスタ!$K$4&amp;"_"&amp;AD$33,データシート1!$A:$BT,MATCH("aa_"&amp;$S36,データシート1!$A$1:$BT$1,0),0)</f>
        <v>15.557212447782341</v>
      </c>
      <c r="AE36" s="900">
        <f>VLOOKUP(年度マスタ!$K$4&amp;"_"&amp;AE$33,データシート1!$A:$BT,MATCH("aa_"&amp;$S36,データシート1!$A$1:$BT$1,0),0)</f>
        <v>15.863662333119073</v>
      </c>
      <c r="AF36" s="900">
        <f>VLOOKUP(年度マスタ!$K$4&amp;"_"&amp;AF$33,データシート1!$A:$BT,MATCH("aa_"&amp;$S36,データシート1!$A$1:$BT$1,0),0)</f>
        <v>14.197693206936963</v>
      </c>
      <c r="AG36" s="900">
        <f>VLOOKUP(年度マスタ!$K$4&amp;"_"&amp;AG$33,データシート1!$A:$BT,MATCH("aa_"&amp;$S36,データシート1!$A$1:$BT$1,0),0)</f>
        <v>15.117004729507107</v>
      </c>
      <c r="AH36" s="900">
        <f>VLOOKUP(年度マスタ!$K$4&amp;"_"&amp;AH$33,データシート1!$A:$BT,MATCH("aa_"&amp;$S36,データシート1!$A$1:$BT$1,0),0)</f>
        <v>14.203022145847592</v>
      </c>
      <c r="AI36" s="900">
        <f>VLOOKUP(年度マスタ!$K$4&amp;"_"&amp;AI$33,データシート1!$A:$BT,MATCH("aa_"&amp;$S36,データシート1!$A$1:$BT$1,0),0)</f>
        <v>12.646548904703989</v>
      </c>
      <c r="AJ36" s="900">
        <f>VLOOKUP(年度マスタ!$K$4&amp;"_"&amp;AJ$33,データシート1!$A:$BT,MATCH("aa_"&amp;$S36,データシート1!$A$1:$BT$1,0),0)</f>
        <v>10.708943372954682</v>
      </c>
      <c r="AK36" s="901">
        <f>VLOOKUP(年度マスタ!$K$4&amp;"_"&amp;AK$33,データシート1!$A:$BT,MATCH("aa_"&amp;$S36,データシート1!$A$1:$BT$1,0),0)</f>
        <v>11.629788353843065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31.338499864378722</v>
      </c>
      <c r="P37" s="453">
        <f t="shared" si="9"/>
        <v>0.25046909843253884</v>
      </c>
      <c r="Q37" s="328"/>
      <c r="R37" s="13"/>
      <c r="S37" s="356" t="s">
        <v>187</v>
      </c>
      <c r="T37" s="335"/>
      <c r="U37" s="346"/>
      <c r="V37" s="336" t="s">
        <v>194</v>
      </c>
      <c r="W37" s="357"/>
      <c r="X37" s="899">
        <f>VLOOKUP(年度マスタ!$K$4&amp;"_"&amp;X$33,データシート1!$A:$BT,MATCH("aa_"&amp;$S37,データシート1!$A$1:$BT$1,0),0)</f>
        <v>1.410426475203346</v>
      </c>
      <c r="Y37" s="900">
        <f>VLOOKUP(年度マスタ!$K$4&amp;"_"&amp;Y$33,データシート1!$A:$BT,MATCH("aa_"&amp;$S37,データシート1!$A$1:$BT$1,0),0)</f>
        <v>1.1554463170621161</v>
      </c>
      <c r="Z37" s="900">
        <f>VLOOKUP(年度マスタ!$K$4&amp;"_"&amp;Z$33,データシート1!$A:$BT,MATCH("aa_"&amp;$S37,データシート1!$A$1:$BT$1,0),0)</f>
        <v>1.682669645863097</v>
      </c>
      <c r="AA37" s="900">
        <f>VLOOKUP(年度マスタ!$K$4&amp;"_"&amp;AA$33,データシート1!$A:$BT,MATCH("aa_"&amp;$S37,データシート1!$A$1:$BT$1,0),0)</f>
        <v>2.0318739473577221</v>
      </c>
      <c r="AB37" s="900">
        <f>VLOOKUP(年度マスタ!$K$4&amp;"_"&amp;AB$33,データシート1!$A:$BT,MATCH("aa_"&amp;$S37,データシート1!$A$1:$BT$1,0),0)</f>
        <v>2.04670857350688</v>
      </c>
      <c r="AC37" s="900">
        <f>VLOOKUP(年度マスタ!$K$4&amp;"_"&amp;AC$33,データシート1!$A:$BT,MATCH("aa_"&amp;$S37,データシート1!$A$1:$BT$1,0),0)</f>
        <v>1.666111508045895</v>
      </c>
      <c r="AD37" s="900">
        <f>VLOOKUP(年度マスタ!$K$4&amp;"_"&amp;AD$33,データシート1!$A:$BT,MATCH("aa_"&amp;$S37,データシート1!$A$1:$BT$1,0),0)</f>
        <v>1.8496090603473969</v>
      </c>
      <c r="AE37" s="900">
        <f>VLOOKUP(年度マスタ!$K$4&amp;"_"&amp;AE$33,データシート1!$A:$BT,MATCH("aa_"&amp;$S37,データシート1!$A$1:$BT$1,0),0)</f>
        <v>1.590388851596054</v>
      </c>
      <c r="AF37" s="900">
        <f>VLOOKUP(年度マスタ!$K$4&amp;"_"&amp;AF$33,データシート1!$A:$BT,MATCH("aa_"&amp;$S37,データシート1!$A$1:$BT$1,0),0)</f>
        <v>1.6602574013055647</v>
      </c>
      <c r="AG37" s="900">
        <f>VLOOKUP(年度マスタ!$K$4&amp;"_"&amp;AG$33,データシート1!$A:$BT,MATCH("aa_"&amp;$S37,データシート1!$A$1:$BT$1,0),0)</f>
        <v>1.6662869453987728</v>
      </c>
      <c r="AH37" s="900">
        <f>VLOOKUP(年度マスタ!$K$4&amp;"_"&amp;AH$33,データシート1!$A:$BT,MATCH("aa_"&amp;$S37,データシート1!$A$1:$BT$1,0),0)</f>
        <v>1.2659255048862541</v>
      </c>
      <c r="AI37" s="900">
        <f>VLOOKUP(年度マスタ!$K$4&amp;"_"&amp;AI$33,データシート1!$A:$BT,MATCH("aa_"&amp;$S37,データシート1!$A$1:$BT$1,0),0)</f>
        <v>1.2539398338170937</v>
      </c>
      <c r="AJ37" s="900">
        <f>VLOOKUP(年度マスタ!$K$4&amp;"_"&amp;AJ$33,データシート1!$A:$BT,MATCH("aa_"&amp;$S37,データシート1!$A$1:$BT$1,0),0)</f>
        <v>1.2807056838020283</v>
      </c>
      <c r="AK37" s="901">
        <f>VLOOKUP(年度マスタ!$K$4&amp;"_"&amp;AK$33,データシート1!$A:$BT,MATCH("aa_"&amp;$S37,データシート1!$A$1:$BT$1,0),0)</f>
        <v>0.93560834017548067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29.809488709789392</v>
      </c>
      <c r="P38" s="454">
        <f t="shared" si="9"/>
        <v>0.23824866519416954</v>
      </c>
      <c r="Q38" s="328"/>
      <c r="R38" s="13"/>
      <c r="S38" s="356" t="s">
        <v>188</v>
      </c>
      <c r="T38" s="335"/>
      <c r="U38" s="348"/>
      <c r="V38" s="358" t="s">
        <v>197</v>
      </c>
      <c r="W38" s="358"/>
      <c r="X38" s="899">
        <f>VLOOKUP(年度マスタ!$K$4&amp;"_"&amp;X$33,データシート1!$A:$BT,MATCH("aa_"&amp;$S38,データシート1!$A$1:$BT$1,0),0)</f>
        <v>10.81881119121287</v>
      </c>
      <c r="Y38" s="900">
        <f>VLOOKUP(年度マスタ!$K$4&amp;"_"&amp;Y$33,データシート1!$A:$BT,MATCH("aa_"&amp;$S38,データシート1!$A$1:$BT$1,0),0)</f>
        <v>9.6219670113731688</v>
      </c>
      <c r="Z38" s="900">
        <f>VLOOKUP(年度マスタ!$K$4&amp;"_"&amp;Z$33,データシート1!$A:$BT,MATCH("aa_"&amp;$S38,データシート1!$A$1:$BT$1,0),0)</f>
        <v>9.2647049283617999</v>
      </c>
      <c r="AA38" s="900">
        <f>VLOOKUP(年度マスタ!$K$4&amp;"_"&amp;AA$33,データシート1!$A:$BT,MATCH("aa_"&amp;$S38,データシート1!$A$1:$BT$1,0),0)</f>
        <v>9.0583173545003515</v>
      </c>
      <c r="AB38" s="900">
        <f>VLOOKUP(年度マスタ!$K$4&amp;"_"&amp;AB$33,データシート1!$A:$BT,MATCH("aa_"&amp;$S38,データシート1!$A$1:$BT$1,0),0)</f>
        <v>9.3309185365612652</v>
      </c>
      <c r="AC38" s="900">
        <f>VLOOKUP(年度マスタ!$K$4&amp;"_"&amp;AC$33,データシート1!$A:$BT,MATCH("aa_"&amp;$S38,データシート1!$A$1:$BT$1,0),0)</f>
        <v>9.9214394510466892</v>
      </c>
      <c r="AD38" s="900">
        <f>VLOOKUP(年度マスタ!$K$4&amp;"_"&amp;AD$33,データシート1!$A:$BT,MATCH("aa_"&amp;$S38,データシート1!$A$1:$BT$1,0),0)</f>
        <v>11.822762414066631</v>
      </c>
      <c r="AE38" s="900">
        <f>VLOOKUP(年度マスタ!$K$4&amp;"_"&amp;AE$33,データシート1!$A:$BT,MATCH("aa_"&amp;$S38,データシート1!$A$1:$BT$1,0),0)</f>
        <v>11.345979664355674</v>
      </c>
      <c r="AF38" s="900">
        <f>VLOOKUP(年度マスタ!$K$4&amp;"_"&amp;AF$33,データシート1!$A:$BT,MATCH("aa_"&amp;$S38,データシート1!$A$1:$BT$1,0),0)</f>
        <v>10.770080771282366</v>
      </c>
      <c r="AG38" s="900">
        <f>VLOOKUP(年度マスタ!$K$4&amp;"_"&amp;AG$33,データシート1!$A:$BT,MATCH("aa_"&amp;$S38,データシート1!$A$1:$BT$1,0),0)</f>
        <v>9.6089334315078005</v>
      </c>
      <c r="AH38" s="900">
        <f>VLOOKUP(年度マスタ!$K$4&amp;"_"&amp;AH$33,データシート1!$A:$BT,MATCH("aa_"&amp;$S38,データシート1!$A$1:$BT$1,0),0)</f>
        <v>9.5391972141058083</v>
      </c>
      <c r="AI38" s="900">
        <f>VLOOKUP(年度マスタ!$K$4&amp;"_"&amp;AI$33,データシート1!$A:$BT,MATCH("aa_"&amp;$S38,データシート1!$A$1:$BT$1,0),0)</f>
        <v>12.042664637770192</v>
      </c>
      <c r="AJ38" s="900">
        <f>VLOOKUP(年度マスタ!$K$4&amp;"_"&amp;AJ$33,データシート1!$A:$BT,MATCH("aa_"&amp;$S38,データシート1!$A$1:$BT$1,0),0)</f>
        <v>11.717316073046552</v>
      </c>
      <c r="AK38" s="901">
        <f>VLOOKUP(年度マスタ!$K$4&amp;"_"&amp;AK$33,データシート1!$A:$BT,MATCH("aa_"&amp;$S38,データシート1!$A$1:$BT$1,0),0)</f>
        <v>9.2364673478887127</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14.069096998224412</v>
      </c>
      <c r="P39" s="454">
        <f t="shared" si="9"/>
        <v>0.11244552407279264</v>
      </c>
      <c r="Q39" s="328"/>
      <c r="R39" s="13"/>
      <c r="S39" s="356" t="s">
        <v>189</v>
      </c>
      <c r="T39" s="335"/>
      <c r="U39" s="343" t="s">
        <v>199</v>
      </c>
      <c r="V39" s="344"/>
      <c r="W39" s="344"/>
      <c r="X39" s="896">
        <f>VLOOKUP(年度マスタ!$K$4&amp;"_"&amp;X$33,データシート1!$A:$BT,MATCH("aa_"&amp;$S39,データシート1!$A$1:$BT$1,0),0)</f>
        <v>20.31227382074259</v>
      </c>
      <c r="Y39" s="897">
        <f>VLOOKUP(年度マスタ!$K$4&amp;"_"&amp;Y$33,データシート1!$A:$BT,MATCH("aa_"&amp;$S39,データシート1!$A$1:$BT$1,0),0)</f>
        <v>18.90208329640377</v>
      </c>
      <c r="Z39" s="897">
        <f>VLOOKUP(年度マスタ!$K$4&amp;"_"&amp;Z$33,データシート1!$A:$BT,MATCH("aa_"&amp;$S39,データシート1!$A$1:$BT$1,0),0)</f>
        <v>26.506777639515072</v>
      </c>
      <c r="AA39" s="897">
        <f>VLOOKUP(年度マスタ!$K$4&amp;"_"&amp;AA$33,データシート1!$A:$BT,MATCH("aa_"&amp;$S39,データシート1!$A$1:$BT$1,0),0)</f>
        <v>27.068196617241181</v>
      </c>
      <c r="AB39" s="897">
        <f>VLOOKUP(年度マスタ!$K$4&amp;"_"&amp;AB$33,データシート1!$A:$BT,MATCH("aa_"&amp;$S39,データシート1!$A$1:$BT$1,0),0)</f>
        <v>28.055511164817489</v>
      </c>
      <c r="AC39" s="897">
        <f>VLOOKUP(年度マスタ!$K$4&amp;"_"&amp;AC$33,データシート1!$A:$BT,MATCH("aa_"&amp;$S39,データシート1!$A$1:$BT$1,0),0)</f>
        <v>25.52764690227259</v>
      </c>
      <c r="AD39" s="897">
        <f>VLOOKUP(年度マスタ!$K$4&amp;"_"&amp;AD$33,データシート1!$A:$BT,MATCH("aa_"&amp;$S39,データシート1!$A$1:$BT$1,0),0)</f>
        <v>24.40937991810382</v>
      </c>
      <c r="AE39" s="897">
        <f>VLOOKUP(年度マスタ!$K$4&amp;"_"&amp;AE$33,データシート1!$A:$BT,MATCH("aa_"&amp;$S39,データシート1!$A$1:$BT$1,0),0)</f>
        <v>17.763875534607227</v>
      </c>
      <c r="AF39" s="897">
        <f>VLOOKUP(年度マスタ!$K$4&amp;"_"&amp;AF$33,データシート1!$A:$BT,MATCH("aa_"&amp;$S39,データシート1!$A$1:$BT$1,0),0)</f>
        <v>16.926449581015145</v>
      </c>
      <c r="AG39" s="897">
        <f>VLOOKUP(年度マスタ!$K$4&amp;"_"&amp;AG$33,データシート1!$A:$BT,MATCH("aa_"&amp;$S39,データシート1!$A$1:$BT$1,0),0)</f>
        <v>16.294981770366483</v>
      </c>
      <c r="AH39" s="897">
        <f>VLOOKUP(年度マスタ!$K$4&amp;"_"&amp;AH$33,データシート1!$A:$BT,MATCH("aa_"&amp;$S39,データシート1!$A$1:$BT$1,0),0)</f>
        <v>13.574020181667674</v>
      </c>
      <c r="AI39" s="897">
        <f>VLOOKUP(年度マスタ!$K$4&amp;"_"&amp;AI$33,データシート1!$A:$BT,MATCH("aa_"&amp;$S39,データシート1!$A$1:$BT$1,0),0)</f>
        <v>14.561927745117446</v>
      </c>
      <c r="AJ39" s="897">
        <f>VLOOKUP(年度マスタ!$K$4&amp;"_"&amp;AJ$33,データシート1!$A:$BT,MATCH("aa_"&amp;$S39,データシート1!$A$1:$BT$1,0),0)</f>
        <v>14.085774635477279</v>
      </c>
      <c r="AK39" s="898">
        <f>VLOOKUP(年度マスタ!$K$4&amp;"_"&amp;AK$33,データシート1!$A:$BT,MATCH("aa_"&amp;$S39,データシート1!$A$1:$BT$1,0),0)</f>
        <v>10.752947361740066</v>
      </c>
      <c r="AL39" s="330"/>
      <c r="AW39" s="17" t="str">
        <f>年度マスタ!K4</f>
        <v>39209</v>
      </c>
      <c r="AX39" s="17" t="s">
        <v>200</v>
      </c>
      <c r="AY39" s="17">
        <f>VLOOKUP($AW39&amp;"_"&amp;$AY$34,データシート1!$A:$BT,MATCH($AY$31&amp;"_"&amp;AY$36,データシート1!$A$1:$BT$1,0),0)</f>
        <v>11.629788353843065</v>
      </c>
      <c r="AZ39" s="17">
        <f>VLOOKUP($AW39&amp;"_"&amp;$AY$34,データシート1!$A:$BT,MATCH($AY$31&amp;"_"&amp;AZ$36,データシート1!$A$1:$BT$1,0),0)</f>
        <v>0.93560834017548067</v>
      </c>
      <c r="BA39" s="17">
        <f>VLOOKUP($AW39&amp;"_"&amp;$AY$34,データシート1!$A:$BT,MATCH($AY$31&amp;"_"&amp;BA$36,データシート1!$A$1:$BT$1,0),0)</f>
        <v>9.2364673478887127</v>
      </c>
      <c r="BB39" s="17">
        <f>VLOOKUP($AW39&amp;"_"&amp;$AY$34,データシート1!$A:$BT,MATCH($AY$31&amp;"_"&amp;BB$36,データシート1!$A$1:$BT$1,0),0)</f>
        <v>10.752947361740066</v>
      </c>
      <c r="BC39" s="17">
        <f>VLOOKUP($AW39&amp;"_"&amp;$AY$34,データシート1!$A:$BT,MATCH($AY$31&amp;"_"&amp;BC$36,データシート1!$A$1:$BT$1,0),0)</f>
        <v>15.620889044803612</v>
      </c>
      <c r="BD39" s="17">
        <f>VLOOKUP($AW39&amp;"_"&amp;$AY$34,データシート1!$A:$BT,MATCH($AY$31&amp;"_"&amp;BD$36,データシート1!$A$1:$BT$1,0),0)</f>
        <v>10.215248385645856</v>
      </c>
      <c r="BE39" s="17">
        <f>VLOOKUP($AW39&amp;"_"&amp;$AY$34,データシート1!$A:$BT,MATCH($AY$31&amp;"_"&amp;BE$36,データシート1!$A$1:$BT$1,0),0)</f>
        <v>12.009624605495388</v>
      </c>
      <c r="BF39" s="17">
        <f>VLOOKUP($AW39&amp;"_"&amp;$AY$34,データシート1!$A:$BT,MATCH($AY$31&amp;"_"&amp;BF$36,データシート1!$A$1:$BT$1,0),0)</f>
        <v>0.72239183740443103</v>
      </c>
      <c r="BG39" s="17">
        <f>VLOOKUP($AW39&amp;"_"&amp;$AY$34,データシート1!$A:$BT,MATCH($AY$31&amp;"_"&amp;BG$36,データシート1!$A$1:$BT$1,0),0)</f>
        <v>0.18744363819233373</v>
      </c>
      <c r="BH39" s="17">
        <f>VLOOKUP($AW39&amp;"_"&amp;$AY$34,データシート1!$A:$BT,MATCH($AY$31&amp;"_"&amp;BH$36,データシート1!$A$1:$BT$1,0),0)</f>
        <v>1.736683783535367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15.740391711564978</v>
      </c>
      <c r="P40" s="454">
        <f t="shared" si="9"/>
        <v>0.12580314112137689</v>
      </c>
      <c r="Q40" s="328"/>
      <c r="R40" s="13"/>
      <c r="S40" s="356" t="s">
        <v>165</v>
      </c>
      <c r="T40" s="335"/>
      <c r="U40" s="343" t="s">
        <v>165</v>
      </c>
      <c r="V40" s="344"/>
      <c r="W40" s="344"/>
      <c r="X40" s="896">
        <f>VLOOKUP(年度マスタ!$K$4&amp;"_"&amp;X$33,データシート1!$A:$BT,MATCH("aa_"&amp;$S40,データシート1!$A$1:$BT$1,0),0)</f>
        <v>20.196894378560081</v>
      </c>
      <c r="Y40" s="897">
        <f>VLOOKUP(年度マスタ!$K$4&amp;"_"&amp;Y$33,データシート1!$A:$BT,MATCH("aa_"&amp;$S40,データシート1!$A$1:$BT$1,0),0)</f>
        <v>19.30788623300176</v>
      </c>
      <c r="Z40" s="897">
        <f>VLOOKUP(年度マスタ!$K$4&amp;"_"&amp;Z$33,データシート1!$A:$BT,MATCH("aa_"&amp;$S40,データシート1!$A$1:$BT$1,0),0)</f>
        <v>25.97191229031613</v>
      </c>
      <c r="AA40" s="897">
        <f>VLOOKUP(年度マスタ!$K$4&amp;"_"&amp;AA$33,データシート1!$A:$BT,MATCH("aa_"&amp;$S40,データシート1!$A$1:$BT$1,0),0)</f>
        <v>31.86196905889226</v>
      </c>
      <c r="AB40" s="897">
        <f>VLOOKUP(年度マスタ!$K$4&amp;"_"&amp;AB$33,データシート1!$A:$BT,MATCH("aa_"&amp;$S40,データシート1!$A$1:$BT$1,0),0)</f>
        <v>32.186058879729011</v>
      </c>
      <c r="AC40" s="897">
        <f>VLOOKUP(年度マスタ!$K$4&amp;"_"&amp;AC$33,データシート1!$A:$BT,MATCH("aa_"&amp;$S40,データシート1!$A$1:$BT$1,0),0)</f>
        <v>31.708514662547319</v>
      </c>
      <c r="AD40" s="897">
        <f>VLOOKUP(年度マスタ!$K$4&amp;"_"&amp;AD$33,データシート1!$A:$BT,MATCH("aa_"&amp;$S40,データシート1!$A$1:$BT$1,0),0)</f>
        <v>26.408235835768188</v>
      </c>
      <c r="AE40" s="897">
        <f>VLOOKUP(年度マスタ!$K$4&amp;"_"&amp;AE$33,データシート1!$A:$BT,MATCH("aa_"&amp;$S40,データシート1!$A$1:$BT$1,0),0)</f>
        <v>19.244579941280392</v>
      </c>
      <c r="AF40" s="897">
        <f>VLOOKUP(年度マスタ!$K$4&amp;"_"&amp;AF$33,データシート1!$A:$BT,MATCH("aa_"&amp;$S40,データシート1!$A$1:$BT$1,0),0)</f>
        <v>23.266444684471484</v>
      </c>
      <c r="AG40" s="897">
        <f>VLOOKUP(年度マスタ!$K$4&amp;"_"&amp;AG$33,データシート1!$A:$BT,MATCH("aa_"&amp;$S40,データシート1!$A$1:$BT$1,0),0)</f>
        <v>17.673292793052845</v>
      </c>
      <c r="AH40" s="897">
        <f>VLOOKUP(年度マスタ!$K$4&amp;"_"&amp;AH$33,データシート1!$A:$BT,MATCH("aa_"&amp;$S40,データシート1!$A$1:$BT$1,0),0)</f>
        <v>12.402877866599669</v>
      </c>
      <c r="AI40" s="897">
        <f>VLOOKUP(年度マスタ!$K$4&amp;"_"&amp;AI$33,データシート1!$A:$BT,MATCH("aa_"&amp;$S40,データシート1!$A$1:$BT$1,0),0)</f>
        <v>21.9621327658204</v>
      </c>
      <c r="AJ40" s="897">
        <f>VLOOKUP(年度マスタ!$K$4&amp;"_"&amp;AJ$33,データシート1!$A:$BT,MATCH("aa_"&amp;$S40,データシート1!$A$1:$BT$1,0),0)</f>
        <v>17.179362564213072</v>
      </c>
      <c r="AK40" s="898">
        <f>VLOOKUP(年度マスタ!$K$4&amp;"_"&amp;AK$33,データシート1!$A:$BT,MATCH("aa_"&amp;$S40,データシート1!$A$1:$BT$1,0),0)</f>
        <v>15.620889044803612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1.20101208110777</v>
      </c>
      <c r="P41" s="454">
        <f t="shared" si="9"/>
        <v>9.5989410617442119E-3</v>
      </c>
      <c r="Q41" s="328"/>
      <c r="R41" s="13"/>
      <c r="S41" s="356" t="s">
        <v>201</v>
      </c>
      <c r="T41" s="335"/>
      <c r="U41" s="246" t="s">
        <v>128</v>
      </c>
      <c r="V41" s="344"/>
      <c r="W41" s="344"/>
      <c r="X41" s="896">
        <f>X42+X45+X46</f>
        <v>33.087605208537582</v>
      </c>
      <c r="Y41" s="897">
        <f t="shared" ref="Y41:AH41" si="12">Y42+Y45+Y46</f>
        <v>33.284384142516494</v>
      </c>
      <c r="Z41" s="897">
        <f t="shared" si="12"/>
        <v>32.425323006669963</v>
      </c>
      <c r="AA41" s="897">
        <f t="shared" si="12"/>
        <v>32.054978338239977</v>
      </c>
      <c r="AB41" s="897">
        <f t="shared" si="12"/>
        <v>31.338499864378722</v>
      </c>
      <c r="AC41" s="897">
        <f t="shared" si="12"/>
        <v>30.405075939461486</v>
      </c>
      <c r="AD41" s="897">
        <f t="shared" si="12"/>
        <v>29.332891421754969</v>
      </c>
      <c r="AE41" s="897">
        <f t="shared" si="12"/>
        <v>28.293674873275833</v>
      </c>
      <c r="AF41" s="897">
        <f t="shared" si="12"/>
        <v>27.770351817039149</v>
      </c>
      <c r="AG41" s="897">
        <f t="shared" si="12"/>
        <v>26.687442743882418</v>
      </c>
      <c r="AH41" s="897">
        <f t="shared" si="12"/>
        <v>26.202194436002525</v>
      </c>
      <c r="AI41" s="897">
        <f>AI42+AI45+AI46</f>
        <v>23.221205909101794</v>
      </c>
      <c r="AJ41" s="897">
        <f>AJ42+AJ45+AJ46</f>
        <v>23.118494062180066</v>
      </c>
      <c r="AK41" s="898">
        <f>AK42+AK45+AK46</f>
        <v>23.134708466738008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0.32799907348156149</v>
      </c>
      <c r="P42" s="454">
        <f t="shared" si="9"/>
        <v>2.6214921766250739E-3</v>
      </c>
      <c r="Q42" s="328"/>
      <c r="R42" s="13"/>
      <c r="S42" s="356"/>
      <c r="T42" s="335"/>
      <c r="U42" s="346"/>
      <c r="V42" s="564" t="s">
        <v>129</v>
      </c>
      <c r="W42" s="336"/>
      <c r="X42" s="899">
        <f>SUM(X43:X44)</f>
        <v>31.856999518017808</v>
      </c>
      <c r="Y42" s="900">
        <f t="shared" ref="Y42:AK42" si="13">SUM(Y43:Y44)</f>
        <v>31.988094629357057</v>
      </c>
      <c r="Z42" s="900">
        <f t="shared" si="13"/>
        <v>31.058226550034227</v>
      </c>
      <c r="AA42" s="900">
        <f t="shared" si="13"/>
        <v>30.610266269609241</v>
      </c>
      <c r="AB42" s="900">
        <f t="shared" si="13"/>
        <v>29.809488709789392</v>
      </c>
      <c r="AC42" s="900">
        <f t="shared" si="13"/>
        <v>28.542460010676685</v>
      </c>
      <c r="AD42" s="900">
        <f t="shared" si="13"/>
        <v>27.922902339914113</v>
      </c>
      <c r="AE42" s="900">
        <f t="shared" si="13"/>
        <v>27.036804146943851</v>
      </c>
      <c r="AF42" s="900">
        <f t="shared" si="13"/>
        <v>26.356763755721868</v>
      </c>
      <c r="AG42" s="900">
        <f t="shared" si="13"/>
        <v>25.584382308597949</v>
      </c>
      <c r="AH42" s="900">
        <f t="shared" si="13"/>
        <v>24.777609358529762</v>
      </c>
      <c r="AI42" s="900">
        <f t="shared" si="13"/>
        <v>22.352002672954768</v>
      </c>
      <c r="AJ42" s="900">
        <f t="shared" si="13"/>
        <v>22.144713723416178</v>
      </c>
      <c r="AK42" s="901">
        <f t="shared" si="13"/>
        <v>22.224872991141243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2.8133719671920199</v>
      </c>
      <c r="P43" s="612">
        <f t="shared" si="9"/>
        <v>2.2485528765814559E-2</v>
      </c>
      <c r="Q43" s="328"/>
      <c r="R43" s="13"/>
      <c r="S43" s="356" t="s">
        <v>190</v>
      </c>
      <c r="T43" s="359"/>
      <c r="U43" s="346"/>
      <c r="V43" s="360"/>
      <c r="W43" s="347" t="s">
        <v>190</v>
      </c>
      <c r="X43" s="899">
        <f>VLOOKUP(年度マスタ!$K$4&amp;"_"&amp;X$33,データシート1!$A:$BT,MATCH("aa_"&amp;$S43,データシート1!$A$1:$BT$1,0),0)</f>
        <v>14.84003470956983</v>
      </c>
      <c r="Y43" s="900">
        <f>VLOOKUP(年度マスタ!$K$4&amp;"_"&amp;Y$33,データシート1!$A:$BT,MATCH("aa_"&amp;$S43,データシート1!$A$1:$BT$1,0),0)</f>
        <v>14.90725560267998</v>
      </c>
      <c r="Z43" s="900">
        <f>VLOOKUP(年度マスタ!$K$4&amp;"_"&amp;Z$33,データシート1!$A:$BT,MATCH("aa_"&amp;$S43,データシート1!$A$1:$BT$1,0),0)</f>
        <v>14.609553028280065</v>
      </c>
      <c r="AA43" s="900">
        <f>VLOOKUP(年度マスタ!$K$4&amp;"_"&amp;AA$33,データシート1!$A:$BT,MATCH("aa_"&amp;$S43,データシート1!$A$1:$BT$1,0),0)</f>
        <v>14.605482046271652</v>
      </c>
      <c r="AB43" s="900">
        <f>VLOOKUP(年度マスタ!$K$4&amp;"_"&amp;AB$33,データシート1!$A:$BT,MATCH("aa_"&amp;$S43,データシート1!$A$1:$BT$1,0),0)</f>
        <v>14.069096998224412</v>
      </c>
      <c r="AC43" s="900">
        <f>VLOOKUP(年度マスタ!$K$4&amp;"_"&amp;AC$33,データシート1!$A:$BT,MATCH("aa_"&amp;$S43,データシート1!$A$1:$BT$1,0),0)</f>
        <v>13.307747646866957</v>
      </c>
      <c r="AD43" s="900">
        <f>VLOOKUP(年度マスタ!$K$4&amp;"_"&amp;AD$33,データシート1!$A:$BT,MATCH("aa_"&amp;$S43,データシート1!$A$1:$BT$1,0),0)</f>
        <v>13.098278544045698</v>
      </c>
      <c r="AE43" s="900">
        <f>VLOOKUP(年度マスタ!$K$4&amp;"_"&amp;AE$33,データシート1!$A:$BT,MATCH("aa_"&amp;$S43,データシート1!$A$1:$BT$1,0),0)</f>
        <v>12.922216928497461</v>
      </c>
      <c r="AF43" s="900">
        <f>VLOOKUP(年度マスタ!$K$4&amp;"_"&amp;AF$33,データシート1!$A:$BT,MATCH("aa_"&amp;$S43,データシート1!$A$1:$BT$1,0),0)</f>
        <v>12.669543463759059</v>
      </c>
      <c r="AG43" s="900">
        <f>VLOOKUP(年度マスタ!$K$4&amp;"_"&amp;AG$33,データシート1!$A:$BT,MATCH("aa_"&amp;$S43,データシート1!$A$1:$BT$1,0),0)</f>
        <v>12.329760736618422</v>
      </c>
      <c r="AH43" s="900">
        <f>VLOOKUP(年度マスタ!$K$4&amp;"_"&amp;AH$33,データシート1!$A:$BT,MATCH("aa_"&amp;$S43,データシート1!$A$1:$BT$1,0),0)</f>
        <v>11.875725487396233</v>
      </c>
      <c r="AI43" s="900">
        <f>VLOOKUP(年度マスタ!$K$4&amp;"_"&amp;AI$33,データシート1!$A:$BT,MATCH("aa_"&amp;$S43,データシート1!$A$1:$BT$1,0),0)</f>
        <v>10.245278727477711</v>
      </c>
      <c r="AJ43" s="900">
        <f>VLOOKUP(年度マスタ!$K$4&amp;"_"&amp;AJ$33,データシート1!$A:$BT,MATCH("aa_"&amp;$S43,データシート1!$A$1:$BT$1,0),0)</f>
        <v>9.8265508742004926</v>
      </c>
      <c r="AK43" s="901">
        <f>VLOOKUP(年度マスタ!$K$4&amp;"_"&amp;AK$33,データシート1!$A:$BT,MATCH("aa_"&amp;$S43,データシート1!$A$1:$BT$1,0),0)</f>
        <v>10.215248385645856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17.01696480844798</v>
      </c>
      <c r="Y44" s="900">
        <f>VLOOKUP(年度マスタ!$K$4&amp;"_"&amp;Y$33,データシート1!$A:$BT,MATCH("aa_"&amp;$S44,データシート1!$A$1:$BT$1,0),0)</f>
        <v>17.080839026677079</v>
      </c>
      <c r="Z44" s="900">
        <f>VLOOKUP(年度マスタ!$K$4&amp;"_"&amp;Z$33,データシート1!$A:$BT,MATCH("aa_"&amp;$S44,データシート1!$A$1:$BT$1,0),0)</f>
        <v>16.448673521754163</v>
      </c>
      <c r="AA44" s="900">
        <f>VLOOKUP(年度マスタ!$K$4&amp;"_"&amp;AA$33,データシート1!$A:$BT,MATCH("aa_"&amp;$S44,データシート1!$A$1:$BT$1,0),0)</f>
        <v>16.004784223337587</v>
      </c>
      <c r="AB44" s="900">
        <f>VLOOKUP(年度マスタ!$K$4&amp;"_"&amp;AB$33,データシート1!$A:$BT,MATCH("aa_"&amp;$S44,データシート1!$A$1:$BT$1,0),0)</f>
        <v>15.740391711564978</v>
      </c>
      <c r="AC44" s="900">
        <f>VLOOKUP(年度マスタ!$K$4&amp;"_"&amp;AC$33,データシート1!$A:$BT,MATCH("aa_"&amp;$S44,データシート1!$A$1:$BT$1,0),0)</f>
        <v>15.234712363809727</v>
      </c>
      <c r="AD44" s="900">
        <f>VLOOKUP(年度マスタ!$K$4&amp;"_"&amp;AD$33,データシート1!$A:$BT,MATCH("aa_"&amp;$S44,データシート1!$A$1:$BT$1,0),0)</f>
        <v>14.824623795868415</v>
      </c>
      <c r="AE44" s="900">
        <f>VLOOKUP(年度マスタ!$K$4&amp;"_"&amp;AE$33,データシート1!$A:$BT,MATCH("aa_"&amp;$S44,データシート1!$A$1:$BT$1,0),0)</f>
        <v>14.114587218446388</v>
      </c>
      <c r="AF44" s="900">
        <f>VLOOKUP(年度マスタ!$K$4&amp;"_"&amp;AF$33,データシート1!$A:$BT,MATCH("aa_"&amp;$S44,データシート1!$A$1:$BT$1,0),0)</f>
        <v>13.687220291962809</v>
      </c>
      <c r="AG44" s="900">
        <f>VLOOKUP(年度マスタ!$K$4&amp;"_"&amp;AG$33,データシート1!$A:$BT,MATCH("aa_"&amp;$S44,データシート1!$A$1:$BT$1,0),0)</f>
        <v>13.254621571979527</v>
      </c>
      <c r="AH44" s="900">
        <f>VLOOKUP(年度マスタ!$K$4&amp;"_"&amp;AH$33,データシート1!$A:$BT,MATCH("aa_"&amp;$S44,データシート1!$A$1:$BT$1,0),0)</f>
        <v>12.90188387113353</v>
      </c>
      <c r="AI44" s="900">
        <f>VLOOKUP(年度マスタ!$K$4&amp;"_"&amp;AI$33,データシート1!$A:$BT,MATCH("aa_"&amp;$S44,データシート1!$A$1:$BT$1,0),0)</f>
        <v>12.106723945477059</v>
      </c>
      <c r="AJ44" s="900">
        <f>VLOOKUP(年度マスタ!$K$4&amp;"_"&amp;AJ$33,データシート1!$A:$BT,MATCH("aa_"&amp;$S44,データシート1!$A$1:$BT$1,0),0)</f>
        <v>12.318162849215685</v>
      </c>
      <c r="AK44" s="901">
        <f>VLOOKUP(年度マスタ!$K$4&amp;"_"&amp;AK$33,データシート1!$A:$BT,MATCH("aa_"&amp;$S44,データシート1!$A$1:$BT$1,0),0)</f>
        <v>12.009624605495388</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0.970242935128802</v>
      </c>
      <c r="Y45" s="900">
        <f>VLOOKUP(年度マスタ!$K$4&amp;"_"&amp;Y$33,データシート1!$A:$BT,MATCH("aa_"&amp;$S45,データシート1!$A$1:$BT$1,0),0)</f>
        <v>0.99210102184033999</v>
      </c>
      <c r="Z45" s="900">
        <f>VLOOKUP(年度マスタ!$K$4&amp;"_"&amp;Z$33,データシート1!$A:$BT,MATCH("aa_"&amp;$S45,データシート1!$A$1:$BT$1,0),0)</f>
        <v>1.1222010754820899</v>
      </c>
      <c r="AA45" s="900">
        <f>VLOOKUP(年度マスタ!$K$4&amp;"_"&amp;AA$33,データシート1!$A:$BT,MATCH("aa_"&amp;$S45,データシート1!$A$1:$BT$1,0),0)</f>
        <v>1.20430465156828</v>
      </c>
      <c r="AB45" s="900">
        <f>VLOOKUP(年度マスタ!$K$4&amp;"_"&amp;AB$33,データシート1!$A:$BT,MATCH("aa_"&amp;$S45,データシート1!$A$1:$BT$1,0),0)</f>
        <v>1.20101208110777</v>
      </c>
      <c r="AC45" s="900">
        <f>VLOOKUP(年度マスタ!$K$4&amp;"_"&amp;AC$33,データシート1!$A:$BT,MATCH("aa_"&amp;$S45,データシート1!$A$1:$BT$1,0),0)</f>
        <v>1.12335476447103</v>
      </c>
      <c r="AD45" s="900">
        <f>VLOOKUP(年度マスタ!$K$4&amp;"_"&amp;AD$33,データシート1!$A:$BT,MATCH("aa_"&amp;$S45,データシート1!$A$1:$BT$1,0),0)</f>
        <v>1.06852332198623</v>
      </c>
      <c r="AE45" s="900">
        <f>VLOOKUP(年度マスタ!$K$4&amp;"_"&amp;AE$33,データシート1!$A:$BT,MATCH("aa_"&amp;$S45,データシート1!$A$1:$BT$1,0),0)</f>
        <v>1.0096848381344203</v>
      </c>
      <c r="AF45" s="900">
        <f>VLOOKUP(年度マスタ!$K$4&amp;"_"&amp;AF$33,データシート1!$A:$BT,MATCH("aa_"&amp;$S45,データシート1!$A$1:$BT$1,0),0)</f>
        <v>0.958424091603301</v>
      </c>
      <c r="AG45" s="900">
        <f>VLOOKUP(年度マスタ!$K$4&amp;"_"&amp;AG$33,データシート1!$A:$BT,MATCH("aa_"&amp;$S45,データシート1!$A$1:$BT$1,0),0)</f>
        <v>0.86730332397464605</v>
      </c>
      <c r="AH45" s="900">
        <f>VLOOKUP(年度マスタ!$K$4&amp;"_"&amp;AH$33,データシート1!$A:$BT,MATCH("aa_"&amp;$S45,データシート1!$A$1:$BT$1,0),0)</f>
        <v>0.82346116959479398</v>
      </c>
      <c r="AI45" s="900">
        <f>VLOOKUP(年度マスタ!$K$4&amp;"_"&amp;AI$33,データシート1!$A:$BT,MATCH("aa_"&amp;$S45,データシート1!$A$1:$BT$1,0),0)</f>
        <v>0.76519226827118203</v>
      </c>
      <c r="AJ45" s="900">
        <f>VLOOKUP(年度マスタ!$K$4&amp;"_"&amp;AJ$33,データシート1!$A:$BT,MATCH("aa_"&amp;$S45,データシート1!$A$1:$BT$1,0),0)</f>
        <v>0.73585271452988599</v>
      </c>
      <c r="AK45" s="901">
        <f>VLOOKUP(年度マスタ!$K$4&amp;"_"&amp;AK$33,データシート1!$A:$BT,MATCH("aa_"&amp;$S45,データシート1!$A$1:$BT$1,0),0)</f>
        <v>0.72239183740443103</v>
      </c>
      <c r="AL45" s="330"/>
      <c r="AW45" s="17" t="str">
        <f>AW48</f>
        <v>土佐清水市</v>
      </c>
      <c r="AX45" s="1010">
        <f t="shared" ref="AX45:BB45" si="15">AX48/$BC48</f>
        <v>0.29846313161054805</v>
      </c>
      <c r="AY45" s="1010">
        <f t="shared" si="15"/>
        <v>0.14720568559914574</v>
      </c>
      <c r="AZ45" s="1010">
        <f t="shared" si="15"/>
        <v>0.21384682767910368</v>
      </c>
      <c r="BA45" s="1010">
        <f t="shared" si="15"/>
        <v>0.31670950358222855</v>
      </c>
      <c r="BB45" s="1010">
        <f t="shared" si="15"/>
        <v>2.3774851528973941E-2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0.26036275539097431</v>
      </c>
      <c r="Y46" s="900">
        <f>VLOOKUP(年度マスタ!$K$4&amp;"_"&amp;Y$33,データシート1!$A:$BT,MATCH("aa_"&amp;$S46,データシート1!$A$1:$BT$1,0),0)</f>
        <v>0.30418849131909448</v>
      </c>
      <c r="Z46" s="900">
        <f>VLOOKUP(年度マスタ!$K$4&amp;"_"&amp;Z$33,データシート1!$A:$BT,MATCH("aa_"&amp;$S46,データシート1!$A$1:$BT$1,0),0)</f>
        <v>0.2448953811536477</v>
      </c>
      <c r="AA46" s="900">
        <f>VLOOKUP(年度マスタ!$K$4&amp;"_"&amp;AA$33,データシート1!$A:$BT,MATCH("aa_"&amp;$S46,データシート1!$A$1:$BT$1,0),0)</f>
        <v>0.24040741706246019</v>
      </c>
      <c r="AB46" s="900">
        <f>VLOOKUP(年度マスタ!$K$4&amp;"_"&amp;AB$33,データシート1!$A:$BT,MATCH("aa_"&amp;$S46,データシート1!$A$1:$BT$1,0),0)</f>
        <v>0.32799907348156149</v>
      </c>
      <c r="AC46" s="900">
        <f>VLOOKUP(年度マスタ!$K$4&amp;"_"&amp;AC$33,データシート1!$A:$BT,MATCH("aa_"&amp;$S46,データシート1!$A$1:$BT$1,0),0)</f>
        <v>0.7392611643137722</v>
      </c>
      <c r="AD46" s="900">
        <f>VLOOKUP(年度マスタ!$K$4&amp;"_"&amp;AD$33,データシート1!$A:$BT,MATCH("aa_"&amp;$S46,データシート1!$A$1:$BT$1,0),0)</f>
        <v>0.34146575985462568</v>
      </c>
      <c r="AE46" s="900">
        <f>VLOOKUP(年度マスタ!$K$4&amp;"_"&amp;AE$33,データシート1!$A:$BT,MATCH("aa_"&amp;$S46,データシート1!$A$1:$BT$1,0),0)</f>
        <v>0.24718588819756182</v>
      </c>
      <c r="AF46" s="900">
        <f>VLOOKUP(年度マスタ!$K$4&amp;"_"&amp;AF$33,データシート1!$A:$BT,MATCH("aa_"&amp;$S46,データシート1!$A$1:$BT$1,0),0)</f>
        <v>0.45516396971397932</v>
      </c>
      <c r="AG46" s="900">
        <f>VLOOKUP(年度マスタ!$K$4&amp;"_"&amp;AG$33,データシート1!$A:$BT,MATCH("aa_"&amp;$S46,データシート1!$A$1:$BT$1,0),0)</f>
        <v>0.23575711130982335</v>
      </c>
      <c r="AH46" s="900">
        <f>VLOOKUP(年度マスタ!$K$4&amp;"_"&amp;AH$33,データシート1!$A:$BT,MATCH("aa_"&amp;$S46,データシート1!$A$1:$BT$1,0),0)</f>
        <v>0.6011239078779681</v>
      </c>
      <c r="AI46" s="900">
        <f>VLOOKUP(年度マスタ!$K$4&amp;"_"&amp;AI$33,データシート1!$A:$BT,MATCH("aa_"&amp;$S46,データシート1!$A$1:$BT$1,0),0)</f>
        <v>0.10401096787584338</v>
      </c>
      <c r="AJ46" s="900">
        <f>VLOOKUP(年度マスタ!$K$4&amp;"_"&amp;AJ$33,データシート1!$A:$BT,MATCH("aa_"&amp;$S46,データシート1!$A$1:$BT$1,0),0)</f>
        <v>0.23792762423399999</v>
      </c>
      <c r="AK46" s="901">
        <f>VLOOKUP(年度マスタ!$K$4&amp;"_"&amp;AK$33,データシート1!$A:$BT,MATCH("aa_"&amp;$S46,データシート1!$A$1:$BT$1,0),0)</f>
        <v>0.18744363819233373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2.603437526473428</v>
      </c>
      <c r="Y47" s="903">
        <f>VLOOKUP(年度マスタ!$K$4&amp;"_"&amp;Y$33,データシート1!$A:$BT,MATCH("aa_"&amp;$S47,データシート1!$A$1:$BT$1,0),0)</f>
        <v>2.6920683038444482</v>
      </c>
      <c r="Z47" s="903">
        <f>VLOOKUP(年度マスタ!$K$4&amp;"_"&amp;Z$33,データシート1!$A:$BT,MATCH("aa_"&amp;$S47,データシート1!$A$1:$BT$1,0),0)</f>
        <v>2.1412252092973492</v>
      </c>
      <c r="AA47" s="903">
        <f>VLOOKUP(年度マスタ!$K$4&amp;"_"&amp;AA$33,データシート1!$A:$BT,MATCH("aa_"&amp;$S47,データシート1!$A$1:$BT$1,0),0)</f>
        <v>2.538143100273297</v>
      </c>
      <c r="AB47" s="903">
        <f>VLOOKUP(年度マスタ!$K$4&amp;"_"&amp;AB$33,データシート1!$A:$BT,MATCH("aa_"&amp;$S47,データシート1!$A$1:$BT$1,0),0)</f>
        <v>2.8133719671920199</v>
      </c>
      <c r="AC47" s="903">
        <f>VLOOKUP(年度マスタ!$K$4&amp;"_"&amp;AC$33,データシート1!$A:$BT,MATCH("aa_"&amp;$S47,データシート1!$A$1:$BT$1,0),0)</f>
        <v>2.953341213995754</v>
      </c>
      <c r="AD47" s="903">
        <f>VLOOKUP(年度マスタ!$K$4&amp;"_"&amp;AD$33,データシート1!$A:$BT,MATCH("aa_"&amp;$S47,データシート1!$A$1:$BT$1,0),0)</f>
        <v>2.448047152623066</v>
      </c>
      <c r="AE47" s="903">
        <f>VLOOKUP(年度マスタ!$K$4&amp;"_"&amp;AE$33,データシート1!$A:$BT,MATCH("aa_"&amp;$S47,データシート1!$A$1:$BT$1,0),0)</f>
        <v>2.8836237557554805</v>
      </c>
      <c r="AF47" s="903">
        <f>VLOOKUP(年度マスタ!$K$4&amp;"_"&amp;AF$33,データシート1!$A:$BT,MATCH("aa_"&amp;$S47,データシート1!$A$1:$BT$1,0),0)</f>
        <v>2.9025112320529063</v>
      </c>
      <c r="AG47" s="903">
        <f>VLOOKUP(年度マスタ!$K$4&amp;"_"&amp;AG$33,データシート1!$A:$BT,MATCH("aa_"&amp;$S47,データシート1!$A$1:$BT$1,0),0)</f>
        <v>2.4310838653228832</v>
      </c>
      <c r="AH47" s="903">
        <f>VLOOKUP(年度マスタ!$K$4&amp;"_"&amp;AH$33,データシート1!$A:$BT,MATCH("aa_"&amp;$S47,データシート1!$A$1:$BT$1,0),0)</f>
        <v>2.7637501540398044</v>
      </c>
      <c r="AI47" s="903">
        <f>VLOOKUP(年度マスタ!$K$4&amp;"_"&amp;AI$33,データシート1!$A:$BT,MATCH("aa_"&amp;$S47,データシート1!$A$1:$BT$1,0),0)</f>
        <v>1.457863287480319</v>
      </c>
      <c r="AJ47" s="903">
        <f>VLOOKUP(年度マスタ!$K$4&amp;"_"&amp;AJ$33,データシート1!$A:$BT,MATCH("aa_"&amp;$S47,データシート1!$A$1:$BT$1,0),0)</f>
        <v>1.7521777591057239</v>
      </c>
      <c r="AK47" s="904">
        <f>VLOOKUP(年度マスタ!$K$4&amp;"_"&amp;AK$33,データシート1!$A:$BT,MATCH("aa_"&amp;$S47,データシート1!$A$1:$BT$1,0),0)</f>
        <v>1.736683783535367</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土佐清水市</v>
      </c>
      <c r="AX48" s="1011">
        <f>SUM(AY39:BA39)</f>
        <v>21.801864041907258</v>
      </c>
      <c r="AY48" s="1011">
        <f>BB39</f>
        <v>10.752947361740066</v>
      </c>
      <c r="AZ48" s="1011">
        <f>BC39</f>
        <v>15.620889044803612</v>
      </c>
      <c r="BA48" s="1011">
        <f>SUM(BD39:BG39)</f>
        <v>23.134708466738008</v>
      </c>
      <c r="BB48" s="1011">
        <f>BH39</f>
        <v>1.736683783535367</v>
      </c>
      <c r="BC48" s="1011">
        <f>SUM(AX48:BB48)</f>
        <v>73.047092698724313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73.047092698724313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21.801864041907258</v>
      </c>
      <c r="P52" s="453">
        <f t="shared" ref="P52:P64" si="18">O52/$O$51</f>
        <v>0.29846313161054805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11.629788353843065</v>
      </c>
      <c r="P53" s="454">
        <f t="shared" si="18"/>
        <v>0.15920946233697492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0.93560834017548067</v>
      </c>
      <c r="P54" s="454">
        <f t="shared" si="18"/>
        <v>1.2808289907365746E-2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9.2364673478887127</v>
      </c>
      <c r="P55" s="454">
        <f t="shared" si="18"/>
        <v>0.12644537936620737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10.752947361740066</v>
      </c>
      <c r="P56" s="453">
        <f t="shared" si="18"/>
        <v>0.14720568559914574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15.620889044803612</v>
      </c>
      <c r="P57" s="453">
        <f t="shared" si="18"/>
        <v>0.21384682767910368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23.134708466738008</v>
      </c>
      <c r="P58" s="453">
        <f t="shared" si="18"/>
        <v>0.31670950358222855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22.224872991141243</v>
      </c>
      <c r="P59" s="454">
        <f t="shared" si="18"/>
        <v>0.30425403900474984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10.215248385645856</v>
      </c>
      <c r="P60" s="454">
        <f t="shared" si="18"/>
        <v>0.13984469481595471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12.009624605495388</v>
      </c>
      <c r="P61" s="454">
        <f t="shared" si="18"/>
        <v>0.1644093441887951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0.72239183740443103</v>
      </c>
      <c r="P62" s="454">
        <f t="shared" si="18"/>
        <v>9.8893988893420642E-3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0.18744363819233373</v>
      </c>
      <c r="P63" s="454">
        <f t="shared" si="18"/>
        <v>2.5660656881366507E-3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1.736683783535367</v>
      </c>
      <c r="P64" s="612">
        <f t="shared" si="18"/>
        <v>2.3774851528973941E-2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土佐清水市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47.778700000000001</v>
      </c>
      <c r="AI7" s="78">
        <f>VLOOKUP(年度マスタ!$K$4&amp;"_"&amp;$AG7,データシート1!$A:$BT,MATCH("ab_"&amp;AI$2,データシート1!$A$1:$BT$1,0),0)</f>
        <v>454</v>
      </c>
      <c r="AJ7" s="78">
        <f>VLOOKUP(年度マスタ!$K$4&amp;"_"&amp;$AG7,データシート1!$A:$BT,MATCH("ab_"&amp;AJ$2,データシート1!$A$1:$BT$1,0),0)</f>
        <v>190</v>
      </c>
      <c r="AK7" s="78">
        <f>VLOOKUP(年度マスタ!$K$4&amp;"_"&amp;$AG7,データシート1!$A:$BT,MATCH("ab_"&amp;AK$2,データシート1!$A$1:$BT$1,0),0)</f>
        <v>4693</v>
      </c>
      <c r="AL7" s="78">
        <f>VLOOKUP(年度マスタ!$K$4&amp;"_"&amp;$AG7,データシート1!$A:$BT,MATCH("ab_"&amp;AL$2,データシート1!$A$1:$BT$1,0),0)</f>
        <v>8122</v>
      </c>
      <c r="AM7" s="78">
        <f>VLOOKUP(年度マスタ!$K$4&amp;"_"&amp;$AG7,データシート1!$A:$BT,MATCH("ab_"&amp;AM$2,データシート1!$A$1:$BT$1,0),0)</f>
        <v>7502</v>
      </c>
      <c r="AN7" s="78">
        <f>VLOOKUP(年度マスタ!$K$4&amp;"_"&amp;$AG7,データシート1!$A:$BT,MATCH("ab_"&amp;AN$2,データシート1!$A$1:$BT$1,0),0)</f>
        <v>3425</v>
      </c>
      <c r="AO7" s="78">
        <f>VLOOKUP(年度マスタ!$K$4&amp;"_"&amp;$AG7,データシート1!$A:$BT,MATCH("ab_"&amp;AO$2,データシート1!$A$1:$BT$1,0),0)</f>
        <v>16643</v>
      </c>
      <c r="AP7" s="78">
        <f>VLOOKUP(年度マスタ!$K$4&amp;"_"&amp;$AG7,データシート1!$A:$BT,MATCH("ab_"&amp;AP$2,データシート1!$A$1:$BT$1,0),0)</f>
        <v>47978</v>
      </c>
      <c r="AQ7" s="954">
        <f>VLOOKUP(年度マスタ!$K$4&amp;"_"&amp;$AG7,データシート1!$A:$BT,MATCH("ab_"&amp;AQ$2,データシート1!$A$1:$BT$1,0),0)</f>
        <v>2.603437526473428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48.122100000000003</v>
      </c>
      <c r="AI8" s="78">
        <f>VLOOKUP(年度マスタ!$K$4&amp;"_"&amp;$AG8,データシート1!$A:$BT,MATCH("ab_"&amp;AI$2,データシート1!$A$1:$BT$1,0),0)</f>
        <v>454</v>
      </c>
      <c r="AJ8" s="78">
        <f>VLOOKUP(年度マスタ!$K$4&amp;"_"&amp;$AG8,データシート1!$A:$BT,MATCH("ab_"&amp;AJ$2,データシート1!$A$1:$BT$1,0),0)</f>
        <v>190</v>
      </c>
      <c r="AK8" s="78">
        <f>VLOOKUP(年度マスタ!$K$4&amp;"_"&amp;$AG8,データシート1!$A:$BT,MATCH("ab_"&amp;AK$2,データシート1!$A$1:$BT$1,0),0)</f>
        <v>4693</v>
      </c>
      <c r="AL8" s="78">
        <f>VLOOKUP(年度マスタ!$K$4&amp;"_"&amp;$AG8,データシート1!$A:$BT,MATCH("ab_"&amp;AL$2,データシート1!$A$1:$BT$1,0),0)</f>
        <v>8059</v>
      </c>
      <c r="AM8" s="78">
        <f>VLOOKUP(年度マスタ!$K$4&amp;"_"&amp;$AG8,データシート1!$A:$BT,MATCH("ab_"&amp;AM$2,データシート1!$A$1:$BT$1,0),0)</f>
        <v>7571</v>
      </c>
      <c r="AN8" s="78">
        <f>VLOOKUP(年度マスタ!$K$4&amp;"_"&amp;$AG8,データシート1!$A:$BT,MATCH("ab_"&amp;AN$2,データシート1!$A$1:$BT$1,0),0)</f>
        <v>3352</v>
      </c>
      <c r="AO8" s="78">
        <f>VLOOKUP(年度マスタ!$K$4&amp;"_"&amp;$AG8,データシート1!$A:$BT,MATCH("ab_"&amp;AO$2,データシート1!$A$1:$BT$1,0),0)</f>
        <v>16307</v>
      </c>
      <c r="AP8" s="78">
        <f>VLOOKUP(年度マスタ!$K$4&amp;"_"&amp;$AG8,データシート1!$A:$BT,MATCH("ab_"&amp;AP$2,データシート1!$A$1:$BT$1,0),0)</f>
        <v>53120</v>
      </c>
      <c r="AQ8" s="954">
        <f>VLOOKUP(年度マスタ!$K$4&amp;"_"&amp;$AG8,データシート1!$A:$BT,MATCH("ab_"&amp;AQ$2,データシート1!$A$1:$BT$1,0),0)</f>
        <v>2.6920683038444482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49.613700000000001</v>
      </c>
      <c r="AI9" s="78">
        <f>VLOOKUP(年度マスタ!$K$4&amp;"_"&amp;$AG9,データシート1!$A:$BT,MATCH("ab_"&amp;AI$2,データシート1!$A$1:$BT$1,0),0)</f>
        <v>454</v>
      </c>
      <c r="AJ9" s="78">
        <f>VLOOKUP(年度マスタ!$K$4&amp;"_"&amp;$AG9,データシート1!$A:$BT,MATCH("ab_"&amp;AJ$2,データシート1!$A$1:$BT$1,0),0)</f>
        <v>190</v>
      </c>
      <c r="AK9" s="78">
        <f>VLOOKUP(年度マスタ!$K$4&amp;"_"&amp;$AG9,データシート1!$A:$BT,MATCH("ab_"&amp;AK$2,データシート1!$A$1:$BT$1,0),0)</f>
        <v>4693</v>
      </c>
      <c r="AL9" s="78">
        <f>VLOOKUP(年度マスタ!$K$4&amp;"_"&amp;$AG9,データシート1!$A:$BT,MATCH("ab_"&amp;AL$2,データシート1!$A$1:$BT$1,0),0)</f>
        <v>7979</v>
      </c>
      <c r="AM9" s="78">
        <f>VLOOKUP(年度マスタ!$K$4&amp;"_"&amp;$AG9,データシート1!$A:$BT,MATCH("ab_"&amp;AM$2,データシート1!$A$1:$BT$1,0),0)</f>
        <v>7581</v>
      </c>
      <c r="AN9" s="78">
        <f>VLOOKUP(年度マスタ!$K$4&amp;"_"&amp;$AG9,データシート1!$A:$BT,MATCH("ab_"&amp;AN$2,データシート1!$A$1:$BT$1,0),0)</f>
        <v>3324</v>
      </c>
      <c r="AO9" s="78">
        <f>VLOOKUP(年度マスタ!$K$4&amp;"_"&amp;$AG9,データシート1!$A:$BT,MATCH("ab_"&amp;AO$2,データシート1!$A$1:$BT$1,0),0)</f>
        <v>15991</v>
      </c>
      <c r="AP9" s="78">
        <f>VLOOKUP(年度マスタ!$K$4&amp;"_"&amp;$AG9,データシート1!$A:$BT,MATCH("ab_"&amp;AP$2,データシート1!$A$1:$BT$1,0),0)</f>
        <v>42695</v>
      </c>
      <c r="AQ9" s="954">
        <f>VLOOKUP(年度マスタ!$K$4&amp;"_"&amp;$AG9,データシート1!$A:$BT,MATCH("ab_"&amp;AQ$2,データシート1!$A$1:$BT$1,0),0)</f>
        <v>2.1412252092973492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46.837200000000003</v>
      </c>
      <c r="AI10" s="78">
        <f>VLOOKUP(年度マスタ!$K$4&amp;"_"&amp;$AG10,データシート1!$A:$BT,MATCH("ab_"&amp;AI$2,データシート1!$A$1:$BT$1,0),0)</f>
        <v>454</v>
      </c>
      <c r="AJ10" s="78">
        <f>VLOOKUP(年度マスタ!$K$4&amp;"_"&amp;$AG10,データシート1!$A:$BT,MATCH("ab_"&amp;AJ$2,データシート1!$A$1:$BT$1,0),0)</f>
        <v>190</v>
      </c>
      <c r="AK10" s="78">
        <f>VLOOKUP(年度マスタ!$K$4&amp;"_"&amp;$AG10,データシート1!$A:$BT,MATCH("ab_"&amp;AK$2,データシート1!$A$1:$BT$1,0),0)</f>
        <v>4693</v>
      </c>
      <c r="AL10" s="78">
        <f>VLOOKUP(年度マスタ!$K$4&amp;"_"&amp;$AG10,データシート1!$A:$BT,MATCH("ab_"&amp;AL$2,データシート1!$A$1:$BT$1,0),0)</f>
        <v>7922</v>
      </c>
      <c r="AM10" s="78">
        <f>VLOOKUP(年度マスタ!$K$4&amp;"_"&amp;$AG10,データシート1!$A:$BT,MATCH("ab_"&amp;AM$2,データシート1!$A$1:$BT$1,0),0)</f>
        <v>7639</v>
      </c>
      <c r="AN10" s="78">
        <f>VLOOKUP(年度マスタ!$K$4&amp;"_"&amp;$AG10,データシート1!$A:$BT,MATCH("ab_"&amp;AN$2,データシート1!$A$1:$BT$1,0),0)</f>
        <v>3216</v>
      </c>
      <c r="AO10" s="78">
        <f>VLOOKUP(年度マスタ!$K$4&amp;"_"&amp;$AG10,データシート1!$A:$BT,MATCH("ab_"&amp;AO$2,データシート1!$A$1:$BT$1,0),0)</f>
        <v>15795</v>
      </c>
      <c r="AP10" s="78">
        <f>VLOOKUP(年度マスタ!$K$4&amp;"_"&amp;$AG10,データシート1!$A:$BT,MATCH("ab_"&amp;AP$2,データシート1!$A$1:$BT$1,0),0)</f>
        <v>40827</v>
      </c>
      <c r="AQ10" s="954">
        <f>VLOOKUP(年度マスタ!$K$4&amp;"_"&amp;$AG10,データシート1!$A:$BT,MATCH("ab_"&amp;AQ$2,データシート1!$A$1:$BT$1,0),0)</f>
        <v>2.538143100273297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50.199800000000003</v>
      </c>
      <c r="AI11" s="78">
        <f>VLOOKUP(年度マスタ!$K$4&amp;"_"&amp;$AG11,データシート1!$A:$BT,MATCH("ab_"&amp;AI$2,データシート1!$A$1:$BT$1,0),0)</f>
        <v>454</v>
      </c>
      <c r="AJ11" s="78">
        <f>VLOOKUP(年度マスタ!$K$4&amp;"_"&amp;$AG11,データシート1!$A:$BT,MATCH("ab_"&amp;AJ$2,データシート1!$A$1:$BT$1,0),0)</f>
        <v>190</v>
      </c>
      <c r="AK11" s="78">
        <f>VLOOKUP(年度マスタ!$K$4&amp;"_"&amp;$AG11,データシート1!$A:$BT,MATCH("ab_"&amp;AK$2,データシート1!$A$1:$BT$1,0),0)</f>
        <v>4693</v>
      </c>
      <c r="AL11" s="78">
        <f>VLOOKUP(年度マスタ!$K$4&amp;"_"&amp;$AG11,データシート1!$A:$BT,MATCH("ab_"&amp;AL$2,データシート1!$A$1:$BT$1,0),0)</f>
        <v>7829</v>
      </c>
      <c r="AM11" s="78">
        <f>VLOOKUP(年度マスタ!$K$4&amp;"_"&amp;$AG11,データシート1!$A:$BT,MATCH("ab_"&amp;AM$2,データシート1!$A$1:$BT$1,0),0)</f>
        <v>7687</v>
      </c>
      <c r="AN11" s="78">
        <f>VLOOKUP(年度マスタ!$K$4&amp;"_"&amp;$AG11,データシート1!$A:$BT,MATCH("ab_"&amp;AN$2,データシート1!$A$1:$BT$1,0),0)</f>
        <v>3151</v>
      </c>
      <c r="AO11" s="78">
        <f>VLOOKUP(年度マスタ!$K$4&amp;"_"&amp;$AG11,データシート1!$A:$BT,MATCH("ab_"&amp;AO$2,データシート1!$A$1:$BT$1,0),0)</f>
        <v>15526</v>
      </c>
      <c r="AP11" s="78">
        <f>VLOOKUP(年度マスタ!$K$4&amp;"_"&amp;$AG11,データシート1!$A:$BT,MATCH("ab_"&amp;AP$2,データシート1!$A$1:$BT$1,0),0)</f>
        <v>54373</v>
      </c>
      <c r="AQ11" s="954">
        <f>VLOOKUP(年度マスタ!$K$4&amp;"_"&amp;$AG11,データシート1!$A:$BT,MATCH("ab_"&amp;AQ$2,データシート1!$A$1:$BT$1,0),0)</f>
        <v>2.8133719671920199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48.318300000000001</v>
      </c>
      <c r="AI12" s="78">
        <f>VLOOKUP(年度マスタ!$K$4&amp;"_"&amp;$AG12,データシート1!$A:$BT,MATCH("ab_"&amp;AI$2,データシート1!$A$1:$BT$1,0),0)</f>
        <v>420</v>
      </c>
      <c r="AJ12" s="78">
        <f>VLOOKUP(年度マスタ!$K$4&amp;"_"&amp;$AG12,データシート1!$A:$BT,MATCH("ab_"&amp;AJ$2,データシート1!$A$1:$BT$1,0),0)</f>
        <v>185</v>
      </c>
      <c r="AK12" s="78">
        <f>VLOOKUP(年度マスタ!$K$4&amp;"_"&amp;$AG12,データシート1!$A:$BT,MATCH("ab_"&amp;AK$2,データシート1!$A$1:$BT$1,0),0)</f>
        <v>4360</v>
      </c>
      <c r="AL12" s="78">
        <f>VLOOKUP(年度マスタ!$K$4&amp;"_"&amp;$AG12,データシート1!$A:$BT,MATCH("ab_"&amp;AL$2,データシート1!$A$1:$BT$1,0),0)</f>
        <v>7733</v>
      </c>
      <c r="AM12" s="78">
        <f>VLOOKUP(年度マスタ!$K$4&amp;"_"&amp;$AG12,データシート1!$A:$BT,MATCH("ab_"&amp;AM$2,データシート1!$A$1:$BT$1,0),0)</f>
        <v>7658</v>
      </c>
      <c r="AN12" s="78">
        <f>VLOOKUP(年度マスタ!$K$4&amp;"_"&amp;$AG12,データシート1!$A:$BT,MATCH("ab_"&amp;AN$2,データシート1!$A$1:$BT$1,0),0)</f>
        <v>3034</v>
      </c>
      <c r="AO12" s="78">
        <f>VLOOKUP(年度マスタ!$K$4&amp;"_"&amp;$AG12,データシート1!$A:$BT,MATCH("ab_"&amp;AO$2,データシート1!$A$1:$BT$1,0),0)</f>
        <v>15136</v>
      </c>
      <c r="AP12" s="78">
        <f>VLOOKUP(年度マスタ!$K$4&amp;"_"&amp;$AG12,データシート1!$A:$BT,MATCH("ab_"&amp;AP$2,データシート1!$A$1:$BT$1,0),0)</f>
        <v>122934</v>
      </c>
      <c r="AQ12" s="954">
        <f>VLOOKUP(年度マスタ!$K$4&amp;"_"&amp;$AG12,データシート1!$A:$BT,MATCH("ab_"&amp;AQ$2,データシート1!$A$1:$BT$1,0),0)</f>
        <v>2.953341213995754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44.928899999999999</v>
      </c>
      <c r="AI13" s="78">
        <f>VLOOKUP(年度マスタ!$K$4&amp;"_"&amp;$AG13,データシート1!$A:$BT,MATCH("ab_"&amp;AI$2,データシート1!$A$1:$BT$1,0),0)</f>
        <v>420</v>
      </c>
      <c r="AJ13" s="78">
        <f>VLOOKUP(年度マスタ!$K$4&amp;"_"&amp;$AG13,データシート1!$A:$BT,MATCH("ab_"&amp;AJ$2,データシート1!$A$1:$BT$1,0),0)</f>
        <v>185</v>
      </c>
      <c r="AK13" s="78">
        <f>VLOOKUP(年度マスタ!$K$4&amp;"_"&amp;$AG13,データシート1!$A:$BT,MATCH("ab_"&amp;AK$2,データシート1!$A$1:$BT$1,0),0)</f>
        <v>4360</v>
      </c>
      <c r="AL13" s="78">
        <f>VLOOKUP(年度マスタ!$K$4&amp;"_"&amp;$AG13,データシート1!$A:$BT,MATCH("ab_"&amp;AL$2,データシート1!$A$1:$BT$1,0),0)</f>
        <v>7619</v>
      </c>
      <c r="AM13" s="78">
        <f>VLOOKUP(年度マスタ!$K$4&amp;"_"&amp;$AG13,データシート1!$A:$BT,MATCH("ab_"&amp;AM$2,データシート1!$A$1:$BT$1,0),0)</f>
        <v>7610</v>
      </c>
      <c r="AN13" s="78">
        <f>VLOOKUP(年度マスタ!$K$4&amp;"_"&amp;$AG13,データシート1!$A:$BT,MATCH("ab_"&amp;AN$2,データシート1!$A$1:$BT$1,0),0)</f>
        <v>2950</v>
      </c>
      <c r="AO13" s="78">
        <f>VLOOKUP(年度マスタ!$K$4&amp;"_"&amp;$AG13,データシート1!$A:$BT,MATCH("ab_"&amp;AO$2,データシート1!$A$1:$BT$1,0),0)</f>
        <v>14707</v>
      </c>
      <c r="AP13" s="78">
        <f>VLOOKUP(年度マスタ!$K$4&amp;"_"&amp;$AG13,データシート1!$A:$BT,MATCH("ab_"&amp;AP$2,データシート1!$A$1:$BT$1,0),0)</f>
        <v>58368</v>
      </c>
      <c r="AQ13" s="954">
        <f>VLOOKUP(年度マスタ!$K$4&amp;"_"&amp;$AG13,データシート1!$A:$BT,MATCH("ab_"&amp;AQ$2,データシート1!$A$1:$BT$1,0),0)</f>
        <v>2.448047152623066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48.464599999999997</v>
      </c>
      <c r="AI14" s="78">
        <f>VLOOKUP(年度マスタ!$K$4&amp;"_"&amp;$AG14,データシート1!$A:$BT,MATCH("ab_"&amp;AI$2,データシート1!$A$1:$BT$1,0),0)</f>
        <v>420</v>
      </c>
      <c r="AJ14" s="78">
        <f>VLOOKUP(年度マスタ!$K$4&amp;"_"&amp;$AG14,データシート1!$A:$BT,MATCH("ab_"&amp;AJ$2,データシート1!$A$1:$BT$1,0),0)</f>
        <v>185</v>
      </c>
      <c r="AK14" s="78">
        <f>VLOOKUP(年度マスタ!$K$4&amp;"_"&amp;$AG14,データシート1!$A:$BT,MATCH("ab_"&amp;AK$2,データシート1!$A$1:$BT$1,0),0)</f>
        <v>4360</v>
      </c>
      <c r="AL14" s="78">
        <f>VLOOKUP(年度マスタ!$K$4&amp;"_"&amp;$AG14,データシート1!$A:$BT,MATCH("ab_"&amp;AL$2,データシート1!$A$1:$BT$1,0),0)</f>
        <v>7514</v>
      </c>
      <c r="AM14" s="78">
        <f>VLOOKUP(年度マスタ!$K$4&amp;"_"&amp;$AG14,データシート1!$A:$BT,MATCH("ab_"&amp;AM$2,データシート1!$A$1:$BT$1,0),0)</f>
        <v>7600</v>
      </c>
      <c r="AN14" s="78">
        <f>VLOOKUP(年度マスタ!$K$4&amp;"_"&amp;$AG14,データシート1!$A:$BT,MATCH("ab_"&amp;AN$2,データシート1!$A$1:$BT$1,0),0)</f>
        <v>2905</v>
      </c>
      <c r="AO14" s="78">
        <f>VLOOKUP(年度マスタ!$K$4&amp;"_"&amp;$AG14,データシート1!$A:$BT,MATCH("ab_"&amp;AO$2,データシート1!$A$1:$BT$1,0),0)</f>
        <v>14295</v>
      </c>
      <c r="AP14" s="78">
        <f>VLOOKUP(年度マスタ!$K$4&amp;"_"&amp;$AG14,データシート1!$A:$BT,MATCH("ab_"&amp;AP$2,データシート1!$A$1:$BT$1,0),0)</f>
        <v>42216.916534785087</v>
      </c>
      <c r="AQ14" s="954">
        <f>VLOOKUP(年度マスタ!$K$4&amp;"_"&amp;$AG14,データシート1!$A:$BT,MATCH("ab_"&amp;AQ$2,データシート1!$A$1:$BT$1,0),0)</f>
        <v>2.88362375575548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44.6828</v>
      </c>
      <c r="AI15" s="78">
        <f>VLOOKUP(年度マスタ!$K$4&amp;"_"&amp;$AG15,データシート1!$A:$BT,MATCH("ab_"&amp;AI$2,データシート1!$A$1:$BT$1,0),0)</f>
        <v>420</v>
      </c>
      <c r="AJ15" s="78">
        <f>VLOOKUP(年度マスタ!$K$4&amp;"_"&amp;$AG15,データシート1!$A:$BT,MATCH("ab_"&amp;AJ$2,データシート1!$A$1:$BT$1,0),0)</f>
        <v>185</v>
      </c>
      <c r="AK15" s="78">
        <f>VLOOKUP(年度マスタ!$K$4&amp;"_"&amp;$AG15,データシート1!$A:$BT,MATCH("ab_"&amp;AK$2,データシート1!$A$1:$BT$1,0),0)</f>
        <v>4360</v>
      </c>
      <c r="AL15" s="78">
        <f>VLOOKUP(年度マスタ!$K$4&amp;"_"&amp;$AG15,データシート1!$A:$BT,MATCH("ab_"&amp;AL$2,データシート1!$A$1:$BT$1,0),0)</f>
        <v>7437</v>
      </c>
      <c r="AM15" s="78">
        <f>VLOOKUP(年度マスタ!$K$4&amp;"_"&amp;$AG15,データシート1!$A:$BT,MATCH("ab_"&amp;AM$2,データシート1!$A$1:$BT$1,0),0)</f>
        <v>7575</v>
      </c>
      <c r="AN15" s="78">
        <f>VLOOKUP(年度マスタ!$K$4&amp;"_"&amp;$AG15,データシート1!$A:$BT,MATCH("ab_"&amp;AN$2,データシート1!$A$1:$BT$1,0),0)</f>
        <v>2835</v>
      </c>
      <c r="AO15" s="78">
        <f>VLOOKUP(年度マスタ!$K$4&amp;"_"&amp;$AG15,データシート1!$A:$BT,MATCH("ab_"&amp;AO$2,データシート1!$A$1:$BT$1,0),0)</f>
        <v>14032</v>
      </c>
      <c r="AP15" s="78">
        <f>VLOOKUP(年度マスタ!$K$4&amp;"_"&amp;$AG15,データシート1!$A:$BT,MATCH("ab_"&amp;AP$2,データシート1!$A$1:$BT$1,0),0)</f>
        <v>79279.999999999985</v>
      </c>
      <c r="AQ15" s="954">
        <f>VLOOKUP(年度マスタ!$K$4&amp;"_"&amp;$AG15,データシート1!$A:$BT,MATCH("ab_"&amp;AQ$2,データシート1!$A$1:$BT$1,0),0)</f>
        <v>2.9025112320529058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48.241999999999997</v>
      </c>
      <c r="AI16" s="78">
        <f>VLOOKUP(年度マスタ!$K$4&amp;"_"&amp;$AG16,データシート1!$A:$BT,MATCH("ab_"&amp;AI$2,データシート1!$A$1:$BT$1,0),0)</f>
        <v>420</v>
      </c>
      <c r="AJ16" s="78">
        <f>VLOOKUP(年度マスタ!$K$4&amp;"_"&amp;$AG16,データシート1!$A:$BT,MATCH("ab_"&amp;AJ$2,データシート1!$A$1:$BT$1,0),0)</f>
        <v>185</v>
      </c>
      <c r="AK16" s="78">
        <f>VLOOKUP(年度マスタ!$K$4&amp;"_"&amp;$AG16,データシート1!$A:$BT,MATCH("ab_"&amp;AK$2,データシート1!$A$1:$BT$1,0),0)</f>
        <v>4360</v>
      </c>
      <c r="AL16" s="78">
        <f>VLOOKUP(年度マスタ!$K$4&amp;"_"&amp;$AG16,データシート1!$A:$BT,MATCH("ab_"&amp;AL$2,データシート1!$A$1:$BT$1,0),0)</f>
        <v>7394</v>
      </c>
      <c r="AM16" s="78">
        <f>VLOOKUP(年度マスタ!$K$4&amp;"_"&amp;$AG16,データシート1!$A:$BT,MATCH("ab_"&amp;AM$2,データシート1!$A$1:$BT$1,0),0)</f>
        <v>7513</v>
      </c>
      <c r="AN16" s="78">
        <f>VLOOKUP(年度マスタ!$K$4&amp;"_"&amp;$AG16,データシート1!$A:$BT,MATCH("ab_"&amp;AN$2,データシート1!$A$1:$BT$1,0),0)</f>
        <v>2773</v>
      </c>
      <c r="AO16" s="78">
        <f>VLOOKUP(年度マスタ!$K$4&amp;"_"&amp;$AG16,データシート1!$A:$BT,MATCH("ab_"&amp;AO$2,データシート1!$A$1:$BT$1,0),0)</f>
        <v>13684</v>
      </c>
      <c r="AP16" s="78">
        <f>VLOOKUP(年度マスタ!$K$4&amp;"_"&amp;$AG16,データシート1!$A:$BT,MATCH("ab_"&amp;AP$2,データシート1!$A$1:$BT$1,0),0)</f>
        <v>40903.000000000007</v>
      </c>
      <c r="AQ16" s="954">
        <f>VLOOKUP(年度マスタ!$K$4&amp;"_"&amp;$AG16,データシート1!$A:$BT,MATCH("ab_"&amp;AQ$2,データシート1!$A$1:$BT$1,0),0)</f>
        <v>2.4310838653228828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48.476300000000002</v>
      </c>
      <c r="AI17" s="151">
        <f>VLOOKUP(年度マスタ!$K$4&amp;"_"&amp;$AG17,データシート1!$A:$BT,MATCH("ab_"&amp;AI$2,データシート1!$A$1:$BT$1,0),0)</f>
        <v>420</v>
      </c>
      <c r="AJ17" s="151">
        <f>VLOOKUP(年度マスタ!$K$4&amp;"_"&amp;$AG17,データシート1!$A:$BT,MATCH("ab_"&amp;AJ$2,データシート1!$A$1:$BT$1,0),0)</f>
        <v>185</v>
      </c>
      <c r="AK17" s="151">
        <f>VLOOKUP(年度マスタ!$K$4&amp;"_"&amp;$AG17,データシート1!$A:$BT,MATCH("ab_"&amp;AK$2,データシート1!$A$1:$BT$1,0),0)</f>
        <v>4360</v>
      </c>
      <c r="AL17" s="151">
        <f>VLOOKUP(年度マスタ!$K$4&amp;"_"&amp;$AG17,データシート1!$A:$BT,MATCH("ab_"&amp;AL$2,データシート1!$A$1:$BT$1,0),0)</f>
        <v>7241</v>
      </c>
      <c r="AM17" s="151">
        <f>VLOOKUP(年度マスタ!$K$4&amp;"_"&amp;$AG17,データシート1!$A:$BT,MATCH("ab_"&amp;AM$2,データシート1!$A$1:$BT$1,0),0)</f>
        <v>7435</v>
      </c>
      <c r="AN17" s="151">
        <f>VLOOKUP(年度マスタ!$K$4&amp;"_"&amp;$AG17,データシート1!$A:$BT,MATCH("ab_"&amp;AN$2,データシート1!$A$1:$BT$1,0),0)</f>
        <v>2679</v>
      </c>
      <c r="AO17" s="151">
        <f>VLOOKUP(年度マスタ!$K$4&amp;"_"&amp;$AG17,データシート1!$A:$BT,MATCH("ab_"&amp;AO$2,データシート1!$A$1:$BT$1,0),0)</f>
        <v>13344</v>
      </c>
      <c r="AP17" s="151">
        <f>VLOOKUP(年度マスタ!$K$4&amp;"_"&amp;$AG17,データシート1!$A:$BT,MATCH("ab_"&amp;AP$2,データシート1!$A$1:$BT$1,0),0)</f>
        <v>106001</v>
      </c>
      <c r="AQ17" s="955">
        <f>VLOOKUP(年度マスタ!$K$4&amp;"_"&amp;$AG17,データシート1!$A:$BT,MATCH("ab_"&amp;AQ$2,データシート1!$A$1:$BT$1,0),0)</f>
        <v>2.763750154039804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40.553100000000001</v>
      </c>
      <c r="AI18" s="78">
        <f>VLOOKUP(年度マスタ!$K$4&amp;"_"&amp;$AG18,データシート1!$A:$BT,MATCH("ab_"&amp;AI$2,データシート1!$A$1:$BT$1,0),0)</f>
        <v>307</v>
      </c>
      <c r="AJ18" s="78">
        <f>VLOOKUP(年度マスタ!$K$4&amp;"_"&amp;$AG18,データシート1!$A:$BT,MATCH("ab_"&amp;AJ$2,データシート1!$A$1:$BT$1,0),0)</f>
        <v>204</v>
      </c>
      <c r="AK18" s="78">
        <f>VLOOKUP(年度マスタ!$K$4&amp;"_"&amp;$AG18,データシート1!$A:$BT,MATCH("ab_"&amp;AK$2,データシート1!$A$1:$BT$1,0),0)</f>
        <v>3425</v>
      </c>
      <c r="AL18" s="78">
        <f>VLOOKUP(年度マスタ!$K$4&amp;"_"&amp;$AG18,データシート1!$A:$BT,MATCH("ab_"&amp;AL$2,データシート1!$A$1:$BT$1,0),0)</f>
        <v>7173</v>
      </c>
      <c r="AM18" s="78">
        <f>VLOOKUP(年度マスタ!$K$4&amp;"_"&amp;$AG18,データシート1!$A:$BT,MATCH("ab_"&amp;AM$2,データシート1!$A$1:$BT$1,0),0)</f>
        <v>7321</v>
      </c>
      <c r="AN18" s="78">
        <f>VLOOKUP(年度マスタ!$K$4&amp;"_"&amp;$AG18,データシート1!$A:$BT,MATCH("ab_"&amp;AN$2,データシート1!$A$1:$BT$1,0),0)</f>
        <v>2672</v>
      </c>
      <c r="AO18" s="78">
        <f>VLOOKUP(年度マスタ!$K$4&amp;"_"&amp;$AG18,データシート1!$A:$BT,MATCH("ab_"&amp;AO$2,データシート1!$A$1:$BT$1,0),0)</f>
        <v>12978</v>
      </c>
      <c r="AP18" s="78">
        <f>VLOOKUP(年度マスタ!$K$4&amp;"_"&amp;$AG18,データシート1!$A:$BT,MATCH("ab_"&amp;AP$2,データシート1!$A$1:$BT$1,0),0)</f>
        <v>18438</v>
      </c>
      <c r="AQ18" s="954">
        <f>VLOOKUP(年度マスタ!$K$4&amp;"_"&amp;$AG18,データシート1!$A:$BT,MATCH("ab_"&amp;AQ$2,データシート1!$A$1:$BT$1,0),0)</f>
        <v>1.457863287480319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38.043100000000003</v>
      </c>
      <c r="AI19" s="78">
        <f>VLOOKUP(年度マスタ!$K$4&amp;"_"&amp;$AG19,データシート1!$A:$BT,MATCH("ab_"&amp;AI$2,データシート1!$A$1:$BT$1,0),0)</f>
        <v>307</v>
      </c>
      <c r="AJ19" s="78">
        <f>VLOOKUP(年度マスタ!$K$4&amp;"_"&amp;$AG19,データシート1!$A:$BT,MATCH("ab_"&amp;AJ$2,データシート1!$A$1:$BT$1,0),0)</f>
        <v>204</v>
      </c>
      <c r="AK19" s="78">
        <f>VLOOKUP(年度マスタ!$K$4&amp;"_"&amp;$AG19,データシート1!$A:$BT,MATCH("ab_"&amp;AK$2,データシート1!$A$1:$BT$1,0),0)</f>
        <v>3425</v>
      </c>
      <c r="AL19" s="78">
        <f>VLOOKUP(年度マスタ!$K$4&amp;"_"&amp;$AG19,データシート1!$A:$BT,MATCH("ab_"&amp;AL$2,データシート1!$A$1:$BT$1,0),0)</f>
        <v>7026</v>
      </c>
      <c r="AM19" s="78">
        <f>VLOOKUP(年度マスタ!$K$4&amp;"_"&amp;$AG19,データシート1!$A:$BT,MATCH("ab_"&amp;AM$2,データシート1!$A$1:$BT$1,0),0)</f>
        <v>7230</v>
      </c>
      <c r="AN19" s="78">
        <f>VLOOKUP(年度マスタ!$K$4&amp;"_"&amp;$AG19,データシート1!$A:$BT,MATCH("ab_"&amp;AN$2,データシート1!$A$1:$BT$1,0),0)</f>
        <v>2651</v>
      </c>
      <c r="AO19" s="78">
        <f>VLOOKUP(年度マスタ!$K$4&amp;"_"&amp;$AG19,データシート1!$A:$BT,MATCH("ab_"&amp;AO$2,データシート1!$A$1:$BT$1,0),0)</f>
        <v>12603</v>
      </c>
      <c r="AP19" s="78">
        <f>VLOOKUP(年度マスタ!$K$4&amp;"_"&amp;$AG19,データシート1!$A:$BT,MATCH("ab_"&amp;AP$2,データシート1!$A$1:$BT$1,0),0)</f>
        <v>40917</v>
      </c>
      <c r="AQ19" s="954">
        <f>VLOOKUP(年度マスタ!$K$4&amp;"_"&amp;$AG19,データシート1!$A:$BT,MATCH("ab_"&amp;AQ$2,データシート1!$A$1:$BT$1,0),0)</f>
        <v>1.7521777591057239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48.0182</v>
      </c>
      <c r="AI20" s="78">
        <f>VLOOKUP(年度マスタ!$K$4&amp;"_"&amp;$AG20,データシート1!$A:$BT,MATCH("ab_"&amp;AI$2,データシート1!$A$1:$BT$1,0),0)</f>
        <v>307</v>
      </c>
      <c r="AJ20" s="78">
        <f>VLOOKUP(年度マスタ!$K$4&amp;"_"&amp;$AG20,データシート1!$A:$BT,MATCH("ab_"&amp;AJ$2,データシート1!$A$1:$BT$1,0),0)</f>
        <v>204</v>
      </c>
      <c r="AK20" s="78">
        <f>VLOOKUP(年度マスタ!$K$4&amp;"_"&amp;$AG20,データシート1!$A:$BT,MATCH("ab_"&amp;AK$2,データシート1!$A$1:$BT$1,0),0)</f>
        <v>3425</v>
      </c>
      <c r="AL20" s="78">
        <f>VLOOKUP(年度マスタ!$K$4&amp;"_"&amp;$AG20,データシート1!$A:$BT,MATCH("ab_"&amp;AL$2,データシート1!$A$1:$BT$1,0),0)</f>
        <v>6950</v>
      </c>
      <c r="AM20" s="78">
        <f>VLOOKUP(年度マスタ!$K$4&amp;"_"&amp;$AG20,データシート1!$A:$BT,MATCH("ab_"&amp;AM$2,データシート1!$A$1:$BT$1,0),0)</f>
        <v>7141</v>
      </c>
      <c r="AN20" s="78">
        <f>VLOOKUP(年度マスタ!$K$4&amp;"_"&amp;$AG20,データシート1!$A:$BT,MATCH("ab_"&amp;AN$2,データシート1!$A$1:$BT$1,0),0)</f>
        <v>2624</v>
      </c>
      <c r="AO20" s="78">
        <f>VLOOKUP(年度マスタ!$K$4&amp;"_"&amp;$AG20,データシート1!$A:$BT,MATCH("ab_"&amp;AO$2,データシート1!$A$1:$BT$1,0),0)</f>
        <v>12271</v>
      </c>
      <c r="AP20" s="78">
        <f>VLOOKUP(年度マスタ!$K$4&amp;"_"&amp;$AG20,データシート1!$A:$BT,MATCH("ab_"&amp;AP$2,データシート1!$A$1:$BT$1,0),0)</f>
        <v>32639.999999999996</v>
      </c>
      <c r="AQ20" s="954">
        <f>VLOOKUP(年度マスタ!$K$4&amp;"_"&amp;$AG20,データシート1!$A:$BT,MATCH("ab_"&amp;AQ$2,データシート1!$A$1:$BT$1,0),0)</f>
        <v>1.736683783535367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土佐清水市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39209</v>
      </c>
      <c r="BF13" s="70" t="str">
        <f>年度マスタ!K4</f>
        <v>39209</v>
      </c>
      <c r="BG13" s="70" t="str">
        <f>年度マスタ!K4</f>
        <v>39209</v>
      </c>
      <c r="BH13" s="278" t="s">
        <v>195</v>
      </c>
      <c r="BI13" s="278" t="s">
        <v>195</v>
      </c>
      <c r="BJ13" s="278" t="s">
        <v>195</v>
      </c>
      <c r="BK13" s="278" t="str">
        <f>年度マスタ!K4</f>
        <v>39209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土佐清水市</v>
      </c>
      <c r="BF14" s="70" t="str">
        <f>AP2</f>
        <v>土佐清水市</v>
      </c>
      <c r="BG14" s="70" t="str">
        <f>AP2</f>
        <v>土佐清水市</v>
      </c>
      <c r="BH14" s="70" t="s">
        <v>205</v>
      </c>
      <c r="BI14" s="70" t="s">
        <v>205</v>
      </c>
      <c r="BJ14" s="70" t="s">
        <v>205</v>
      </c>
      <c r="BK14" s="70" t="str">
        <f>AP2</f>
        <v>土佐清水市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57.116951121421167</v>
      </c>
      <c r="AG24" s="877">
        <f t="shared" ref="AG24:AP24" si="11">AG25+AG29</f>
        <v>57.308275447519591</v>
      </c>
      <c r="AH24" s="877">
        <f t="shared" si="11"/>
        <v>58.781295814041115</v>
      </c>
      <c r="AI24" s="877">
        <f t="shared" si="11"/>
        <v>54.387937983777178</v>
      </c>
      <c r="AJ24" s="877">
        <f t="shared" si="11"/>
        <v>53.638963840300192</v>
      </c>
      <c r="AK24" s="877">
        <f t="shared" si="11"/>
        <v>46.563906383678031</v>
      </c>
      <c r="AL24" s="877">
        <f t="shared" si="11"/>
        <v>43.554480960540033</v>
      </c>
      <c r="AM24" s="877">
        <f t="shared" si="11"/>
        <v>42.687206876780166</v>
      </c>
      <c r="AN24" s="877">
        <f t="shared" si="11"/>
        <v>38.582165046507328</v>
      </c>
      <c r="AO24" s="877">
        <f t="shared" si="11"/>
        <v>40.505081121408722</v>
      </c>
      <c r="AP24" s="878">
        <f t="shared" si="11"/>
        <v>37.792739765280544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30.610173481906095</v>
      </c>
      <c r="AG25" s="879">
        <f>①CO2排出量の現状把握!AA35</f>
        <v>30.240078830278414</v>
      </c>
      <c r="AH25" s="879">
        <f>①CO2排出量の現状把握!AB35</f>
        <v>30.725784649223627</v>
      </c>
      <c r="AI25" s="879">
        <f>①CO2排出量の現状把握!AC35</f>
        <v>28.860291081504592</v>
      </c>
      <c r="AJ25" s="879">
        <f>①CO2排出量の現状把握!AD35</f>
        <v>29.229583922196369</v>
      </c>
      <c r="AK25" s="879">
        <f>①CO2排出量の現状把握!AE35</f>
        <v>28.800030849070801</v>
      </c>
      <c r="AL25" s="879">
        <f>①CO2排出量の現状把握!AF35</f>
        <v>26.628031379524892</v>
      </c>
      <c r="AM25" s="879">
        <f>①CO2排出量の現状把握!AG35</f>
        <v>26.392225106413679</v>
      </c>
      <c r="AN25" s="879">
        <f>①CO2排出量の現状把握!AH35</f>
        <v>25.008144864839657</v>
      </c>
      <c r="AO25" s="879">
        <f>①CO2排出量の現状把握!AI35</f>
        <v>25.943153376291278</v>
      </c>
      <c r="AP25" s="880">
        <f>①CO2排出量の現状把握!AJ35</f>
        <v>23.706965129803262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19.6627989076812</v>
      </c>
      <c r="AG26" s="881">
        <f>①CO2排出量の現状把握!AA36</f>
        <v>19.14988752842034</v>
      </c>
      <c r="AH26" s="881">
        <f>①CO2排出量の現状把握!AB36</f>
        <v>19.34815753915548</v>
      </c>
      <c r="AI26" s="881">
        <f>①CO2排出量の現状把握!AC36</f>
        <v>17.27274012241201</v>
      </c>
      <c r="AJ26" s="881">
        <f>①CO2排出量の現状把握!AD36</f>
        <v>15.557212447782341</v>
      </c>
      <c r="AK26" s="881">
        <f>①CO2排出量の現状把握!AE36</f>
        <v>15.863662333119073</v>
      </c>
      <c r="AL26" s="881">
        <f>①CO2排出量の現状把握!AF36</f>
        <v>14.197693206936963</v>
      </c>
      <c r="AM26" s="881">
        <f>①CO2排出量の現状把握!AG36</f>
        <v>15.117004729507107</v>
      </c>
      <c r="AN26" s="881">
        <f>①CO2排出量の現状把握!AH36</f>
        <v>14.203022145847592</v>
      </c>
      <c r="AO26" s="881">
        <f>①CO2排出量の現状把握!AI36</f>
        <v>12.646548904703989</v>
      </c>
      <c r="AP26" s="882">
        <f>①CO2排出量の現状把握!AJ36</f>
        <v>10.708943372954682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1.682669645863097</v>
      </c>
      <c r="AG27" s="881">
        <f>①CO2排出量の現状把握!AA37</f>
        <v>2.0318739473577221</v>
      </c>
      <c r="AH27" s="881">
        <f>①CO2排出量の現状把握!AB37</f>
        <v>2.04670857350688</v>
      </c>
      <c r="AI27" s="881">
        <f>①CO2排出量の現状把握!AC37</f>
        <v>1.666111508045895</v>
      </c>
      <c r="AJ27" s="881">
        <f>①CO2排出量の現状把握!AD37</f>
        <v>1.8496090603473969</v>
      </c>
      <c r="AK27" s="881">
        <f>①CO2排出量の現状把握!AE37</f>
        <v>1.590388851596054</v>
      </c>
      <c r="AL27" s="881">
        <f>①CO2排出量の現状把握!AF37</f>
        <v>1.6602574013055647</v>
      </c>
      <c r="AM27" s="881">
        <f>①CO2排出量の現状把握!AG37</f>
        <v>1.6662869453987728</v>
      </c>
      <c r="AN27" s="881">
        <f>①CO2排出量の現状把握!AH37</f>
        <v>1.2659255048862541</v>
      </c>
      <c r="AO27" s="881">
        <f>①CO2排出量の現状把握!AI37</f>
        <v>1.2539398338170937</v>
      </c>
      <c r="AP27" s="882">
        <f>①CO2排出量の現状把握!AJ37</f>
        <v>1.2807056838020283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9.2647049283617999</v>
      </c>
      <c r="AG28" s="881">
        <f>①CO2排出量の現状把握!AA38</f>
        <v>9.0583173545003515</v>
      </c>
      <c r="AH28" s="881">
        <f>①CO2排出量の現状把握!AB38</f>
        <v>9.3309185365612652</v>
      </c>
      <c r="AI28" s="881">
        <f>①CO2排出量の現状把握!AC38</f>
        <v>9.9214394510466892</v>
      </c>
      <c r="AJ28" s="881">
        <f>①CO2排出量の現状把握!AD38</f>
        <v>11.822762414066631</v>
      </c>
      <c r="AK28" s="881">
        <f>①CO2排出量の現状把握!AE38</f>
        <v>11.345979664355674</v>
      </c>
      <c r="AL28" s="881">
        <f>①CO2排出量の現状把握!AF38</f>
        <v>10.770080771282366</v>
      </c>
      <c r="AM28" s="881">
        <f>①CO2排出量の現状把握!AG38</f>
        <v>9.6089334315078005</v>
      </c>
      <c r="AN28" s="881">
        <f>①CO2排出量の現状把握!AH38</f>
        <v>9.5391972141058083</v>
      </c>
      <c r="AO28" s="881">
        <f>①CO2排出量の現状把握!AI38</f>
        <v>12.042664637770192</v>
      </c>
      <c r="AP28" s="882">
        <f>①CO2排出量の現状把握!AJ38</f>
        <v>11.717316073046552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26.506777639515072</v>
      </c>
      <c r="AG29" s="883">
        <f>①CO2排出量の現状把握!AA39</f>
        <v>27.068196617241181</v>
      </c>
      <c r="AH29" s="883">
        <f>①CO2排出量の現状把握!AB39</f>
        <v>28.055511164817489</v>
      </c>
      <c r="AI29" s="883">
        <f>①CO2排出量の現状把握!AC39</f>
        <v>25.52764690227259</v>
      </c>
      <c r="AJ29" s="883">
        <f>①CO2排出量の現状把握!AD39</f>
        <v>24.40937991810382</v>
      </c>
      <c r="AK29" s="883">
        <f>①CO2排出量の現状把握!AE39</f>
        <v>17.763875534607227</v>
      </c>
      <c r="AL29" s="883">
        <f>①CO2排出量の現状把握!AF39</f>
        <v>16.926449581015145</v>
      </c>
      <c r="AM29" s="883">
        <f>①CO2排出量の現状把握!AG39</f>
        <v>16.294981770366483</v>
      </c>
      <c r="AN29" s="883">
        <f>①CO2排出量の現状把握!AH39</f>
        <v>13.574020181667674</v>
      </c>
      <c r="AO29" s="883">
        <f>①CO2排出量の現状把握!AI39</f>
        <v>14.561927745117446</v>
      </c>
      <c r="AP29" s="884">
        <f>①CO2排出量の現状把握!AJ39</f>
        <v>14.085774635477279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土佐清水市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968.43100000000004</v>
      </c>
      <c r="K6" s="619">
        <f>VLOOKUP(年度マスタ!$K$4&amp;"_"&amp;K$5,データシート1!$A:$BT,MATCH("cb_"&amp;$G6,データシート1!$A$1:$BT$1,0),0)</f>
        <v>1045.731</v>
      </c>
      <c r="L6" s="619">
        <f>VLOOKUP(年度マスタ!$K$4&amp;"_"&amp;L$5,データシート1!$A:$BT,MATCH("cb_"&amp;$G6,データシート1!$A$1:$BT$1,0),0)</f>
        <v>1081.211</v>
      </c>
      <c r="M6" s="619">
        <f>VLOOKUP(年度マスタ!$K$4&amp;"_"&amp;M$5,データシート1!$A:$BT,MATCH("cb_"&amp;$G6,データシート1!$A$1:$BT$1,0),0)</f>
        <v>1124.9110000000001</v>
      </c>
      <c r="N6" s="619">
        <f>VLOOKUP(年度マスタ!$K$4&amp;"_"&amp;N$5,データシート1!$A:$BT,MATCH("cb_"&amp;$G6,データシート1!$A$1:$BT$1,0),0)</f>
        <v>1138.0509999999999</v>
      </c>
      <c r="O6" s="619">
        <f>VLOOKUP(年度マスタ!$K$4&amp;"_"&amp;O$5,データシート1!$A:$BT,MATCH("cb_"&amp;$G6,データシート1!$A$1:$BT$1,0),0)</f>
        <v>1172.1849999999999</v>
      </c>
      <c r="P6" s="619">
        <f>VLOOKUP(年度マスタ!$K$4&amp;"_"&amp;P$5,データシート1!$A:$BT,MATCH("cb_"&amp;$G6,データシート1!$A$1:$BT$1,0),0)</f>
        <v>1195.23</v>
      </c>
      <c r="Q6" s="619">
        <f>VLOOKUP(年度マスタ!$K$4&amp;"_"&amp;Q$5,データシート1!$A:$BT,MATCH("cb_"&amp;$G6,データシート1!$A$1:$BT$1,0),0)</f>
        <v>1227.1300000000001</v>
      </c>
      <c r="R6" s="633">
        <f>VLOOKUP(年度マスタ!$K$4&amp;"_"&amp;R$5,データシート1!$A:$BT,MATCH("cb_"&amp;$G6,データシート1!$A$1:$BT$1,0),0)</f>
        <v>1262.23</v>
      </c>
      <c r="S6" s="568"/>
      <c r="T6" s="190"/>
      <c r="U6" s="581"/>
      <c r="V6" s="195"/>
      <c r="W6" s="195"/>
      <c r="X6" s="195"/>
      <c r="Y6" s="196" t="s">
        <v>372</v>
      </c>
      <c r="Z6" s="663" t="s">
        <v>373</v>
      </c>
      <c r="AA6" s="663"/>
      <c r="AB6" s="663"/>
      <c r="AC6" s="664">
        <f>SUM(AC7:AC8)</f>
        <v>196794</v>
      </c>
      <c r="AD6" s="664">
        <f>SUM(AD7:AD8)</f>
        <v>274492.52500000002</v>
      </c>
      <c r="AE6" s="665">
        <f>$AD6*3600/100000000</f>
        <v>9.8817309000000009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12479.58</v>
      </c>
      <c r="K7" s="617">
        <f>VLOOKUP(年度マスタ!$K$4&amp;"_"&amp;K$5,データシート1!$A:$BT,MATCH("cb_"&amp;$G7,データシート1!$A$1:$BT$1,0),0)</f>
        <v>13296.48</v>
      </c>
      <c r="L7" s="617">
        <f>VLOOKUP(年度マスタ!$K$4&amp;"_"&amp;L$5,データシート1!$A:$BT,MATCH("cb_"&amp;$G7,データシート1!$A$1:$BT$1,0),0)</f>
        <v>14535.18</v>
      </c>
      <c r="M7" s="617">
        <f>VLOOKUP(年度マスタ!$K$4&amp;"_"&amp;M$5,データシート1!$A:$BT,MATCH("cb_"&amp;$G7,データシート1!$A$1:$BT$1,0),0)</f>
        <v>14638.18</v>
      </c>
      <c r="N7" s="617">
        <f>VLOOKUP(年度マスタ!$K$4&amp;"_"&amp;N$5,データシート1!$A:$BT,MATCH("cb_"&amp;$G7,データシート1!$A$1:$BT$1,0),0)</f>
        <v>14866.08</v>
      </c>
      <c r="O7" s="617">
        <f>VLOOKUP(年度マスタ!$K$4&amp;"_"&amp;O$5,データシート1!$A:$BT,MATCH("cb_"&amp;$G7,データシート1!$A$1:$BT$1,0),0)</f>
        <v>14893.48</v>
      </c>
      <c r="P7" s="617">
        <f>VLOOKUP(年度マスタ!$K$4&amp;"_"&amp;P$5,データシート1!$A:$BT,MATCH("cb_"&amp;$G7,データシート1!$A$1:$BT$1,0),0)</f>
        <v>14893.48</v>
      </c>
      <c r="Q7" s="617">
        <f>VLOOKUP(年度マスタ!$K$4&amp;"_"&amp;Q$5,データシート1!$A:$BT,MATCH("cb_"&amp;$G7,データシート1!$A$1:$BT$1,0),0)</f>
        <v>14942.98</v>
      </c>
      <c r="R7" s="634">
        <f>VLOOKUP(年度マスタ!$K$4&amp;"_"&amp;R$5,データシート1!$A:$BT,MATCH("cb_"&amp;$G7,データシート1!$A$1:$BT$1,0),0)</f>
        <v>14942.98</v>
      </c>
      <c r="S7" s="568"/>
      <c r="T7" s="190"/>
      <c r="U7" s="581"/>
      <c r="V7" s="195"/>
      <c r="W7" s="195"/>
      <c r="X7" s="195"/>
      <c r="Y7" s="196" t="s">
        <v>375</v>
      </c>
      <c r="Z7" s="212" t="s">
        <v>376</v>
      </c>
      <c r="AA7" s="212"/>
      <c r="AB7" s="212"/>
      <c r="AC7" s="1022">
        <f>VLOOKUP(年度マスタ!$K$4&amp;"_"&amp;年度マスタ!$K$9,データシート3!A:AB,MATCH("ea_"&amp;$Y7&amp;"_設備",データシート3!$A$1:$AB$1,0),0)</f>
        <v>98340</v>
      </c>
      <c r="AD7" s="1022">
        <f>VLOOKUP(年度マスタ!$K$4&amp;"_"&amp;年度マスタ!$K$9,データシート3!A:AB,MATCH("ea_"&amp;$Y7&amp;"_年間発電",データシート3!$A$1:$AB$1,0),0)/10^3</f>
        <v>137505.50899999999</v>
      </c>
      <c r="AE7" s="554">
        <f t="shared" ref="AE7:AE16" si="0">$AD7*3600/100000000</f>
        <v>4.9501983239999996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98454</v>
      </c>
      <c r="AD8" s="1022">
        <f>VLOOKUP(年度マスタ!$K$4&amp;"_"&amp;年度マスタ!$K$9,データシート3!A:AB,MATCH("ea_"&amp;$Y8&amp;"_年間発電",データシート3!$A$1:$AB$1,0),0)/10^3</f>
        <v>136987.016</v>
      </c>
      <c r="AE8" s="554">
        <f t="shared" si="0"/>
        <v>4.9315325760000004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369200</v>
      </c>
      <c r="AD9" s="666">
        <f>VLOOKUP(年度マスタ!$K$4&amp;"_"&amp;年度マスタ!$K$9,データシート3!A:AB,MATCH("ea_"&amp;$Y9&amp;"_年間発電",データシート3!$A$1:$AB$1,0),0)/10^3</f>
        <v>954696.4</v>
      </c>
      <c r="AE9" s="667">
        <f t="shared" si="0"/>
        <v>34.369070399999998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1419</v>
      </c>
      <c r="AD10" s="666">
        <f>SUM(AD11:AD12)</f>
        <v>8050.732</v>
      </c>
      <c r="AE10" s="667">
        <f t="shared" si="0"/>
        <v>0.28982635200000001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1419</v>
      </c>
      <c r="AD11" s="1022">
        <f>VLOOKUP(年度マスタ!$K$4&amp;"_"&amp;年度マスタ!$K$9,データシート3!A:AB,MATCH("ea_"&amp;$Y11&amp;"_年間発電",データシート3!$A$1:$AB$1,0),0)/10^3</f>
        <v>8050.732</v>
      </c>
      <c r="AE11" s="554">
        <f t="shared" si="0"/>
        <v>0.28982635200000001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13448.011</v>
      </c>
      <c r="K12" s="651">
        <f t="shared" ref="K12:Q12" si="1">SUM(K6:K11)</f>
        <v>14342.210999999999</v>
      </c>
      <c r="L12" s="651">
        <f t="shared" si="1"/>
        <v>15616.391</v>
      </c>
      <c r="M12" s="651">
        <f t="shared" si="1"/>
        <v>15763.091</v>
      </c>
      <c r="N12" s="651">
        <f t="shared" si="1"/>
        <v>16004.130999999999</v>
      </c>
      <c r="O12" s="651">
        <f t="shared" si="1"/>
        <v>16065.664999999999</v>
      </c>
      <c r="P12" s="651">
        <f t="shared" si="1"/>
        <v>16088.71</v>
      </c>
      <c r="Q12" s="651">
        <f t="shared" si="1"/>
        <v>16170.11</v>
      </c>
      <c r="R12" s="652">
        <f t="shared" ref="R12" si="2">SUM(R6:R11)</f>
        <v>16205.21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1.45381925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6.9923572600000004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1162.23341172</v>
      </c>
      <c r="K19" s="615">
        <f>K6*別紙!$C5/100*別紙!$E5/10^3</f>
        <v>1255.0026877199998</v>
      </c>
      <c r="L19" s="615">
        <f>L6*別紙!$C5/100*別紙!$E5/10^3</f>
        <v>1297.5829453199999</v>
      </c>
      <c r="M19" s="615">
        <f>M6*別紙!$C5/100*別紙!$E5/10^3</f>
        <v>1350.0281893200001</v>
      </c>
      <c r="N19" s="615">
        <f>N6*別紙!$C5/100*別紙!$E5/10^3</f>
        <v>1365.7977661199998</v>
      </c>
      <c r="O19" s="615">
        <f>O6*別紙!$C5/100*別紙!$E5/10^3</f>
        <v>1406.7626621999998</v>
      </c>
      <c r="P19" s="615">
        <f>P6*別紙!$C5/100*別紙!$E5/10^3</f>
        <v>1434.4194276000001</v>
      </c>
      <c r="Q19" s="615">
        <f>Q6*別紙!$C5/100*別紙!$E5/10^3</f>
        <v>1472.7032555999999</v>
      </c>
      <c r="R19" s="639">
        <f>R6*別紙!$C5/100*別紙!$E5/10^3</f>
        <v>1514.8274676000001</v>
      </c>
      <c r="S19" s="572"/>
      <c r="T19" s="191"/>
      <c r="U19" s="588"/>
      <c r="W19" s="201"/>
      <c r="X19" s="201"/>
      <c r="Y19" s="173"/>
      <c r="Z19" s="628" t="s">
        <v>389</v>
      </c>
      <c r="AA19" s="671"/>
      <c r="AB19" s="672"/>
      <c r="AC19" s="673">
        <f>SUM($AC$6,$AC$9,$AC$10,$AC$13)</f>
        <v>567413</v>
      </c>
      <c r="AD19" s="673">
        <f>SUM($AD$6,$AD$9,$AD$10,$AD$13)</f>
        <v>1237239.6570000001</v>
      </c>
      <c r="AE19" s="674">
        <f>SUM($AE$6,$AE$9,$AE$10,$AE$13,$AE$17,$AE$18)</f>
        <v>52.986804161999999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16507.489240800001</v>
      </c>
      <c r="K20" s="617">
        <f>K7*別紙!$C6/100*別紙!$E6/10^3</f>
        <v>17588.051884799999</v>
      </c>
      <c r="L20" s="617">
        <f>L7*別紙!$C6/100*別紙!$E6/10^3</f>
        <v>19226.554696800002</v>
      </c>
      <c r="M20" s="617">
        <f>M7*別紙!$C6/100*別紙!$E6/10^3</f>
        <v>19362.798976800001</v>
      </c>
      <c r="N20" s="617">
        <f>N7*別紙!$C6/100*別紙!$E6/10^3</f>
        <v>19664.255980800001</v>
      </c>
      <c r="O20" s="617">
        <f>O7*別紙!$C6/100*別紙!$E6/10^3</f>
        <v>19700.499604799996</v>
      </c>
      <c r="P20" s="617">
        <f>P7*別紙!$C6/100*別紙!$E6/10^3</f>
        <v>19700.499604799996</v>
      </c>
      <c r="Q20" s="617">
        <f>Q7*別紙!$C6/100*別紙!$E6/10^3</f>
        <v>19765.976224799997</v>
      </c>
      <c r="R20" s="634">
        <f>R7*別紙!$C6/100*別紙!$E6/10^3</f>
        <v>19765.976224799997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17669.722652520002</v>
      </c>
      <c r="K25" s="657">
        <f t="shared" si="3"/>
        <v>18843.054572519999</v>
      </c>
      <c r="L25" s="657">
        <f t="shared" si="3"/>
        <v>20524.13764212</v>
      </c>
      <c r="M25" s="657">
        <f t="shared" si="3"/>
        <v>20712.827166120001</v>
      </c>
      <c r="N25" s="657">
        <f t="shared" si="3"/>
        <v>21030.053746919999</v>
      </c>
      <c r="O25" s="657">
        <f t="shared" si="3"/>
        <v>21107.262266999995</v>
      </c>
      <c r="P25" s="657">
        <f t="shared" si="3"/>
        <v>21134.919032399997</v>
      </c>
      <c r="Q25" s="657">
        <f t="shared" si="3"/>
        <v>21238.679480399998</v>
      </c>
      <c r="R25" s="658">
        <f t="shared" ref="R25" si="4">SUM(R19:R24)</f>
        <v>21280.803692399997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74620.695695780742</v>
      </c>
      <c r="K26" s="654">
        <f>(VLOOKUP(年度マスタ!$K$4&amp;"_"&amp;K$18,データシート1!$A:$BT,MATCH("da_合計",データシート1!$A$1:$BT$1,0),0))/10^3</f>
        <v>70235.386927607236</v>
      </c>
      <c r="L26" s="654">
        <f>(VLOOKUP(年度マスタ!$K$4&amp;"_"&amp;L$18,データシート1!$A:$BT,MATCH("da_合計",データシート1!$A$1:$BT$1,0),0))/10^3</f>
        <v>71707.650997231001</v>
      </c>
      <c r="M26" s="654">
        <f>(VLOOKUP(年度マスタ!$K$4&amp;"_"&amp;M$18,データシート1!$A:$BT,MATCH("da_合計",データシート1!$A$1:$BT$1,0),0))/10^3</f>
        <v>63746.727386582817</v>
      </c>
      <c r="N26" s="654">
        <f>(VLOOKUP(年度マスタ!$K$4&amp;"_"&amp;N$18,データシート1!$A:$BT,MATCH("da_合計",データシート1!$A$1:$BT$1,0),0))/10^3</f>
        <v>59060.025098337319</v>
      </c>
      <c r="O26" s="654">
        <f>(VLOOKUP(年度マスタ!$K$4&amp;"_"&amp;O$18,データシート1!$A:$BT,MATCH("da_合計",データシート1!$A$1:$BT$1,0),0))/10^3</f>
        <v>63520.07599530428</v>
      </c>
      <c r="P26" s="654">
        <f>(VLOOKUP(年度マスタ!$K$4&amp;"_"&amp;P$18,データシート1!$A:$BT,MATCH("da_合計",データシート1!$A$1:$BT$1,0),0))/10^3</f>
        <v>57373.368079492488</v>
      </c>
      <c r="Q26" s="654">
        <f>(VLOOKUP(年度マスタ!$K$4&amp;"_"&amp;Q$18,データシート1!$A:$BT,MATCH("da_合計",データシート1!$A$1:$BT$1,0),0))/10^3</f>
        <v>60283.550654584891</v>
      </c>
      <c r="R26" s="655">
        <f>Q26</f>
        <v>60283.550654584891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0.2367938611100231</v>
      </c>
      <c r="K27" s="839">
        <f t="shared" ref="K27:P27" si="5">K25/K26</f>
        <v>0.26828434207875645</v>
      </c>
      <c r="L27" s="839">
        <f t="shared" si="5"/>
        <v>0.28621963426068081</v>
      </c>
      <c r="M27" s="839">
        <f t="shared" si="5"/>
        <v>0.32492377280028911</v>
      </c>
      <c r="N27" s="839">
        <f t="shared" si="5"/>
        <v>0.35607932289063732</v>
      </c>
      <c r="O27" s="839">
        <f t="shared" si="5"/>
        <v>0.33229277415474673</v>
      </c>
      <c r="P27" s="839">
        <f t="shared" si="5"/>
        <v>0.36837507958600141</v>
      </c>
      <c r="Q27" s="839">
        <f>Q25/Q26</f>
        <v>0.35231301490674027</v>
      </c>
      <c r="R27" s="840">
        <f>R25/R26</f>
        <v>0.35301178283833345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0.35301178283833345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20.523669285659459</v>
      </c>
      <c r="AA52" s="173"/>
      <c r="AB52" s="678" t="s">
        <v>413</v>
      </c>
      <c r="AC52" s="679">
        <f>$AD6</f>
        <v>274492.52500000002</v>
      </c>
      <c r="AD52" s="680">
        <f>R19+R20</f>
        <v>21280.803692399997</v>
      </c>
      <c r="AE52" s="681">
        <f t="shared" ref="AE52:AE54" si="6">IFERROR(AD52/AC52,"-")</f>
        <v>7.7527807696766954E-2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1176956.1063454151</v>
      </c>
      <c r="Z53" s="1130"/>
      <c r="AA53" s="173"/>
      <c r="AB53" s="678" t="s">
        <v>377</v>
      </c>
      <c r="AC53" s="679">
        <f>$AD9</f>
        <v>954696.4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8050.732</v>
      </c>
      <c r="AD54" s="679">
        <f>R22</f>
        <v>0</v>
      </c>
      <c r="AE54" s="681">
        <f t="shared" si="6"/>
        <v>0</v>
      </c>
      <c r="AF54" s="473"/>
      <c r="AG54" s="41"/>
      <c r="AH54" s="420"/>
      <c r="AI54" s="442" t="s">
        <v>440</v>
      </c>
      <c r="AJ54" s="443">
        <f>VLOOKUP(年度マスタ!$K$4&amp;"_"&amp;AJ$53,データシート1!$A$1:$BT$2000,MATCH("ca_太陽光発電（10kW未満）",データシート1!$A$1:$BT$1,0),0)</f>
        <v>218</v>
      </c>
      <c r="AK54" s="443">
        <f>VLOOKUP(年度マスタ!$K$4&amp;"_"&amp;AK$53,データシート1!$A$1:$BT$2000,MATCH("ca_太陽光発電（10kW未満）",データシート1!$A$1:$BT$1,0),0)</f>
        <v>231</v>
      </c>
      <c r="AL54" s="443">
        <f>VLOOKUP(年度マスタ!$K$4&amp;"_"&amp;AL$53,データシート1!$A$1:$BT$2000,MATCH("ca_太陽光発電（10kW未満）",データシート1!$A$1:$BT$1,0),0)</f>
        <v>238</v>
      </c>
      <c r="AM54" s="443">
        <f>VLOOKUP(年度マスタ!$K$4&amp;"_"&amp;AM$53,データシート1!$A$1:$BT$2000,MATCH("ca_太陽光発電（10kW未満）",データシート1!$A$1:$BT$1,0),0)</f>
        <v>245</v>
      </c>
      <c r="AN54" s="443">
        <f>VLOOKUP(年度マスタ!$K$4&amp;"_"&amp;AN$53,データシート1!$A$1:$BT$2000,MATCH("ca_太陽光発電（10kW未満）",データシート1!$A$1:$BT$1,0),0)</f>
        <v>248</v>
      </c>
      <c r="AO54" s="443">
        <f>VLOOKUP(年度マスタ!$K$4&amp;"_"&amp;AO$53,データシート1!$A$1:$BT$2000,MATCH("ca_太陽光発電（10kW未満）",データシート1!$A$1:$BT$1,0),0)</f>
        <v>255</v>
      </c>
      <c r="AP54" s="443">
        <f>VLOOKUP(年度マスタ!$K$4&amp;"_"&amp;AP$53,データシート1!$A$1:$BT$2000,MATCH("ca_太陽光発電（10kW未満）",データシート1!$A$1:$BT$1,0),0)</f>
        <v>258</v>
      </c>
      <c r="AQ54" s="443">
        <f>VLOOKUP(年度マスタ!$K$4&amp;"_"&amp;AQ$53,データシート1!$A$1:$BT$2000,MATCH("ca_太陽光発電（10kW未満）",データシート1!$A$1:$BT$1,0),0)</f>
        <v>266</v>
      </c>
      <c r="AR54" s="443">
        <f>VLOOKUP(年度マスタ!$K$4&amp;"_"&amp;AR$53,データシート1!$A$1:$BT$2000,MATCH("ca_太陽光発電（10kW未満）",データシート1!$A$1:$BT$1,0),0)</f>
        <v>273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土佐清水市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土佐清水市</v>
      </c>
      <c r="AZ12" s="1023" t="str">
        <f>年度マスタ!$K4</f>
        <v>39209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土佐清水市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土佐清水市</v>
      </c>
      <c r="AZ4" s="1038" t="str">
        <f>年度マスタ!$K4</f>
        <v>39209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土佐清水市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2025-03-04T10:01:53Z</dcterms:created>
  <dcterms:modified xsi:type="dcterms:W3CDTF">2025-03-04T10:01:54Z</dcterms:modified>
  <cp:category/>
  <cp:contentStatus/>
</cp:coreProperties>
</file>