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107AD6-9D0A-491F-BFC8-8FD7D23393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<sst xmlns="http://schemas.openxmlformats.org/spreadsheetml/2006/main" count="16739" uniqueCount="2448">
  <si>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</si>
  <si>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</si>
  <si>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</si>
  <si>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</si>
  <si>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</si>
  <si>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</si>
  <si>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</si>
  <si>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</si>
  <si>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</si>
  <si>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</si>
  <si>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</si>
  <si>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</si>
  <si>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</si>
  <si>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</si>
  <si>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</si>
  <si>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</si>
  <si>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</si>
  <si>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</si>
  <si>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</si>
  <si>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</si>
  <si>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</si>
  <si>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</si>
  <si>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</si>
  <si>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</si>
  <si>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</si>
  <si>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</si>
  <si>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</si>
  <si>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</si>
  <si>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</si>
  <si>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</si>
  <si>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</si>
  <si>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</si>
  <si>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</si>
  <si>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</si>
  <si>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</si>
  <si>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</si>
  <si>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</si>
  <si>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</si>
  <si>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</si>
  <si>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</si>
  <si>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</si>
  <si>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</si>
  <si>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</si>
  <si>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</si>
  <si>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</si>
  <si>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</si>
  <si>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</si>
  <si>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</si>
  <si>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</si>
  <si>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</si>
  <si>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</si>
  <si>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</si>
  <si>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</si>
  <si>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</si>
  <si>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</si>
  <si>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</si>
  <si>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</si>
  <si>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</si>
  <si>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</si>
  <si>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</si>
  <si>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</si>
  <si>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</si>
  <si>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</si>
  <si>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</si>
  <si>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</si>
  <si>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</si>
  <si>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</si>
  <si>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</si>
  <si>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</si>
  <si>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</si>
  <si>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</si>
  <si>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</si>
  <si>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</si>
  <si>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</si>
  <si>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</si>
  <si>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</si>
  <si>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</si>
  <si>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</si>
  <si>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</si>
  <si>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</si>
  <si>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</si>
  <si>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</si>
  <si>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</si>
  <si>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</si>
  <si>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</si>
  <si>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</si>
  <si>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</si>
  <si>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</si>
  <si>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</si>
  <si>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</si>
  <si>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</si>
  <si>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</si>
  <si>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</si>
  <si>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</si>
  <si>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</si>
  <si>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</si>
  <si>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</si>
  <si>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</si>
  <si>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</si>
  <si>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</si>
  <si>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</si>
  <si>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</si>
  <si>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</si>
  <si>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</si>
  <si>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</si>
  <si>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</si>
  <si>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</si>
  <si>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</si>
  <si>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</si>
  <si>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</si>
  <si>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</si>
  <si>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</si>
  <si>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</si>
  <si>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</si>
  <si>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</si>
  <si>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</si>
  <si>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</si>
  <si>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</si>
  <si>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</si>
  <si>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</si>
  <si>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</si>
  <si>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</si>
  <si>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</si>
  <si>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</si>
  <si>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</si>
  <si>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</si>
  <si>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</si>
  <si>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</si>
  <si>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</si>
  <si>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</si>
  <si>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</si>
  <si>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</si>
  <si>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</si>
  <si>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</si>
  <si>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</si>
  <si>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</si>
  <si>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</si>
  <si>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</si>
  <si>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</si>
  <si>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</si>
  <si>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</si>
  <si>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</si>
  <si>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</si>
  <si>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</si>
  <si>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</si>
  <si>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</si>
  <si>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</si>
  <si>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</si>
  <si>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</si>
  <si>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</si>
  <si>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</si>
  <si>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</si>
  <si>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</si>
  <si>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</si>
  <si>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</si>
  <si>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</si>
  <si>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</si>
  <si>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</si>
  <si>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</si>
  <si>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</si>
  <si>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</si>
  <si>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</si>
  <si>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</si>
  <si>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</si>
  <si>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</si>
  <si>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</si>
  <si>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</si>
  <si>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</si>
  <si>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</si>
  <si>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</si>
  <si>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</si>
  <si>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</si>
  <si>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</si>
  <si>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</si>
  <si>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</si>
  <si>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</si>
  <si>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</si>
  <si>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</si>
  <si>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</si>
  <si>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</si>
  <si>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</si>
  <si>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</si>
  <si>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</si>
  <si>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</si>
  <si>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</si>
  <si>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</si>
  <si>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</si>
  <si>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</si>
  <si>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</si>
  <si>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</si>
  <si>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</si>
  <si>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</si>
  <si>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</si>
  <si>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</si>
  <si>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</si>
  <si>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</si>
  <si>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</si>
  <si>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</si>
  <si>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</si>
  <si>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</si>
  <si>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</si>
  <si>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</si>
  <si>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</si>
  <si>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</si>
  <si>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</si>
  <si>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</si>
  <si>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</si>
  <si>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</si>
  <si>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</si>
  <si>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</si>
  <si>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</si>
  <si>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</si>
  <si>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</si>
  <si>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</si>
  <si>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</si>
  <si>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</si>
  <si>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</si>
  <si>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</si>
  <si>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</si>
  <si>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</si>
  <si>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</si>
  <si>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</si>
  <si>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</si>
  <si>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</si>
  <si>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</si>
  <si>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</si>
  <si>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</si>
  <si>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</si>
  <si>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</si>
  <si>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</si>
  <si>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</si>
  <si>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</si>
  <si>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</si>
  <si>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</si>
  <si>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</si>
  <si>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</si>
  <si>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</si>
  <si>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</si>
  <si>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</si>
  <si>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</si>
  <si>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</si>
  <si>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</si>
  <si>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</si>
  <si>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</si>
  <si>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</si>
  <si>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</si>
  <si>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</si>
  <si>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</si>
  <si>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</si>
  <si>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</si>
  <si>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</si>
  <si>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</si>
  <si>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</si>
  <si>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</si>
  <si>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</si>
  <si>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</si>
  <si>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</si>
  <si>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</si>
  <si>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</si>
  <si>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</si>
  <si>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</si>
  <si>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</si>
  <si>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</si>
  <si>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</si>
  <si>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</si>
  <si>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</si>
  <si>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</si>
  <si>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</si>
  <si>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</si>
  <si>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</si>
  <si>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</si>
  <si>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</si>
  <si>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</si>
  <si>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</si>
  <si>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</si>
  <si>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</si>
  <si>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</si>
  <si>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</si>
  <si>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</si>
  <si>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</si>
  <si>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</si>
  <si>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</si>
  <si>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</si>
  <si>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</si>
  <si>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</si>
  <si>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</si>
  <si>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</si>
  <si>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</si>
  <si>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</si>
  <si>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</si>
  <si>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</si>
  <si>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</si>
  <si>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</si>
  <si>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</si>
  <si>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</si>
  <si>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</si>
  <si>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</si>
  <si>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</si>
  <si>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</si>
  <si>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</si>
  <si>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</si>
  <si>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</si>
  <si>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</si>
  <si>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</si>
  <si>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</si>
  <si>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</si>
  <si>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</si>
  <si>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</si>
  <si>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</si>
  <si>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</si>
  <si>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</si>
  <si>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</si>
  <si>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</si>
  <si>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</si>
  <si>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</si>
  <si>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</si>
  <si>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</si>
  <si>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</si>
  <si>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</si>
  <si>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</si>
  <si>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</si>
  <si>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</si>
  <si>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</si>
  <si>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</si>
  <si>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</si>
  <si>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</si>
  <si>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</si>
  <si>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</si>
  <si>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</si>
  <si>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</si>
  <si>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</si>
  <si>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</si>
  <si>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</si>
  <si>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</si>
  <si>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</si>
  <si>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</si>
  <si>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</si>
  <si>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</si>
  <si>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</si>
  <si>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</si>
  <si>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</si>
  <si>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</si>
  <si>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</si>
  <si>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</si>
  <si>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</si>
  <si>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</si>
  <si>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</si>
  <si>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</si>
  <si>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</si>
  <si>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</si>
  <si>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</si>
  <si>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</si>
  <si>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</si>
  <si>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</si>
  <si>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</si>
  <si>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</si>
  <si>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</si>
  <si>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</si>
  <si>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</si>
  <si>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</si>
  <si>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</si>
  <si>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</si>
  <si>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</si>
  <si>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</si>
  <si>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</si>
  <si>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</si>
  <si>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</si>
  <si>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</si>
  <si>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</si>
  <si>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</si>
  <si>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</si>
  <si>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</si>
  <si>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</si>
  <si>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</si>
  <si>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</si>
  <si>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</si>
  <si>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</si>
  <si>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</si>
  <si>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</si>
  <si>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</si>
  <si>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</si>
  <si>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</si>
  <si>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</si>
  <si>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</si>
  <si>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</si>
  <si>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</si>
  <si>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</si>
  <si>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</si>
  <si>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</si>
  <si>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</si>
  <si>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</si>
  <si>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</si>
  <si>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</si>
  <si>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</si>
  <si>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</si>
  <si>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</si>
  <si>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</si>
  <si>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</si>
  <si>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</si>
  <si>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</si>
  <si>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</si>
  <si>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</si>
  <si>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</si>
  <si>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</si>
  <si>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</si>
  <si>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</si>
  <si>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</si>
  <si>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</si>
  <si>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</si>
  <si>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</si>
  <si>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</si>
  <si>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</si>
  <si>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</si>
  <si>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</si>
  <si>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</si>
  <si>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</si>
  <si>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</si>
  <si>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</si>
  <si>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</si>
  <si>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</si>
  <si>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</si>
  <si>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</si>
  <si>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</si>
  <si>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</si>
  <si>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</si>
  <si>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</si>
  <si>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</si>
  <si>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</si>
  <si>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</si>
  <si>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</si>
  <si>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</si>
  <si>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</si>
  <si>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</si>
  <si>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</si>
  <si>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</si>
  <si>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</si>
  <si>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</si>
  <si>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</si>
  <si>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</si>
  <si>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</si>
  <si>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</si>
  <si>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</si>
  <si>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</si>
  <si>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</si>
  <si>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</si>
  <si>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</si>
  <si>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</si>
  <si>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</si>
  <si>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</si>
  <si>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</si>
  <si>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</si>
  <si>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</si>
  <si>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</si>
  <si>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</si>
  <si>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</si>
  <si>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</si>
  <si>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</si>
  <si>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</si>
  <si>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</si>
  <si>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</si>
  <si>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</si>
  <si>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</si>
  <si>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</si>
  <si>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</si>
  <si>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</si>
  <si>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</si>
  <si>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</si>
  <si>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</si>
  <si>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</si>
  <si>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</si>
  <si>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</si>
  <si>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</si>
  <si>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</si>
  <si>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</si>
  <si>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</si>
  <si>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</si>
  <si>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</si>
  <si>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</si>
  <si>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</si>
  <si>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</si>
  <si>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</si>
  <si>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</si>
  <si>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</si>
  <si>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</si>
  <si>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</si>
  <si>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</si>
  <si>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</si>
  <si>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</si>
  <si>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</si>
  <si>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</si>
  <si>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</si>
  <si>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</si>
  <si>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</si>
  <si>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</si>
  <si>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</si>
  <si>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</si>
  <si>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</si>
  <si>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</si>
  <si>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</si>
  <si>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</si>
  <si>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</si>
  <si>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</si>
  <si>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</si>
  <si>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</si>
  <si>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</si>
  <si>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</si>
  <si>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</si>
  <si>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</si>
  <si>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</si>
  <si>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</si>
  <si>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</si>
  <si>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</si>
  <si>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</si>
  <si>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</si>
  <si>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</si>
  <si>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</si>
  <si>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</si>
  <si>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</si>
  <si>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</si>
  <si>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</si>
  <si>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</si>
  <si>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</si>
  <si>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</si>
  <si>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</si>
  <si>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</si>
  <si>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</si>
  <si>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</si>
  <si>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</si>
  <si>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</si>
  <si>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</si>
  <si>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</si>
  <si>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</si>
  <si>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</si>
  <si>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</si>
  <si>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</si>
  <si>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</si>
  <si>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</si>
  <si>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</si>
  <si>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</si>
  <si>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</si>
  <si>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</si>
  <si>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</si>
  <si>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</si>
  <si>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</si>
  <si>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</si>
  <si>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</si>
  <si>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</si>
  <si>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</si>
  <si>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</si>
  <si>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</si>
  <si>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</si>
  <si>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</si>
  <si>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</si>
  <si>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</si>
  <si>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</si>
  <si>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</si>
  <si>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</si>
  <si>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</si>
  <si>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</si>
  <si>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</si>
  <si>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</si>
  <si>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</si>
  <si>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</si>
  <si>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</si>
  <si>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</si>
  <si>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</si>
  <si>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</si>
  <si>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</si>
  <si>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</si>
  <si>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</si>
  <si>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</si>
  <si>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</si>
  <si>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</si>
  <si>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</si>
  <si>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</si>
  <si>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</si>
  <si>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</si>
  <si>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</si>
  <si>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</si>
  <si>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</si>
  <si>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</si>
  <si>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</si>
  <si>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</si>
  <si>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</si>
  <si>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</si>
  <si>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</si>
  <si>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</si>
  <si>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</si>
  <si>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</si>
  <si>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</si>
  <si>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</si>
  <si>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</si>
  <si>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</si>
  <si>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</si>
  <si>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</si>
  <si>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</si>
  <si>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</si>
  <si>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</si>
  <si>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</si>
  <si>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</si>
  <si>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</si>
  <si>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</si>
  <si>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</si>
  <si>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</si>
  <si>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</si>
  <si>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</si>
  <si>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</si>
  <si>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</si>
  <si>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</si>
  <si>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</si>
  <si>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</si>
  <si>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</si>
  <si>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</si>
  <si>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</si>
  <si>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</si>
  <si>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</si>
  <si>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</si>
  <si>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</si>
  <si>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</si>
  <si>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</si>
  <si>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</si>
  <si>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</si>
  <si>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</si>
  <si>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</si>
  <si>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</si>
  <si>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</si>
  <si>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</si>
  <si>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</si>
  <si>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</si>
  <si>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</si>
  <si>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</si>
  <si>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</si>
  <si>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</si>
  <si>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</si>
  <si>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</si>
  <si>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</si>
  <si>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</si>
  <si>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</si>
  <si>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</si>
  <si>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</si>
  <si>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</si>
  <si>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</si>
  <si>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</si>
  <si>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</si>
  <si>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</si>
  <si>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</si>
  <si>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</si>
  <si>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</si>
  <si>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</si>
  <si>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</si>
  <si>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</si>
  <si>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</si>
  <si>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</si>
  <si>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</si>
  <si>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</si>
  <si>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</si>
  <si>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</si>
  <si>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</si>
  <si>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</si>
  <si>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</si>
  <si>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</si>
  <si>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</si>
  <si>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</si>
  <si>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</si>
  <si>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</si>
  <si>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</si>
  <si>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</si>
  <si>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</si>
  <si>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</si>
  <si>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</si>
  <si>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</si>
  <si>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</si>
  <si>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</si>
  <si>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</si>
  <si>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</si>
  <si>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</si>
  <si>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</si>
  <si>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</si>
  <si>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</si>
  <si>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</si>
  <si>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</si>
  <si>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</si>
  <si>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</si>
  <si>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</si>
  <si>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</si>
  <si>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</si>
  <si>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</si>
  <si>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</si>
  <si>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</si>
  <si>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</si>
  <si>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</si>
  <si>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</si>
  <si>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</si>
  <si>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</si>
  <si>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</si>
  <si>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</si>
  <si>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</si>
  <si>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</si>
  <si>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</si>
  <si>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</si>
  <si>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</si>
  <si>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</si>
  <si>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</si>
  <si>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</si>
  <si>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</si>
  <si>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</si>
  <si>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</si>
  <si>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</si>
  <si>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</si>
  <si>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</si>
  <si>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</si>
  <si>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</si>
  <si>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</si>
  <si>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</si>
  <si>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</si>
  <si>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</si>
  <si>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</si>
  <si>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</si>
  <si>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</si>
  <si>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</si>
  <si>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</si>
  <si>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</si>
  <si>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</si>
  <si>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</si>
  <si>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</si>
  <si>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</si>
  <si>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</si>
  <si>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</si>
  <si>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</si>
  <si>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</si>
  <si>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</si>
  <si>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</si>
  <si>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</si>
  <si>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</si>
  <si>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</si>
  <si>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</si>
  <si>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</si>
  <si>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</si>
  <si>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</si>
  <si>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</si>
  <si>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</si>
  <si>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</si>
  <si>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</si>
  <si>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</si>
  <si>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</si>
  <si>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</si>
  <si>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</si>
  <si>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</si>
  <si>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</si>
  <si>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</si>
  <si>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</si>
  <si>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</si>
  <si>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</si>
  <si>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</si>
  <si>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</si>
  <si>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</si>
  <si>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</si>
  <si>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</si>
  <si>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</si>
  <si>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</si>
  <si>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</si>
  <si>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</si>
  <si>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</si>
  <si>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</si>
  <si>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</si>
  <si>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</si>
  <si>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</si>
  <si>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</si>
  <si>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</si>
  <si>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</si>
  <si>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</si>
  <si>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</si>
  <si>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</si>
  <si>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</si>
  <si>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</si>
  <si>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</si>
  <si>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</si>
  <si>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</si>
  <si>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</si>
  <si>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</si>
  <si>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</si>
  <si>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</si>
  <si>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</si>
  <si>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</si>
  <si>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</si>
  <si>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</si>
  <si>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</si>
  <si>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</si>
  <si>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</si>
  <si>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</si>
  <si>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</si>
  <si>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</si>
  <si>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</si>
  <si>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</si>
  <si>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</si>
  <si>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</si>
  <si>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</si>
  <si>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</si>
  <si>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</si>
  <si>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</si>
  <si>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</si>
  <si>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</si>
  <si>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</si>
  <si>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</si>
  <si>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</si>
  <si>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</si>
  <si>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</si>
  <si>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</si>
  <si>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</si>
  <si>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</si>
  <si>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</si>
  <si>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</si>
  <si>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</si>
  <si>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</si>
  <si>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</si>
  <si>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</si>
  <si>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</si>
  <si>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</si>
  <si>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</si>
  <si>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</si>
  <si>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</si>
  <si>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</si>
  <si>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</si>
  <si>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</si>
  <si>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</si>
  <si>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</si>
  <si>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</si>
  <si>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</si>
  <si>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</si>
  <si>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</si>
  <si>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</si>
  <si>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</si>
  <si>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</si>
  <si>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</si>
  <si>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</si>
  <si>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</si>
  <si>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</si>
  <si>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</si>
  <si>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</si>
  <si>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</si>
  <si>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</si>
  <si>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</si>
  <si>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</si>
  <si>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</si>
  <si>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</si>
  <si>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</si>
  <si>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</si>
  <si>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</si>
  <si>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</si>
  <si>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</si>
  <si>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</si>
  <si>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</si>
  <si>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</si>
  <si>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</si>
  <si>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</si>
  <si>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</si>
  <si>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</si>
  <si>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</si>
  <si>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</si>
  <si>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</si>
  <si>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</si>
  <si>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</si>
  <si>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</si>
  <si>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</si>
  <si>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</si>
  <si>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</si>
  <si>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</si>
  <si>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</si>
  <si>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</si>
  <si>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</si>
  <si>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</si>
  <si>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</si>
  <si>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</si>
  <si>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</si>
  <si>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</si>
  <si>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</si>
  <si>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</si>
  <si>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</si>
  <si>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</si>
  <si>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</si>
  <si>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</si>
  <si>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</si>
  <si>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</si>
  <si>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</si>
  <si>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</si>
  <si>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</si>
  <si>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</si>
  <si>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</si>
  <si>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</si>
  <si>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</si>
  <si>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</si>
  <si>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</si>
  <si>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</si>
  <si>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</si>
  <si>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</si>
  <si>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</si>
  <si>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</si>
  <si>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</si>
  <si>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</si>
  <si>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</si>
  <si>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</si>
  <si>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</si>
  <si>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</si>
  <si>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</si>
  <si>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</si>
  <si>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</si>
  <si>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</si>
  <si>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</si>
  <si>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</si>
  <si>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</si>
  <si>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</si>
  <si>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</si>
  <si>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</si>
  <si>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</si>
  <si>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</si>
  <si>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</si>
  <si>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</si>
  <si>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</si>
  <si>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</si>
  <si>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</si>
  <si>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</si>
  <si>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</si>
  <si>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</si>
  <si>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</si>
  <si>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</si>
  <si>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</si>
  <si>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</si>
  <si>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</si>
  <si>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</si>
  <si>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</si>
  <si>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</si>
  <si>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</si>
  <si>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</si>
  <si>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</si>
  <si>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</si>
  <si>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</si>
  <si>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</si>
  <si>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</si>
  <si>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</si>
  <si>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</si>
  <si>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</si>
  <si>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</si>
  <si>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</si>
  <si>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</si>
  <si>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</si>
  <si>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</si>
  <si>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</si>
  <si>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</si>
  <si>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</si>
  <si>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</si>
  <si>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</si>
  <si>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</si>
  <si>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</si>
  <si>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</si>
  <si>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</si>
  <si>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</si>
  <si>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</si>
  <si>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</si>
  <si>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</si>
  <si>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</si>
  <si>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</si>
  <si>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</si>
  <si>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</si>
  <si>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</si>
  <si>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</si>
  <si>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</si>
  <si>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</si>
  <si>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</si>
  <si>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</si>
  <si>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</si>
  <si>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</si>
  <si>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</si>
  <si>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</si>
  <si>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</si>
  <si>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</si>
  <si>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</si>
  <si>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</si>
  <si>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</si>
  <si>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</si>
  <si>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</si>
  <si>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</si>
  <si>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</si>
  <si>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</si>
  <si>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</si>
  <si>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</si>
  <si>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</si>
  <si>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</si>
  <si>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</si>
  <si>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</si>
  <si>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</si>
  <si>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</si>
  <si>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</si>
  <si>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</si>
  <si>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</si>
  <si>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</si>
  <si>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</si>
  <si>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</si>
  <si>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</si>
  <si>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</si>
  <si>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</si>
  <si>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</si>
  <si>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</si>
  <si>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</si>
  <si>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</si>
  <si>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</si>
  <si>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</si>
  <si>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</si>
  <si>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</si>
  <si>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</si>
  <si>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</si>
  <si>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</si>
  <si>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</si>
  <si>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</si>
  <si>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</si>
  <si>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</si>
  <si>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</si>
  <si>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</si>
  <si>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</si>
  <si>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</si>
  <si>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</si>
  <si>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</si>
  <si>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</si>
  <si>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</si>
  <si>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</si>
  <si>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</si>
  <si>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</si>
  <si>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</si>
  <si>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</si>
  <si>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</si>
  <si>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</si>
  <si>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</si>
  <si>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</si>
  <si>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</si>
  <si>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</si>
  <si>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</si>
  <si>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</si>
  <si>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</si>
  <si>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</si>
  <si>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</si>
  <si>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</si>
  <si>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</si>
  <si>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</si>
  <si>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</si>
  <si>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</si>
  <si>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</si>
  <si>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</si>
  <si>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</si>
  <si>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</si>
  <si>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</si>
  <si>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</si>
  <si>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</si>
  <si>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</si>
  <si>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</si>
  <si>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</si>
  <si>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</si>
  <si>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</si>
  <si>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</si>
  <si>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</si>
  <si>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</si>
  <si>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</si>
  <si>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</si>
  <si>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</si>
  <si>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</si>
  <si>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</si>
  <si>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</si>
  <si>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</si>
  <si>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</si>
  <si>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</si>
  <si>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</si>
  <si>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</si>
  <si>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</si>
  <si>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</si>
  <si>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</si>
  <si>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</si>
  <si>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</si>
  <si>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</si>
  <si>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</si>
  <si>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</si>
  <si>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</si>
  <si>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</si>
  <si>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</si>
  <si>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</si>
  <si>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</si>
  <si>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</si>
  <si>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</si>
  <si>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</si>
  <si>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</si>
  <si>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</si>
  <si>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</si>
  <si>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</si>
  <si>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</si>
  <si>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</si>
  <si>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</si>
  <si>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</si>
  <si>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</si>
  <si>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</si>
  <si>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</si>
  <si>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</si>
  <si>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</si>
  <si>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</si>
  <si>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</si>
  <si>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</si>
  <si>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</si>
  <si>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</si>
  <si>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</si>
  <si>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</si>
  <si>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</si>
  <si>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</si>
  <si>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</si>
  <si>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</si>
  <si>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</si>
  <si>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</si>
  <si>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</si>
  <si>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</si>
  <si>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</si>
  <si>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</si>
  <si>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</si>
  <si>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</si>
  <si>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</si>
  <si>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</si>
  <si>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</si>
  <si>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</si>
  <si>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</si>
  <si>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</si>
  <si>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</si>
  <si>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</si>
  <si>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</si>
  <si>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</si>
  <si>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</si>
  <si>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</si>
  <si>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</si>
  <si>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</si>
  <si>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</si>
  <si>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</si>
  <si>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</si>
  <si>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</si>
  <si>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</si>
  <si>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</si>
  <si>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</si>
  <si>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</si>
  <si>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</si>
  <si>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</si>
  <si>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</si>
  <si>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</si>
  <si>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</si>
  <si>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</si>
  <si>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</si>
  <si>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</si>
  <si>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</si>
  <si>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</si>
  <si>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</si>
  <si>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</si>
  <si>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</si>
  <si>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</si>
  <si>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</si>
  <si>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</si>
  <si>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</si>
  <si>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</si>
  <si>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</si>
  <si>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</si>
  <si>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</si>
  <si>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</si>
  <si>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</si>
  <si>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</si>
  <si>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</si>
  <si>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</si>
  <si>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</si>
  <si>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</si>
  <si>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</si>
  <si>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</si>
  <si>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</si>
  <si>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</si>
  <si>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</si>
  <si>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</si>
  <si>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</si>
  <si>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</si>
  <si>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</si>
  <si>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</si>
  <si>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</si>
  <si>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</si>
  <si>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</si>
  <si>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</si>
  <si>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</si>
  <si>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</si>
  <si>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</si>
  <si>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</si>
  <si>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</si>
  <si>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</si>
  <si>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</si>
  <si>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</si>
  <si>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</si>
  <si>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</si>
  <si>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</si>
  <si>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</si>
  <si>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</si>
  <si>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</si>
  <si>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</si>
  <si>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</si>
  <si>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</si>
  <si>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</si>
  <si>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</si>
  <si>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</si>
  <si>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</si>
  <si>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</si>
  <si>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</si>
  <si>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</si>
  <si>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</si>
  <si>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</si>
  <si>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</si>
  <si>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</si>
  <si>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</si>
  <si>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</si>
  <si>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</si>
  <si>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</si>
  <si>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</si>
  <si>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</si>
  <si>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</si>
  <si>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</si>
  <si>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</si>
  <si>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</si>
  <si>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</si>
  <si>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</si>
  <si>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</si>
  <si>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</si>
  <si>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</si>
  <si>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</si>
  <si>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</si>
  <si>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</si>
  <si>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</si>
  <si>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</si>
  <si>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</si>
  <si>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</si>
  <si>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</si>
  <si>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</si>
  <si>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</si>
  <si>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</si>
  <si>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</si>
  <si>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</si>
  <si>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</si>
  <si>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</si>
  <si>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</si>
  <si>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</si>
  <si>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</si>
  <si>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</si>
  <si>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</si>
  <si>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</si>
  <si>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</si>
  <si>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</si>
  <si>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</si>
  <si>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</si>
  <si>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</si>
  <si>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</si>
  <si>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</si>
  <si>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</si>
  <si>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</si>
  <si>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</si>
  <si>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</si>
  <si>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</si>
  <si>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</si>
  <si>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</si>
  <si>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</si>
  <si>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</si>
  <si>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</si>
  <si>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</si>
  <si>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</si>
  <si>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</si>
  <si>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</si>
  <si>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</si>
  <si>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</si>
  <si>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</si>
  <si>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</si>
  <si>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</si>
  <si>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</si>
  <si>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</si>
  <si>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</si>
  <si>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</si>
  <si>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</si>
  <si>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</si>
  <si>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</si>
  <si>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</si>
  <si>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</si>
  <si>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</si>
  <si>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</si>
  <si>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</si>
  <si>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</si>
  <si>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</si>
  <si>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</si>
  <si>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</si>
  <si>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</si>
  <si>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</si>
  <si>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</si>
  <si>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</si>
  <si>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</si>
  <si>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</si>
  <si>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</si>
  <si>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</si>
  <si>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</si>
  <si>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</si>
  <si>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</si>
  <si>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</si>
  <si>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</si>
  <si>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</si>
  <si>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</si>
  <si>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</si>
  <si>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</si>
  <si>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</si>
  <si>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</si>
  <si>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</si>
  <si>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</si>
  <si>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</si>
  <si>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</si>
  <si>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</si>
  <si>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</si>
  <si>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</si>
  <si>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</si>
  <si>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</si>
  <si>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</si>
  <si>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</si>
  <si>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</si>
  <si>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</si>
  <si>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</si>
  <si>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</si>
  <si>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</si>
  <si>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</si>
  <si>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</si>
  <si>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</si>
  <si>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</si>
  <si>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</si>
  <si>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</si>
  <si>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</si>
  <si>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</si>
  <si>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</si>
  <si>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</si>
  <si>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</si>
  <si>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</si>
  <si>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</si>
  <si>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</si>
  <si>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</si>
  <si>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</si>
  <si>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</si>
  <si>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</si>
  <si>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</si>
  <si>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</si>
  <si>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</si>
  <si>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</si>
  <si>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</si>
  <si>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</si>
  <si>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</si>
  <si>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</si>
  <si>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</si>
  <si>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</si>
  <si>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</si>
  <si>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</si>
  <si>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</si>
  <si>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</si>
  <si>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</si>
  <si>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</si>
  <si>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</si>
  <si>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</si>
  <si>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</si>
  <si>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</si>
  <si>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</si>
  <si>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</si>
  <si>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</si>
  <si>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</si>
  <si>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</si>
  <si>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</si>
  <si>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</si>
  <si>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</si>
  <si>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</si>
  <si>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</si>
  <si>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</si>
  <si>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</si>
  <si>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</si>
  <si>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</si>
  <si>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</si>
  <si>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</si>
  <si>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</si>
  <si>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</si>
  <si>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</si>
  <si>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</si>
  <si>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</si>
  <si>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</si>
  <si>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</si>
  <si>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</si>
  <si>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</si>
  <si>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</si>
  <si>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</si>
  <si>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</si>
  <si>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</si>
  <si>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</si>
  <si>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</si>
  <si>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</si>
  <si>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</si>
  <si>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</si>
  <si>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</si>
  <si>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</si>
  <si>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</si>
  <si>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</si>
  <si>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</si>
  <si>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</si>
  <si>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</si>
  <si>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</si>
  <si>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</si>
  <si>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</si>
  <si>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</si>
  <si>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</si>
  <si>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</si>
  <si>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</si>
  <si>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</si>
  <si>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</si>
  <si>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</si>
  <si>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</si>
  <si>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</si>
  <si>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</si>
  <si>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</si>
  <si>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</si>
  <si>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</si>
  <si>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</si>
  <si>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</si>
  <si>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</si>
  <si>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</si>
  <si>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</si>
  <si>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</si>
  <si>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</si>
  <si>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</si>
  <si>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</si>
  <si>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</si>
  <si>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</si>
  <si>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</si>
  <si>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</si>
  <si>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</si>
  <si>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</si>
  <si>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</si>
  <si>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</si>
  <si>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</si>
  <si>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</si>
  <si>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</si>
  <si>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</si>
  <si>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</si>
  <si>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</si>
  <si>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</si>
  <si>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</si>
  <si>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</si>
  <si>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</si>
  <si>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</si>
  <si>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</si>
  <si>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</si>
  <si>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</si>
  <si>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</si>
  <si>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</si>
  <si>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</si>
  <si>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</si>
  <si>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</si>
  <si>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</si>
  <si>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</si>
  <si>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</si>
  <si>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</si>
  <si>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</si>
  <si>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</si>
  <si>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</si>
  <si>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</si>
  <si>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</si>
  <si>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</si>
  <si>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</si>
  <si>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</si>
  <si>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</si>
  <si>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</si>
  <si>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</si>
  <si>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</si>
  <si>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</si>
  <si>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</si>
  <si>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</si>
  <si>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</si>
  <si>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</si>
  <si>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</si>
  <si>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</si>
  <si>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</si>
  <si>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</si>
  <si>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</si>
  <si>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</si>
  <si>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</si>
  <si>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</si>
  <si>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</si>
  <si>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</si>
  <si>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</si>
  <si>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</si>
  <si>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</si>
  <si>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</si>
  <si>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</si>
  <si>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</si>
  <si>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</si>
  <si>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</si>
  <si>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</si>
  <si>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</si>
  <si>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</si>
  <si>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</si>
  <si>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</si>
  <si>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</si>
  <si>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</si>
  <si>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</si>
  <si>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</si>
  <si>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</si>
  <si>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</si>
  <si>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</si>
  <si>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</si>
  <si>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</si>
  <si>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</si>
  <si>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</si>
  <si>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</si>
  <si>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</si>
  <si>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</si>
  <si>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</si>
  <si>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</si>
  <si>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</si>
  <si>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</si>
  <si>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</si>
  <si>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</si>
  <si>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</si>
  <si>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</si>
  <si>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</si>
  <si>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</si>
  <si>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</si>
  <si>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</si>
  <si>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</si>
  <si>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</si>
  <si>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</si>
  <si>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</si>
  <si>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</si>
  <si>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</si>
  <si>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</si>
  <si>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</si>
  <si>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</si>
  <si>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</si>
  <si>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</si>
  <si>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</si>
  <si>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</si>
  <si>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</si>
  <si>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</si>
  <si>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</si>
  <si>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</si>
  <si>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</si>
  <si>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</si>
  <si>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</si>
  <si>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</si>
  <si>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</si>
  <si>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</si>
  <si>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</si>
  <si>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</si>
  <si>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</si>
  <si>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</si>
  <si>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</si>
  <si>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</si>
  <si>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</si>
  <si>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</si>
  <si>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</si>
  <si>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</si>
  <si>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</si>
  <si>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</si>
  <si>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</si>
  <si>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</si>
  <si>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</si>
  <si>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</si>
  <si>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</si>
  <si>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</si>
  <si>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</si>
  <si>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</si>
  <si>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</si>
  <si>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</si>
  <si>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</si>
  <si>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</si>
  <si>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</si>
  <si>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</si>
  <si>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</si>
  <si>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</si>
  <si>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</si>
  <si>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</si>
  <si>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</si>
  <si>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</si>
  <si>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</si>
  <si>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</si>
  <si>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</si>
  <si>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</si>
  <si>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</si>
  <si>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</si>
  <si>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</si>
  <si>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</si>
  <si>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</si>
  <si>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</si>
  <si>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</si>
  <si>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</si>
  <si>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</si>
  <si>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</si>
  <si>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</si>
  <si>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</si>
  <si>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</si>
  <si>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</si>
  <si>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</si>
  <si>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</si>
  <si>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</si>
  <si>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</si>
  <si>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</si>
  <si>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</si>
  <si>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</si>
  <si>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</si>
  <si>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</si>
  <si>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</si>
  <si>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</si>
  <si>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</si>
  <si>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</si>
  <si>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</si>
  <si>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</si>
  <si>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</si>
  <si>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</si>
  <si>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</si>
  <si>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</si>
  <si>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</si>
  <si>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</si>
  <si>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</si>
  <si>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</si>
  <si>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</si>
  <si>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</si>
  <si>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</si>
  <si>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</si>
  <si>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</si>
  <si>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</si>
  <si>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</si>
  <si>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</si>
  <si>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</si>
  <si>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</si>
  <si>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</si>
  <si>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</si>
  <si>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</si>
  <si>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</si>
  <si>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</si>
  <si>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</si>
  <si>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</si>
  <si>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</si>
  <si>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</si>
  <si>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</si>
  <si>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</si>
  <si>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</si>
  <si>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</si>
  <si>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</si>
  <si>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39201</t>
  </si>
  <si>
    <t>高知市</t>
  </si>
  <si>
    <t>39201_令和4年度</t>
  </si>
  <si>
    <t>39201_令和6年度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</si>
  <si>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</si>
  <si>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</si>
  <si>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</si>
  <si>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</si>
  <si>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</si>
  <si>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</si>
  <si>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</si>
  <si>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</si>
  <si>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</si>
  <si>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</si>
  <si>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</si>
  <si>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</si>
  <si>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</si>
  <si>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</si>
  <si>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</si>
  <si>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</si>
  <si>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</si>
  <si>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</si>
  <si>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</si>
  <si>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</si>
  <si>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</si>
  <si>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</si>
  <si>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</si>
  <si>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</si>
  <si>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</si>
  <si>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</si>
  <si>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</si>
  <si>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</si>
  <si>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</si>
  <si>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</si>
  <si>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</si>
  <si>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</si>
  <si>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</si>
  <si>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</si>
  <si>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</si>
  <si>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</si>
  <si>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</si>
  <si>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</si>
  <si>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</si>
  <si>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</si>
  <si>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</si>
  <si>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</si>
  <si>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</si>
  <si>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</si>
  <si>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</si>
  <si>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</si>
  <si>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</si>
  <si>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</si>
  <si>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</si>
  <si>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</si>
  <si>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</si>
  <si>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</si>
  <si>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</si>
  <si>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</si>
  <si>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</si>
  <si>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</si>
  <si>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</si>
  <si>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</si>
  <si>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</si>
  <si>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</si>
  <si>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</si>
  <si>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</si>
  <si>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</si>
  <si>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</si>
  <si>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</si>
  <si>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</si>
  <si>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</si>
  <si>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</si>
  <si>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</si>
  <si>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</si>
  <si>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</si>
  <si>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</si>
  <si>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</si>
  <si>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</si>
  <si>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</si>
  <si>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</si>
  <si>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</si>
  <si>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</si>
  <si>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</si>
  <si>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</si>
  <si>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</si>
  <si>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</si>
  <si>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</si>
  <si>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</si>
  <si>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</si>
  <si>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</si>
  <si>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</si>
  <si>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</si>
  <si>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</si>
  <si>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</si>
  <si>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</si>
  <si>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</si>
  <si>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</si>
  <si>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</si>
  <si>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</si>
  <si>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</si>
  <si>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</si>
  <si>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</si>
  <si>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</si>
  <si>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</si>
  <si>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</si>
  <si>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</si>
  <si>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</si>
  <si>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</si>
  <si>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</si>
  <si>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</si>
  <si>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</si>
  <si>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</si>
  <si>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</si>
  <si>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</si>
  <si>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</si>
  <si>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</si>
  <si>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</si>
  <si>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</si>
  <si>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</si>
  <si>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</si>
  <si>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</si>
  <si>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</si>
  <si>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</si>
  <si>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</si>
  <si>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</si>
  <si>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</si>
  <si>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</si>
  <si>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</si>
  <si>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</si>
  <si>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</si>
  <si>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</si>
  <si>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</si>
  <si>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</si>
  <si>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</si>
  <si>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</si>
  <si>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</si>
  <si>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</si>
  <si>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</si>
  <si>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</si>
  <si>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</si>
  <si>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</si>
  <si>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</si>
  <si>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</si>
  <si>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</si>
  <si>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</si>
  <si>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</si>
  <si>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</si>
  <si>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</si>
  <si>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</si>
  <si>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</si>
  <si>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</si>
  <si>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</si>
  <si>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</si>
  <si>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</si>
  <si>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</si>
  <si>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</si>
  <si>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</si>
  <si>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</si>
  <si>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</si>
  <si>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</si>
  <si>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</si>
  <si>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</si>
  <si>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</si>
  <si>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</si>
  <si>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</si>
  <si>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</si>
  <si>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</si>
  <si>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</si>
  <si>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</si>
  <si>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</si>
  <si>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</si>
  <si>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</si>
  <si>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</si>
  <si>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</si>
  <si>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</si>
  <si>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</si>
  <si>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</si>
  <si>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</si>
  <si>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</si>
  <si>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</si>
  <si>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</si>
  <si>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</si>
  <si>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</si>
  <si>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</si>
  <si>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</si>
  <si>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</si>
  <si>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</si>
  <si>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</si>
  <si>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</si>
  <si>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</si>
  <si>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</si>
  <si>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</si>
  <si>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</si>
  <si>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</si>
  <si>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</si>
  <si>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</si>
  <si>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</si>
  <si>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</si>
  <si>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</si>
  <si>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</si>
  <si>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</si>
  <si>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</si>
  <si>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</si>
  <si>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</si>
  <si>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</si>
  <si>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</si>
  <si>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</si>
  <si>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</si>
  <si>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</si>
  <si>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</si>
  <si>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</si>
  <si>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</si>
  <si>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</si>
  <si>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</si>
  <si>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</si>
  <si>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</si>
  <si>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</si>
  <si>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</si>
  <si>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</si>
  <si>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</si>
  <si>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</si>
  <si>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</si>
  <si>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</si>
  <si>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</si>
  <si>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</si>
  <si>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</si>
  <si>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</si>
  <si>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</si>
  <si>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</si>
  <si>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</si>
  <si>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</si>
  <si>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</si>
  <si>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</si>
  <si>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</si>
  <si>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</si>
  <si>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</si>
  <si>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</si>
  <si>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</si>
  <si>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</si>
  <si>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</si>
  <si>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</si>
  <si>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</si>
  <si>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</si>
  <si>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</si>
  <si>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</si>
  <si>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</si>
  <si>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</si>
  <si>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</si>
  <si>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</si>
  <si>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</si>
  <si>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</si>
  <si>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</si>
  <si>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</si>
  <si>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</si>
  <si>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</si>
  <si>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</si>
  <si>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</si>
  <si>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</si>
  <si>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</si>
  <si>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</si>
  <si>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</si>
  <si>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</si>
  <si>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</si>
  <si>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</si>
  <si>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</si>
  <si>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</si>
  <si>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</si>
  <si>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</si>
  <si>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</si>
  <si>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</si>
  <si>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</si>
  <si>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</si>
  <si>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</si>
  <si>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</si>
  <si>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</si>
  <si>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</si>
  <si>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</si>
  <si>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</si>
  <si>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</si>
  <si>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</si>
  <si>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</si>
  <si>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</si>
  <si>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</si>
  <si>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</si>
  <si>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</si>
  <si>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</si>
  <si>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</si>
  <si>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</si>
  <si>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</si>
  <si>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</si>
  <si>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</si>
  <si>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</si>
  <si>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</si>
  <si>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</si>
  <si>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</si>
  <si>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</si>
  <si>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</si>
  <si>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</si>
  <si>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</si>
  <si>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</si>
  <si>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</si>
  <si>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</si>
  <si>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</si>
  <si>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</si>
  <si>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</si>
  <si>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</si>
  <si>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</si>
  <si>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</si>
  <si>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</si>
  <si>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</si>
  <si>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</si>
  <si>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</si>
  <si>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</si>
  <si>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</si>
  <si>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</si>
  <si>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</si>
  <si>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</si>
  <si>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</si>
  <si>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</si>
  <si>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</si>
  <si>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</si>
  <si>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</si>
  <si>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</si>
  <si>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</si>
  <si>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</si>
  <si>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</si>
  <si>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</si>
  <si>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</si>
  <si>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</si>
  <si>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</si>
  <si>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</si>
  <si>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</si>
  <si>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</si>
  <si>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</si>
  <si>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</si>
  <si>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</si>
  <si>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</si>
  <si>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</si>
  <si>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</si>
  <si>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</si>
  <si>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</si>
  <si>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</si>
  <si>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</si>
  <si>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</si>
  <si>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</si>
  <si>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</si>
  <si>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</si>
  <si>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</si>
  <si>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</si>
  <si>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</si>
  <si>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</si>
  <si>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</si>
  <si>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</si>
  <si>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</si>
  <si>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</si>
  <si>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</si>
  <si>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</si>
  <si>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</si>
  <si>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</si>
  <si>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</si>
  <si>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</si>
  <si>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</si>
  <si>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</si>
  <si>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</si>
  <si>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</si>
  <si>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</si>
  <si>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</si>
  <si>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</si>
  <si>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</si>
  <si>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</si>
  <si>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</si>
  <si>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</si>
  <si>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</si>
  <si>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</si>
  <si>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</si>
  <si>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</si>
  <si>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</si>
  <si>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</si>
  <si>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</si>
  <si>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</si>
  <si>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</si>
  <si>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</si>
  <si>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</si>
  <si>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</si>
  <si>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</si>
  <si>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</si>
  <si>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</si>
  <si>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</si>
  <si>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</si>
  <si>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</si>
  <si>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</si>
  <si>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</si>
  <si>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</si>
  <si>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</si>
  <si>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</si>
  <si>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</si>
  <si>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</si>
  <si>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</si>
  <si>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</si>
  <si>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</si>
  <si>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</si>
  <si>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</si>
  <si>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</si>
  <si>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</si>
  <si>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</si>
  <si>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</si>
  <si>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</si>
  <si>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</si>
  <si>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</si>
  <si>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</si>
  <si>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</si>
  <si>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</si>
  <si>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</si>
  <si>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</si>
  <si>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</si>
  <si>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</si>
  <si>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</si>
  <si>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</si>
  <si>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</si>
  <si>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</si>
  <si>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</si>
  <si>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</si>
  <si>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</si>
  <si>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</si>
  <si>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</si>
  <si>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</si>
  <si>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</si>
  <si>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</si>
  <si>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</si>
  <si>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</si>
  <si>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</si>
  <si>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</si>
  <si>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</si>
  <si>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</si>
  <si>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</si>
  <si>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</si>
  <si>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</si>
  <si>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</si>
  <si>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</si>
  <si>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</si>
  <si>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</si>
  <si>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</si>
  <si>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</si>
  <si>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</si>
  <si>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</si>
  <si>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</si>
  <si>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</si>
  <si>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</si>
  <si>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</si>
  <si>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</si>
  <si>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</si>
  <si>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</si>
  <si>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</si>
  <si>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</si>
  <si>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</si>
  <si>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</si>
  <si>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</si>
  <si>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</si>
  <si>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</si>
  <si>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</si>
  <si>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</si>
  <si>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</si>
  <si>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</si>
  <si>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</si>
  <si>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</si>
  <si>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</si>
  <si>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</si>
  <si>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</si>
  <si>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</si>
  <si>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</si>
  <si>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</si>
  <si>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</si>
  <si>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</si>
  <si>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</si>
  <si>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</si>
  <si>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</si>
  <si>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</si>
  <si>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</si>
  <si>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</si>
  <si>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</si>
  <si>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</si>
  <si>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</si>
  <si>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</si>
  <si>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</si>
  <si>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</si>
  <si>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</si>
  <si>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</si>
  <si>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</si>
  <si>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</si>
  <si>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</si>
  <si>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</si>
  <si>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</si>
  <si>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</si>
  <si>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</si>
  <si>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</si>
  <si>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</si>
  <si>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</si>
  <si>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</si>
  <si>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</si>
  <si>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</si>
  <si>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</si>
  <si>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</si>
  <si>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</si>
  <si>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</si>
  <si>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</si>
  <si>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</si>
  <si>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</si>
  <si>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</si>
  <si>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</si>
  <si>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</si>
  <si>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</si>
  <si>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</si>
  <si>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</si>
  <si>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</si>
  <si>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</si>
  <si>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</si>
  <si>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</si>
  <si>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</si>
  <si>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</si>
  <si>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</si>
  <si>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</si>
  <si>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</si>
  <si>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</si>
  <si>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</si>
  <si>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</si>
  <si>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</si>
  <si>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</si>
  <si>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</si>
  <si>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</si>
  <si>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</si>
  <si>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</si>
  <si>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</si>
  <si>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</si>
  <si>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</si>
  <si>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</si>
  <si>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</si>
  <si>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</si>
  <si>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</si>
  <si>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</si>
  <si>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</si>
  <si>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</si>
  <si>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</si>
  <si>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</si>
  <si>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</si>
  <si>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</si>
  <si>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</si>
  <si>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</si>
  <si>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</si>
  <si>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</si>
  <si>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</si>
  <si>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</si>
  <si>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</si>
  <si>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</si>
  <si>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</si>
  <si>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</si>
  <si>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</si>
  <si>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</si>
  <si>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</si>
  <si>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</si>
  <si>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</si>
  <si>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</si>
  <si>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</si>
  <si>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</si>
  <si>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</si>
  <si>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</si>
  <si>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</si>
  <si>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</si>
  <si>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</si>
  <si>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</si>
  <si>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</si>
  <si>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</si>
  <si>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</si>
  <si>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</si>
  <si>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</si>
  <si>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</si>
  <si>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</si>
  <si>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</si>
  <si>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</si>
  <si>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</si>
  <si>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</si>
  <si>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</si>
  <si>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</si>
  <si>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</si>
  <si>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</si>
  <si>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</si>
  <si>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</si>
  <si>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</si>
  <si>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</si>
  <si>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</si>
  <si>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</si>
  <si>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</si>
  <si>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</si>
  <si>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</si>
  <si>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</si>
  <si>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</si>
  <si>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</si>
  <si>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</si>
  <si>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</si>
  <si>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</si>
  <si>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</si>
  <si>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</si>
  <si>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</si>
  <si>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</si>
  <si>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</si>
  <si>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</si>
  <si>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</si>
  <si>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</si>
  <si>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</si>
  <si>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</si>
  <si>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</si>
  <si>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</si>
  <si>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</si>
  <si>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</si>
  <si>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</si>
  <si>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</si>
  <si>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</si>
  <si>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</si>
  <si>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</si>
  <si>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</si>
  <si>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</si>
  <si>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</si>
  <si>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</si>
  <si>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</si>
  <si>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</si>
  <si>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</si>
  <si>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</si>
  <si>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</si>
  <si>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</si>
  <si>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</si>
  <si>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</si>
  <si>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</si>
  <si>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</si>
  <si>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</si>
  <si>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</si>
  <si>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</si>
  <si>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</si>
  <si>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</si>
  <si>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</si>
  <si>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</si>
  <si>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</si>
  <si>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</si>
  <si>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</si>
  <si>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</si>
  <si>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</si>
  <si>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</si>
  <si>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</si>
  <si>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</si>
  <si>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</si>
  <si>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</si>
  <si>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</si>
  <si>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</si>
  <si>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</si>
  <si>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</si>
  <si>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</si>
  <si>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</si>
  <si>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</si>
  <si>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</si>
  <si>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</si>
  <si>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</si>
  <si>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</si>
  <si>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</si>
  <si>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</si>
  <si>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</si>
  <si>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</si>
  <si>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</si>
  <si>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</si>
  <si>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</si>
  <si>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</si>
  <si>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</si>
  <si>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</si>
  <si>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</si>
  <si>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</si>
  <si>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</si>
  <si>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</si>
  <si>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</si>
  <si>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</si>
  <si>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</si>
  <si>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</si>
  <si>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</si>
  <si>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</si>
  <si>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</si>
  <si>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</si>
  <si>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</si>
  <si>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</si>
  <si>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</si>
  <si>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</si>
  <si>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</si>
  <si>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</si>
  <si>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</si>
  <si>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</si>
  <si>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</si>
  <si>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</si>
  <si>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</si>
  <si>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</si>
  <si>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</si>
  <si>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</si>
  <si>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</si>
  <si>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</si>
  <si>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</si>
  <si>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</si>
  <si>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</si>
  <si>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</si>
  <si>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</si>
  <si>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</si>
  <si>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</si>
  <si>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</si>
  <si>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</si>
  <si>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</si>
  <si>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</si>
  <si>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</si>
  <si>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</si>
  <si>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</si>
  <si>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</si>
  <si>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</si>
  <si>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</si>
  <si>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</si>
  <si>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</si>
  <si>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</si>
  <si>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</si>
  <si>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</si>
  <si>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</si>
  <si>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</si>
  <si>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</si>
  <si>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</si>
  <si>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</si>
  <si>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</si>
  <si>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</si>
  <si>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</si>
  <si>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</si>
  <si>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</si>
  <si>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</si>
  <si>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</si>
  <si>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</si>
  <si>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</si>
  <si>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</si>
  <si>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</si>
  <si>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</si>
  <si>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</si>
  <si>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</si>
  <si>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</si>
  <si>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</si>
  <si>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</si>
  <si>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</si>
  <si>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</si>
  <si>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</si>
  <si>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</si>
  <si>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</si>
  <si>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</si>
  <si>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</si>
  <si>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</si>
  <si>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</si>
  <si>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</si>
  <si>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</si>
  <si>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</si>
  <si>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</si>
  <si>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</si>
  <si>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</si>
  <si>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</si>
  <si>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</si>
  <si>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</si>
  <si>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</si>
  <si>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</si>
  <si>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</si>
  <si>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</si>
  <si>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</si>
  <si>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</si>
  <si>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</si>
  <si>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</si>
  <si>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</si>
  <si>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</si>
  <si>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</si>
  <si>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</si>
  <si>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</si>
  <si>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</si>
  <si>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</si>
  <si>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</si>
  <si>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</si>
  <si>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</si>
  <si>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</si>
  <si>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</si>
  <si>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</si>
  <si>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</si>
  <si>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</si>
  <si>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</si>
  <si>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</si>
  <si>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</si>
  <si>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</si>
  <si>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</si>
  <si>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</si>
  <si>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</si>
  <si>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</si>
  <si>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</si>
  <si>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</si>
  <si>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</si>
  <si>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</si>
  <si>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</si>
  <si>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</si>
  <si>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</si>
  <si>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39202_令和7年度</t>
  </si>
  <si>
    <t>39202_令和8年度</t>
  </si>
  <si>
    <t>39202_令和9年度</t>
  </si>
  <si>
    <t>39202_令和10年度</t>
  </si>
  <si>
    <t>39202_令和11年度</t>
  </si>
  <si>
    <t>39202_令和12年度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</si>
</sst>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1.851476710040701</c:v>
                </c:pt>
                <c:pt idx="1">
                  <c:v>2.3528968821573231</c:v>
                </c:pt>
                <c:pt idx="2">
                  <c:v>1.834015788494161</c:v>
                </c:pt>
                <c:pt idx="3">
                  <c:v>2.6248155874651462</c:v>
                </c:pt>
                <c:pt idx="4">
                  <c:v>2.3273161641983302</c:v>
                </c:pt>
                <c:pt idx="5">
                  <c:v>2.4438469329227042</c:v>
                </c:pt>
                <c:pt idx="6">
                  <c:v>2.376642805538979</c:v>
                </c:pt>
                <c:pt idx="7">
                  <c:v>2.1340154124125905</c:v>
                </c:pt>
                <c:pt idx="8">
                  <c:v>2.2153671232752892</c:v>
                </c:pt>
                <c:pt idx="9">
                  <c:v>1.9677507665423823</c:v>
                </c:pt>
                <c:pt idx="10">
                  <c:v>1.100791116089209</c:v>
                </c:pt>
                <c:pt idx="11">
                  <c:v>2.2078968408702968</c:v>
                </c:pt>
                <c:pt idx="12">
                  <c:v>2.1283739490568911</c:v>
                </c:pt>
                <c:pt idx="13">
                  <c:v>2.282895264005028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37.124183637536213</c:v>
                </c:pt>
                <c:pt idx="1">
                  <c:v>35.883579049697993</c:v>
                </c:pt>
                <c:pt idx="2">
                  <c:v>34.72912621393705</c:v>
                </c:pt>
                <c:pt idx="3">
                  <c:v>34.140486292988157</c:v>
                </c:pt>
                <c:pt idx="4">
                  <c:v>33.232448338461758</c:v>
                </c:pt>
                <c:pt idx="5">
                  <c:v>32.003163579132007</c:v>
                </c:pt>
                <c:pt idx="6">
                  <c:v>30.838230680601594</c:v>
                </c:pt>
                <c:pt idx="7">
                  <c:v>29.612488118127061</c:v>
                </c:pt>
                <c:pt idx="8">
                  <c:v>39.921919542398335</c:v>
                </c:pt>
                <c:pt idx="9">
                  <c:v>28.080257881152928</c:v>
                </c:pt>
                <c:pt idx="10">
                  <c:v>27.136538121573587</c:v>
                </c:pt>
                <c:pt idx="11">
                  <c:v>24.441897340784397</c:v>
                </c:pt>
                <c:pt idx="12">
                  <c:v>23.97476911597527</c:v>
                </c:pt>
                <c:pt idx="13">
                  <c:v>23.844779059780315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20.689258954644171</c:v>
                </c:pt>
                <c:pt idx="1">
                  <c:v>19.734341593403091</c:v>
                </c:pt>
                <c:pt idx="2">
                  <c:v>26.551308253178171</c:v>
                </c:pt>
                <c:pt idx="3">
                  <c:v>32.501460737807157</c:v>
                </c:pt>
                <c:pt idx="4">
                  <c:v>33.148063960563917</c:v>
                </c:pt>
                <c:pt idx="5">
                  <c:v>32.553200298197737</c:v>
                </c:pt>
                <c:pt idx="6">
                  <c:v>27.215837745432719</c:v>
                </c:pt>
                <c:pt idx="7">
                  <c:v>19.802913508914028</c:v>
                </c:pt>
                <c:pt idx="8">
                  <c:v>23.845211965179729</c:v>
                </c:pt>
                <c:pt idx="9">
                  <c:v>17.878851784154083</c:v>
                </c:pt>
                <c:pt idx="10">
                  <c:v>12.604996301658192</c:v>
                </c:pt>
                <c:pt idx="11">
                  <c:v>22.170333661969259</c:v>
                </c:pt>
                <c:pt idx="12">
                  <c:v>17.438544521487</c:v>
                </c:pt>
                <c:pt idx="13">
                  <c:v>15.793955009760426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18.39055006697961</c:v>
                </c:pt>
                <c:pt idx="1">
                  <c:v>17.11377624683989</c:v>
                </c:pt>
                <c:pt idx="2">
                  <c:v>23.998998122799819</c:v>
                </c:pt>
                <c:pt idx="3">
                  <c:v>24.507301816888511</c:v>
                </c:pt>
                <c:pt idx="4">
                  <c:v>25.401207530217238</c:v>
                </c:pt>
                <c:pt idx="5">
                  <c:v>21.856583918849449</c:v>
                </c:pt>
                <c:pt idx="6">
                  <c:v>20.899131934468251</c:v>
                </c:pt>
                <c:pt idx="7">
                  <c:v>15.209299855662561</c:v>
                </c:pt>
                <c:pt idx="8">
                  <c:v>14.492301900442554</c:v>
                </c:pt>
                <c:pt idx="9">
                  <c:v>13.951643795591304</c:v>
                </c:pt>
                <c:pt idx="10">
                  <c:v>11.621976453707667</c:v>
                </c:pt>
                <c:pt idx="11">
                  <c:v>12.793238127024345</c:v>
                </c:pt>
                <c:pt idx="12">
                  <c:v>12.374918504569672</c:v>
                </c:pt>
                <c:pt idx="13">
                  <c:v>9.4468959449564558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60.545029627867784</c:v>
                </c:pt>
                <c:pt idx="1">
                  <c:v>62.24319197645827</c:v>
                </c:pt>
                <c:pt idx="2">
                  <c:v>64.484879959858873</c:v>
                </c:pt>
                <c:pt idx="3">
                  <c:v>60.982299650703062</c:v>
                </c:pt>
                <c:pt idx="4">
                  <c:v>61.86563346610621</c:v>
                </c:pt>
                <c:pt idx="5">
                  <c:v>61.032855638573238</c:v>
                </c:pt>
                <c:pt idx="6">
                  <c:v>59.839107880309449</c:v>
                </c:pt>
                <c:pt idx="7">
                  <c:v>57.845661645112422</c:v>
                </c:pt>
                <c:pt idx="8">
                  <c:v>60.05847176651956</c:v>
                </c:pt>
                <c:pt idx="9">
                  <c:v>61.600858619395503</c:v>
                </c:pt>
                <c:pt idx="10">
                  <c:v>58.124020422759557</c:v>
                </c:pt>
                <c:pt idx="11">
                  <c:v>53.85948907377778</c:v>
                </c:pt>
                <c:pt idx="12">
                  <c:v>60.674826679028826</c:v>
                </c:pt>
                <c:pt idx="13">
                  <c:v>48.276697151121162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7728</c:v>
                </c:pt>
                <c:pt idx="1">
                  <c:v>7755</c:v>
                </c:pt>
                <c:pt idx="2">
                  <c:v>7792</c:v>
                </c:pt>
                <c:pt idx="3">
                  <c:v>7791</c:v>
                </c:pt>
                <c:pt idx="4">
                  <c:v>7789</c:v>
                </c:pt>
                <c:pt idx="5">
                  <c:v>7733</c:v>
                </c:pt>
                <c:pt idx="6">
                  <c:v>7701</c:v>
                </c:pt>
                <c:pt idx="7">
                  <c:v>7690</c:v>
                </c:pt>
                <c:pt idx="8">
                  <c:v>7621</c:v>
                </c:pt>
                <c:pt idx="9">
                  <c:v>7582</c:v>
                </c:pt>
                <c:pt idx="10">
                  <c:v>7498</c:v>
                </c:pt>
                <c:pt idx="11">
                  <c:v>7345</c:v>
                </c:pt>
                <c:pt idx="12">
                  <c:v>7187</c:v>
                </c:pt>
                <c:pt idx="13">
                  <c:v>7054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3848</c:v>
                </c:pt>
                <c:pt idx="1">
                  <c:v>3731</c:v>
                </c:pt>
                <c:pt idx="2">
                  <c:v>3637</c:v>
                </c:pt>
                <c:pt idx="3">
                  <c:v>3515</c:v>
                </c:pt>
                <c:pt idx="4">
                  <c:v>3401</c:v>
                </c:pt>
                <c:pt idx="5">
                  <c:v>3319</c:v>
                </c:pt>
                <c:pt idx="6">
                  <c:v>3233</c:v>
                </c:pt>
                <c:pt idx="7">
                  <c:v>3155</c:v>
                </c:pt>
                <c:pt idx="8">
                  <c:v>3096</c:v>
                </c:pt>
                <c:pt idx="9">
                  <c:v>3050</c:v>
                </c:pt>
                <c:pt idx="10">
                  <c:v>2952</c:v>
                </c:pt>
                <c:pt idx="11">
                  <c:v>2925</c:v>
                </c:pt>
                <c:pt idx="12">
                  <c:v>2875</c:v>
                </c:pt>
                <c:pt idx="13">
                  <c:v>2828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8320</c:v>
                </c:pt>
                <c:pt idx="1">
                  <c:v>8237</c:v>
                </c:pt>
                <c:pt idx="2">
                  <c:v>8157</c:v>
                </c:pt>
                <c:pt idx="3">
                  <c:v>8081</c:v>
                </c:pt>
                <c:pt idx="4">
                  <c:v>8063</c:v>
                </c:pt>
                <c:pt idx="5">
                  <c:v>7939</c:v>
                </c:pt>
                <c:pt idx="6">
                  <c:v>7852</c:v>
                </c:pt>
                <c:pt idx="7">
                  <c:v>7732</c:v>
                </c:pt>
                <c:pt idx="8">
                  <c:v>7622</c:v>
                </c:pt>
                <c:pt idx="9">
                  <c:v>7480</c:v>
                </c:pt>
                <c:pt idx="10">
                  <c:v>7359</c:v>
                </c:pt>
                <c:pt idx="11">
                  <c:v>7241</c:v>
                </c:pt>
                <c:pt idx="12">
                  <c:v>7132</c:v>
                </c:pt>
                <c:pt idx="13">
                  <c:v>7027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262</c:v>
                </c:pt>
                <c:pt idx="1">
                  <c:v>262</c:v>
                </c:pt>
                <c:pt idx="2">
                  <c:v>262</c:v>
                </c:pt>
                <c:pt idx="3">
                  <c:v>262</c:v>
                </c:pt>
                <c:pt idx="4">
                  <c:v>262</c:v>
                </c:pt>
                <c:pt idx="5">
                  <c:v>228</c:v>
                </c:pt>
                <c:pt idx="6">
                  <c:v>228</c:v>
                </c:pt>
                <c:pt idx="7">
                  <c:v>228</c:v>
                </c:pt>
                <c:pt idx="8">
                  <c:v>228</c:v>
                </c:pt>
                <c:pt idx="9">
                  <c:v>228</c:v>
                </c:pt>
                <c:pt idx="10">
                  <c:v>228</c:v>
                </c:pt>
                <c:pt idx="11">
                  <c:v>232</c:v>
                </c:pt>
                <c:pt idx="12">
                  <c:v>232</c:v>
                </c:pt>
                <c:pt idx="13">
                  <c:v>232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391</c:v>
                </c:pt>
                <c:pt idx="1">
                  <c:v>391</c:v>
                </c:pt>
                <c:pt idx="2">
                  <c:v>391</c:v>
                </c:pt>
                <c:pt idx="3">
                  <c:v>391</c:v>
                </c:pt>
                <c:pt idx="4">
                  <c:v>391</c:v>
                </c:pt>
                <c:pt idx="5">
                  <c:v>338</c:v>
                </c:pt>
                <c:pt idx="6">
                  <c:v>338</c:v>
                </c:pt>
                <c:pt idx="7">
                  <c:v>338</c:v>
                </c:pt>
                <c:pt idx="8">
                  <c:v>338</c:v>
                </c:pt>
                <c:pt idx="9">
                  <c:v>338</c:v>
                </c:pt>
                <c:pt idx="10">
                  <c:v>338</c:v>
                </c:pt>
                <c:pt idx="11">
                  <c:v>393</c:v>
                </c:pt>
                <c:pt idx="12">
                  <c:v>393</c:v>
                </c:pt>
                <c:pt idx="13">
                  <c:v>393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109.2556</c:v>
                </c:pt>
                <c:pt idx="1">
                  <c:v>128.31479999999999</c:v>
                </c:pt>
                <c:pt idx="2">
                  <c:v>126.81780000000001</c:v>
                </c:pt>
                <c:pt idx="3">
                  <c:v>114.3212</c:v>
                </c:pt>
                <c:pt idx="4">
                  <c:v>122.5565</c:v>
                </c:pt>
                <c:pt idx="5">
                  <c:v>132.77600000000001</c:v>
                </c:pt>
                <c:pt idx="6">
                  <c:v>126.4353</c:v>
                </c:pt>
                <c:pt idx="7">
                  <c:v>130.09289999999999</c:v>
                </c:pt>
                <c:pt idx="8">
                  <c:v>143.03639999999999</c:v>
                </c:pt>
                <c:pt idx="9">
                  <c:v>154.512</c:v>
                </c:pt>
                <c:pt idx="10">
                  <c:v>154.78</c:v>
                </c:pt>
                <c:pt idx="11">
                  <c:v>123.6444</c:v>
                </c:pt>
                <c:pt idx="12">
                  <c:v>162.38220000000001</c:v>
                </c:pt>
                <c:pt idx="13">
                  <c:v>151.01349999999999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12.933999999999999</c:v>
                </c:pt>
                <c:pt idx="1">
                  <c:v>10.166</c:v>
                </c:pt>
                <c:pt idx="2">
                  <c:v>10.468999999999999</c:v>
                </c:pt>
                <c:pt idx="3">
                  <c:v>11.087</c:v>
                </c:pt>
                <c:pt idx="4">
                  <c:v>9.9359999999999999</c:v>
                </c:pt>
                <c:pt idx="5">
                  <c:v>10.968</c:v>
                </c:pt>
                <c:pt idx="6">
                  <c:v>11.628</c:v>
                </c:pt>
                <c:pt idx="7">
                  <c:v>12.237</c:v>
                </c:pt>
                <c:pt idx="8">
                  <c:v>9.0239999999999991</c:v>
                </c:pt>
                <c:pt idx="9">
                  <c:v>6.9909999999999997</c:v>
                </c:pt>
                <c:pt idx="10">
                  <c:v>10.805999999999999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12.933999999999999</c:v>
                </c:pt>
                <c:pt idx="1">
                  <c:v>10.166</c:v>
                </c:pt>
                <c:pt idx="2">
                  <c:v>10.468999999999999</c:v>
                </c:pt>
                <c:pt idx="3">
                  <c:v>11.087</c:v>
                </c:pt>
                <c:pt idx="4">
                  <c:v>9.9359999999999999</c:v>
                </c:pt>
                <c:pt idx="5">
                  <c:v>10.968</c:v>
                </c:pt>
                <c:pt idx="6">
                  <c:v>11.628</c:v>
                </c:pt>
                <c:pt idx="7">
                  <c:v>12.237</c:v>
                </c:pt>
                <c:pt idx="8">
                  <c:v>9.0239999999999991</c:v>
                </c:pt>
                <c:pt idx="9">
                  <c:v>6.9909999999999997</c:v>
                </c:pt>
                <c:pt idx="10">
                  <c:v>10.805999999999999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23.998998122799819</c:v>
                </c:pt>
                <c:pt idx="1">
                  <c:v>24.507301816888511</c:v>
                </c:pt>
                <c:pt idx="2">
                  <c:v>25.401207530217238</c:v>
                </c:pt>
                <c:pt idx="3">
                  <c:v>21.856583918849449</c:v>
                </c:pt>
                <c:pt idx="4">
                  <c:v>20.899131934468251</c:v>
                </c:pt>
                <c:pt idx="5">
                  <c:v>15.209299855662561</c:v>
                </c:pt>
                <c:pt idx="6">
                  <c:v>14.492301900442554</c:v>
                </c:pt>
                <c:pt idx="7">
                  <c:v>13.951643795591304</c:v>
                </c:pt>
                <c:pt idx="8">
                  <c:v>11.621976453707667</c:v>
                </c:pt>
                <c:pt idx="9">
                  <c:v>12.793238127024345</c:v>
                </c:pt>
                <c:pt idx="10">
                  <c:v>12.374918504569672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64.484879959858873</c:v>
                </c:pt>
                <c:pt idx="1">
                  <c:v>60.982299650703062</c:v>
                </c:pt>
                <c:pt idx="2">
                  <c:v>61.86563346610621</c:v>
                </c:pt>
                <c:pt idx="3">
                  <c:v>61.032855638573238</c:v>
                </c:pt>
                <c:pt idx="4">
                  <c:v>59.839107880309449</c:v>
                </c:pt>
                <c:pt idx="5">
                  <c:v>57.845661645112422</c:v>
                </c:pt>
                <c:pt idx="6">
                  <c:v>60.05847176651956</c:v>
                </c:pt>
                <c:pt idx="7">
                  <c:v>61.600858619395503</c:v>
                </c:pt>
                <c:pt idx="8">
                  <c:v>58.124020422759557</c:v>
                </c:pt>
                <c:pt idx="9">
                  <c:v>53.85948907377778</c:v>
                </c:pt>
                <c:pt idx="10">
                  <c:v>60.674826679028826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0.20057415022019537</c:v>
                </c:pt>
                <c:pt idx="1">
                  <c:v>0.16670411017999051</c:v>
                </c:pt>
                <c:pt idx="2">
                  <c:v>0.16922157607479377</c:v>
                </c:pt>
                <c:pt idx="3">
                  <c:v>0.18165625520875889</c:v>
                </c:pt>
                <c:pt idx="4">
                  <c:v>0.16604525622063163</c:v>
                </c:pt>
                <c:pt idx="5">
                  <c:v>0.18960799631421837</c:v>
                </c:pt>
                <c:pt idx="6">
                  <c:v>0.19361132006829038</c:v>
                </c:pt>
                <c:pt idx="7">
                  <c:v>0.19864982849682369</c:v>
                </c:pt>
                <c:pt idx="8">
                  <c:v>0.15525422939371347</c:v>
                </c:pt>
                <c:pt idx="9">
                  <c:v>0.12980071144796029</c:v>
                </c:pt>
                <c:pt idx="10">
                  <c:v>0.17809692406974606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10.805999999999999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10.805999999999999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10.805999999999999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63.055761547225657</c:v>
                </c:pt>
                <c:pt idx="2">
                  <c:v>2.2975580096234149</c:v>
                </c:pt>
                <c:pt idx="3">
                  <c:v>10.0808127174493</c:v>
                </c:pt>
                <c:pt idx="4">
                  <c:v>17.45412981541892</c:v>
                </c:pt>
                <c:pt idx="5">
                  <c:v>21.341666545496761</c:v>
                </c:pt>
                <c:pt idx="7">
                  <c:v>39.216093544534615</c:v>
                </c:pt>
                <c:pt idx="8">
                  <c:v>1.0926249219780799</c:v>
                </c:pt>
                <c:pt idx="9">
                  <c:v>2.6001913444402431</c:v>
                </c:pt>
                <c:pt idx="10">
                  <c:v>2.424395448553994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75.434132274298378</c:v>
                </c:pt>
                <c:pt idx="4" formatCode="#,##0">
                  <c:v>17.45412981541892</c:v>
                </c:pt>
                <c:pt idx="5" formatCode="#,##0">
                  <c:v>21.341666545496761</c:v>
                </c:pt>
                <c:pt idx="6" formatCode="#,##0">
                  <c:v>42.908909810952935</c:v>
                </c:pt>
                <c:pt idx="10" formatCode="#,##0">
                  <c:v>2.424395448553994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10.805999999999999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10.805999999999999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室戸市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室戸市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室戸市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室戸市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5.4029999999999996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31,243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1035.0299999999997</c:v>
                </c:pt>
                <c:pt idx="1">
                  <c:v>30207.978999999999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41,200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1242.1602035999997</c:v>
                </c:pt>
                <c:pt idx="1">
                  <c:v>39957.906302040006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室戸市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9.6503693399999992</c:v>
                </c:pt>
                <c:pt idx="1">
                  <c:v>8.6406776280000006</c:v>
                </c:pt>
                <c:pt idx="2">
                  <c:v>1.3191461999999998</c:v>
                </c:pt>
                <c:pt idx="3">
                  <c:v>0</c:v>
                </c:pt>
                <c:pt idx="4">
                  <c:v>1.6058165799999999</c:v>
                </c:pt>
                <c:pt idx="5">
                  <c:v>7.7798218700000001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318,311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室戸市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187474</c:v>
                </c:pt>
                <c:pt idx="1">
                  <c:v>124300</c:v>
                </c:pt>
                <c:pt idx="2">
                  <c:v>6537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3482.0790000000002</c:v>
                </c:pt>
                <c:pt idx="1">
                  <c:v>3807.4789999999998</c:v>
                </c:pt>
                <c:pt idx="2">
                  <c:v>4250.2790000000005</c:v>
                </c:pt>
                <c:pt idx="3">
                  <c:v>6622.3789999999999</c:v>
                </c:pt>
                <c:pt idx="4">
                  <c:v>29292.179</c:v>
                </c:pt>
                <c:pt idx="5">
                  <c:v>29966.179</c:v>
                </c:pt>
                <c:pt idx="6">
                  <c:v>30153.179</c:v>
                </c:pt>
                <c:pt idx="7">
                  <c:v>30208.179</c:v>
                </c:pt>
                <c:pt idx="8">
                  <c:v>30207.978999999999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632.05999999999995</c:v>
                </c:pt>
                <c:pt idx="1">
                  <c:v>728.96</c:v>
                </c:pt>
                <c:pt idx="2">
                  <c:v>786.56</c:v>
                </c:pt>
                <c:pt idx="3">
                  <c:v>822.56</c:v>
                </c:pt>
                <c:pt idx="4">
                  <c:v>875.62999999999988</c:v>
                </c:pt>
                <c:pt idx="5">
                  <c:v>929.82999999999993</c:v>
                </c:pt>
                <c:pt idx="6">
                  <c:v>953.02999999999986</c:v>
                </c:pt>
                <c:pt idx="7">
                  <c:v>1006.5299999999997</c:v>
                </c:pt>
                <c:pt idx="8">
                  <c:v>1035.0299999999997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6.6098459654974545E-2</c:v>
                </c:pt>
                <c:pt idx="1">
                  <c:v>7.6486430364794647E-2</c:v>
                </c:pt>
                <c:pt idx="2">
                  <c:v>8.1305084622502868E-2</c:v>
                </c:pt>
                <c:pt idx="3">
                  <c:v>0.1330960653658402</c:v>
                </c:pt>
                <c:pt idx="4">
                  <c:v>0.58823054232738303</c:v>
                </c:pt>
                <c:pt idx="5">
                  <c:v>0.57733611428980691</c:v>
                </c:pt>
                <c:pt idx="6">
                  <c:v>0.61070415673454193</c:v>
                </c:pt>
                <c:pt idx="7">
                  <c:v>0.60268763799315372</c:v>
                </c:pt>
                <c:pt idx="8">
                  <c:v>0.60318451582366361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47.23609395749601</c:v>
                </c:pt>
                <c:pt idx="2">
                  <c:v>1.7626939476678201</c:v>
                </c:pt>
                <c:pt idx="3">
                  <c:v>12.86684556094238</c:v>
                </c:pt>
                <c:pt idx="4">
                  <c:v>25.401207530217238</c:v>
                </c:pt>
                <c:pt idx="5">
                  <c:v>33.148063960563917</c:v>
                </c:pt>
                <c:pt idx="7">
                  <c:v>31.245014728634494</c:v>
                </c:pt>
                <c:pt idx="8">
                  <c:v>1.1867787806489301</c:v>
                </c:pt>
                <c:pt idx="9">
                  <c:v>0.8006548291783373</c:v>
                </c:pt>
                <c:pt idx="10">
                  <c:v>2.3273161641983302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61.86563346610621</c:v>
                </c:pt>
                <c:pt idx="4" formatCode="#,##0">
                  <c:v>25.401207530217238</c:v>
                </c:pt>
                <c:pt idx="5" formatCode="#,##0">
                  <c:v>33.148063960563917</c:v>
                </c:pt>
                <c:pt idx="6" formatCode="#,##0">
                  <c:v>33.232448338461758</c:v>
                </c:pt>
                <c:pt idx="10" formatCode="#,##0">
                  <c:v>2.3273161641983302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138</c:v>
                </c:pt>
                <c:pt idx="1">
                  <c:v>156</c:v>
                </c:pt>
                <c:pt idx="2">
                  <c:v>166</c:v>
                </c:pt>
                <c:pt idx="3">
                  <c:v>172</c:v>
                </c:pt>
                <c:pt idx="4">
                  <c:v>182</c:v>
                </c:pt>
                <c:pt idx="5">
                  <c:v>191</c:v>
                </c:pt>
                <c:pt idx="6">
                  <c:v>195</c:v>
                </c:pt>
                <c:pt idx="7">
                  <c:v>203</c:v>
                </c:pt>
                <c:pt idx="8">
                  <c:v>208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68304.250896394908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41200.066505640003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544727.58799999999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268065.815</c:v>
                </c:pt>
                <c:pt idx="1">
                  <c:v>240018.823</c:v>
                </c:pt>
                <c:pt idx="2">
                  <c:v>36642.949999999997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41200.066505640003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36.574778804142589</c:v>
                </c:pt>
                <c:pt idx="2">
                  <c:v>1.1977005787914137</c:v>
                </c:pt>
                <c:pt idx="3">
                  <c:v>10.504217768187162</c:v>
                </c:pt>
                <c:pt idx="4">
                  <c:v>9.4468959449564558</c:v>
                </c:pt>
                <c:pt idx="5">
                  <c:v>15.793955009760426</c:v>
                </c:pt>
                <c:pt idx="7">
                  <c:v>23.034093991401331</c:v>
                </c:pt>
                <c:pt idx="8">
                  <c:v>0.70732115772261739</c:v>
                </c:pt>
                <c:pt idx="9">
                  <c:v>0.10336391065636688</c:v>
                </c:pt>
                <c:pt idx="10">
                  <c:v>2.282895264005028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48.276697151121162</c:v>
                </c:pt>
                <c:pt idx="4">
                  <c:v>9.4468959449564558</c:v>
                </c:pt>
                <c:pt idx="5">
                  <c:v>15.793955009760426</c:v>
                </c:pt>
                <c:pt idx="6">
                  <c:v>23.844779059780315</c:v>
                </c:pt>
                <c:pt idx="10">
                  <c:v>2.282895264005028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室戸市</c:v>
                </c:pt>
              </c:strCache>
            </c:strRef>
          </c:cat>
          <c:val>
            <c:numRef>
              <c:f>①CO2排出量の現状把握!$AX$43:$AX$45</c:f>
              <c:numCache>
                <c:formatCode>0%</c:formatCode>
                <c:ptCount val="3"/>
                <c:pt idx="0">
                  <c:v>0.42072759503743129</c:v>
                </c:pt>
                <c:pt idx="1">
                  <c:v>0.38543818756925741</c:v>
                </c:pt>
                <c:pt idx="2">
                  <c:v>0.48448581852700096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室戸市</c:v>
                </c:pt>
              </c:strCache>
            </c:strRef>
          </c:cat>
          <c:val>
            <c:numRef>
              <c:f>①CO2排出量の現状把握!$AY$43:$AY$45</c:f>
              <c:numCache>
                <c:formatCode>0%</c:formatCode>
                <c:ptCount val="3"/>
                <c:pt idx="0">
                  <c:v>0.19118662390594171</c:v>
                </c:pt>
                <c:pt idx="1">
                  <c:v>0.16514552101922259</c:v>
                </c:pt>
                <c:pt idx="2">
                  <c:v>9.4805307415802426E-2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室戸市</c:v>
                </c:pt>
              </c:strCache>
            </c:strRef>
          </c:cat>
          <c:val>
            <c:numRef>
              <c:f>①CO2排出量の現状把握!$AZ$43:$AZ$45</c:f>
              <c:numCache>
                <c:formatCode>0%</c:formatCode>
                <c:ptCount val="3"/>
                <c:pt idx="0">
                  <c:v>0.18034974026133399</c:v>
                </c:pt>
                <c:pt idx="1">
                  <c:v>0.16051987779222998</c:v>
                </c:pt>
                <c:pt idx="2">
                  <c:v>0.15850187921367984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室戸市</c:v>
                </c:pt>
              </c:strCache>
            </c:strRef>
          </c:cat>
          <c:val>
            <c:numRef>
              <c:f>①CO2排出量の現状把握!$BA$43:$BA$45</c:f>
              <c:numCache>
                <c:formatCode>0%</c:formatCode>
                <c:ptCount val="3"/>
                <c:pt idx="0">
                  <c:v>0.19226168778726088</c:v>
                </c:pt>
                <c:pt idx="1">
                  <c:v>0.27111931076021972</c:v>
                </c:pt>
                <c:pt idx="2">
                  <c:v>0.2392967618354328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室戸市</c:v>
                </c:pt>
              </c:strCache>
            </c:strRef>
          </c:cat>
          <c:val>
            <c:numRef>
              <c:f>①CO2排出量の現状把握!$BB$43:$BB$45</c:f>
              <c:numCache>
                <c:formatCode>0%</c:formatCode>
                <c:ptCount val="3"/>
                <c:pt idx="0">
                  <c:v>1.5474353008032191E-2</c:v>
                </c:pt>
                <c:pt idx="1">
                  <c:v>1.7777102859070335E-2</c:v>
                </c:pt>
                <c:pt idx="2">
                  <c:v>2.291023300808398E-2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4249</c:v>
                </c:pt>
                <c:pt idx="1">
                  <c:v>4249</c:v>
                </c:pt>
                <c:pt idx="2">
                  <c:v>4249</c:v>
                </c:pt>
                <c:pt idx="3">
                  <c:v>4249</c:v>
                </c:pt>
                <c:pt idx="4">
                  <c:v>4249</c:v>
                </c:pt>
                <c:pt idx="5">
                  <c:v>3733</c:v>
                </c:pt>
                <c:pt idx="6">
                  <c:v>3733</c:v>
                </c:pt>
                <c:pt idx="7">
                  <c:v>3733</c:v>
                </c:pt>
                <c:pt idx="8">
                  <c:v>3733</c:v>
                </c:pt>
                <c:pt idx="9">
                  <c:v>3733</c:v>
                </c:pt>
                <c:pt idx="10">
                  <c:v>3733</c:v>
                </c:pt>
                <c:pt idx="11">
                  <c:v>3009</c:v>
                </c:pt>
                <c:pt idx="12">
                  <c:v>3009</c:v>
                </c:pt>
                <c:pt idx="13">
                  <c:v>3009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1.851476710040701</c:v>
                </c:pt>
                <c:pt idx="1">
                  <c:v>2.3528968821573231</c:v>
                </c:pt>
                <c:pt idx="2">
                  <c:v>1.834015788494161</c:v>
                </c:pt>
                <c:pt idx="3">
                  <c:v>2.6248155874651462</c:v>
                </c:pt>
                <c:pt idx="4">
                  <c:v>2.3273161641983302</c:v>
                </c:pt>
                <c:pt idx="5">
                  <c:v>2.4438469329227042</c:v>
                </c:pt>
                <c:pt idx="6">
                  <c:v>2.376642805538979</c:v>
                </c:pt>
                <c:pt idx="7">
                  <c:v>2.134015412412591</c:v>
                </c:pt>
                <c:pt idx="8">
                  <c:v>2.2153671232752892</c:v>
                </c:pt>
                <c:pt idx="9">
                  <c:v>1.9677507665423819</c:v>
                </c:pt>
                <c:pt idx="10">
                  <c:v>1.100791116089209</c:v>
                </c:pt>
                <c:pt idx="11">
                  <c:v>2.2078968408702968</c:v>
                </c:pt>
                <c:pt idx="12">
                  <c:v>2.1283739490568911</c:v>
                </c:pt>
                <c:pt idx="13">
                  <c:v>2.282895264005028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322216</c:v>
                </c:pt>
                <c:pt idx="1">
                  <c:v>106565</c:v>
                </c:pt>
                <c:pt idx="2">
                  <c:v>104325</c:v>
                </c:pt>
                <c:pt idx="3">
                  <c:v>96232</c:v>
                </c:pt>
                <c:pt idx="4">
                  <c:v>132726</c:v>
                </c:pt>
                <c:pt idx="5">
                  <c:v>131736</c:v>
                </c:pt>
                <c:pt idx="6">
                  <c:v>47614</c:v>
                </c:pt>
                <c:pt idx="7">
                  <c:v>34541.931708661112</c:v>
                </c:pt>
                <c:pt idx="8">
                  <c:v>1965503</c:v>
                </c:pt>
                <c:pt idx="9">
                  <c:v>36160</c:v>
                </c:pt>
                <c:pt idx="10">
                  <c:v>24528</c:v>
                </c:pt>
                <c:pt idx="11">
                  <c:v>28749</c:v>
                </c:pt>
                <c:pt idx="12">
                  <c:v>22078.999999999993</c:v>
                </c:pt>
                <c:pt idx="13">
                  <c:v>17999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16637</c:v>
                </c:pt>
                <c:pt idx="1">
                  <c:v>16300</c:v>
                </c:pt>
                <c:pt idx="2">
                  <c:v>15917</c:v>
                </c:pt>
                <c:pt idx="3">
                  <c:v>15541</c:v>
                </c:pt>
                <c:pt idx="4">
                  <c:v>15342</c:v>
                </c:pt>
                <c:pt idx="5">
                  <c:v>14917</c:v>
                </c:pt>
                <c:pt idx="6">
                  <c:v>14562</c:v>
                </c:pt>
                <c:pt idx="7">
                  <c:v>14239</c:v>
                </c:pt>
                <c:pt idx="8">
                  <c:v>13817</c:v>
                </c:pt>
                <c:pt idx="9">
                  <c:v>13414</c:v>
                </c:pt>
                <c:pt idx="10">
                  <c:v>13036</c:v>
                </c:pt>
                <c:pt idx="11">
                  <c:v>12683</c:v>
                </c:pt>
                <c:pt idx="12">
                  <c:v>12319</c:v>
                </c:pt>
                <c:pt idx="13">
                  <c:v>12015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室戸市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2427</v>
      </c>
      <c r="B624" s="70">
        <v>517</v>
      </c>
      <c r="C624" s="70">
        <v>7</v>
      </c>
      <c r="D624" s="70">
        <v>31</v>
      </c>
      <c r="E624" s="70">
        <v>2010</v>
      </c>
      <c r="F624" s="70" t="s">
        <v>177</v>
      </c>
      <c r="G624" s="70" t="s">
        <v>2420</v>
      </c>
      <c r="H624" s="70" t="s">
        <v>2421</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2428</v>
      </c>
      <c r="B625" s="70">
        <v>518</v>
      </c>
      <c r="C625" s="70">
        <v>8</v>
      </c>
      <c r="D625" s="70">
        <v>31</v>
      </c>
      <c r="E625" s="70">
        <v>2011</v>
      </c>
      <c r="F625" s="70" t="s">
        <v>178</v>
      </c>
      <c r="G625" s="70" t="s">
        <v>2420</v>
      </c>
      <c r="H625" s="70" t="s">
        <v>2421</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2429</v>
      </c>
      <c r="B626" s="70">
        <v>519</v>
      </c>
      <c r="C626" s="70">
        <v>9</v>
      </c>
      <c r="D626" s="70">
        <v>31</v>
      </c>
      <c r="E626" s="70">
        <v>2012</v>
      </c>
      <c r="F626" s="70" t="s">
        <v>179</v>
      </c>
      <c r="G626" s="70" t="s">
        <v>2420</v>
      </c>
      <c r="H626" s="70" t="s">
        <v>2421</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2430</v>
      </c>
      <c r="B627" s="70">
        <v>520</v>
      </c>
      <c r="C627" s="70">
        <v>10</v>
      </c>
      <c r="D627" s="70">
        <v>31</v>
      </c>
      <c r="E627" s="70">
        <v>2013</v>
      </c>
      <c r="F627" s="70" t="s">
        <v>180</v>
      </c>
      <c r="G627" s="70" t="s">
        <v>2420</v>
      </c>
      <c r="H627" s="70" t="s">
        <v>2421</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2431</v>
      </c>
      <c r="B628" s="70">
        <v>521</v>
      </c>
      <c r="C628" s="70">
        <v>11</v>
      </c>
      <c r="D628" s="70">
        <v>31</v>
      </c>
      <c r="E628" s="70">
        <v>2014</v>
      </c>
      <c r="F628" s="70" t="s">
        <v>181</v>
      </c>
      <c r="G628" s="70" t="s">
        <v>2420</v>
      </c>
      <c r="H628" s="70" t="s">
        <v>2421</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2432</v>
      </c>
      <c r="B629" s="70">
        <v>522</v>
      </c>
      <c r="C629" s="70">
        <v>12</v>
      </c>
      <c r="D629" s="70">
        <v>31</v>
      </c>
      <c r="E629" s="70">
        <v>2015</v>
      </c>
      <c r="F629" s="70" t="s">
        <v>182</v>
      </c>
      <c r="G629" s="70" t="s">
        <v>2420</v>
      </c>
      <c r="H629" s="70" t="s">
        <v>2421</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2433</v>
      </c>
      <c r="B630" s="70">
        <v>523</v>
      </c>
      <c r="C630" s="70">
        <v>13</v>
      </c>
      <c r="D630" s="70">
        <v>31</v>
      </c>
      <c r="E630" s="70">
        <v>2016</v>
      </c>
      <c r="F630" s="70" t="s">
        <v>155</v>
      </c>
      <c r="G630" s="70" t="s">
        <v>2420</v>
      </c>
      <c r="H630" s="70" t="s">
        <v>2421</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2434</v>
      </c>
      <c r="B631" s="70">
        <v>524</v>
      </c>
      <c r="C631" s="70">
        <v>14</v>
      </c>
      <c r="D631" s="70">
        <v>31</v>
      </c>
      <c r="E631" s="70">
        <v>2017</v>
      </c>
      <c r="F631" s="70" t="s">
        <v>156</v>
      </c>
      <c r="G631" s="70" t="s">
        <v>2420</v>
      </c>
      <c r="H631" s="70" t="s">
        <v>2421</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2435</v>
      </c>
      <c r="B632" s="70">
        <v>525</v>
      </c>
      <c r="C632" s="70">
        <v>15</v>
      </c>
      <c r="D632" s="70">
        <v>31</v>
      </c>
      <c r="E632" s="70">
        <v>2018</v>
      </c>
      <c r="F632" s="70" t="s">
        <v>183</v>
      </c>
      <c r="G632" s="70" t="s">
        <v>2420</v>
      </c>
      <c r="H632" s="70" t="s">
        <v>2421</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2436</v>
      </c>
      <c r="B633" s="70">
        <v>526</v>
      </c>
      <c r="C633" s="70">
        <v>16</v>
      </c>
      <c r="D633" s="70">
        <v>31</v>
      </c>
      <c r="E633" s="70">
        <v>2019</v>
      </c>
      <c r="F633" s="70" t="s">
        <v>158</v>
      </c>
      <c r="G633" s="70" t="s">
        <v>2420</v>
      </c>
      <c r="H633" s="70" t="s">
        <v>2421</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2437</v>
      </c>
      <c r="B634" s="70">
        <v>527</v>
      </c>
      <c r="C634" s="70">
        <v>17</v>
      </c>
      <c r="D634" s="70">
        <v>31</v>
      </c>
      <c r="E634" s="70">
        <v>2020</v>
      </c>
      <c r="F634" s="70" t="s">
        <v>159</v>
      </c>
      <c r="G634" s="1064" t="s">
        <v>2420</v>
      </c>
      <c r="H634" s="70" t="s">
        <v>2421</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2438</v>
      </c>
      <c r="B635" s="70">
        <v>527</v>
      </c>
      <c r="C635" s="70">
        <v>18</v>
      </c>
      <c r="D635" s="70">
        <v>31</v>
      </c>
      <c r="E635" s="70">
        <v>2021</v>
      </c>
      <c r="F635" s="70" t="s">
        <v>160</v>
      </c>
      <c r="G635" s="1064" t="s">
        <v>2420</v>
      </c>
      <c r="H635" s="70" t="s">
        <v>2421</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2439</v>
      </c>
      <c r="B636" s="70">
        <v>527</v>
      </c>
      <c r="C636" s="70">
        <v>19</v>
      </c>
      <c r="D636" s="70">
        <v>31</v>
      </c>
      <c r="E636" s="70">
        <v>2022</v>
      </c>
      <c r="F636" s="70" t="s">
        <v>161</v>
      </c>
      <c r="G636" s="70" t="s">
        <v>2420</v>
      </c>
      <c r="H636" s="70" t="s">
        <v>2421</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1890</v>
      </c>
      <c r="B9" s="70">
        <v>1</v>
      </c>
      <c r="C9" s="70">
        <v>1</v>
      </c>
      <c r="D9" s="70">
        <v>1</v>
      </c>
      <c r="E9" s="70">
        <v>1990</v>
      </c>
      <c r="F9" s="70" t="s">
        <v>787</v>
      </c>
      <c r="G9" s="1073" t="s">
        <v>1891</v>
      </c>
      <c r="H9" s="70" t="s">
        <v>1892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1893</v>
      </c>
      <c r="B10" s="70">
        <v>2</v>
      </c>
      <c r="C10" s="70">
        <v>2</v>
      </c>
      <c r="D10" s="70">
        <v>1</v>
      </c>
      <c r="E10" s="70">
        <v>2005</v>
      </c>
      <c r="F10" s="70" t="s">
        <v>789</v>
      </c>
      <c r="G10" s="1073" t="s">
        <v>1891</v>
      </c>
      <c r="H10" s="70" t="s">
        <v>1892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1894</v>
      </c>
      <c r="B11" s="70">
        <v>3</v>
      </c>
      <c r="C11" s="70">
        <v>3</v>
      </c>
      <c r="D11" s="70">
        <v>1</v>
      </c>
      <c r="E11" s="70">
        <v>2006</v>
      </c>
      <c r="F11" s="70" t="s">
        <v>790</v>
      </c>
      <c r="G11" s="1073" t="s">
        <v>1891</v>
      </c>
      <c r="H11" s="70" t="s">
        <v>1892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1895</v>
      </c>
      <c r="B12" s="70">
        <v>4</v>
      </c>
      <c r="C12" s="70">
        <v>4</v>
      </c>
      <c r="D12" s="70">
        <v>1</v>
      </c>
      <c r="E12" s="70">
        <v>2007</v>
      </c>
      <c r="F12" s="70" t="s">
        <v>791</v>
      </c>
      <c r="G12" s="1073" t="s">
        <v>1891</v>
      </c>
      <c r="H12" s="70" t="s">
        <v>1892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1896</v>
      </c>
      <c r="B13" s="70">
        <v>5</v>
      </c>
      <c r="C13" s="70">
        <v>5</v>
      </c>
      <c r="D13" s="70">
        <v>1</v>
      </c>
      <c r="E13" s="70">
        <v>2008</v>
      </c>
      <c r="F13" s="70" t="s">
        <v>792</v>
      </c>
      <c r="G13" s="1073" t="s">
        <v>1891</v>
      </c>
      <c r="H13" s="70" t="s">
        <v>1892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1897</v>
      </c>
      <c r="B14" s="70">
        <v>6</v>
      </c>
      <c r="C14" s="70">
        <v>6</v>
      </c>
      <c r="D14" s="70">
        <v>1</v>
      </c>
      <c r="E14" s="70">
        <v>2009</v>
      </c>
      <c r="F14" s="70" t="s">
        <v>176</v>
      </c>
      <c r="G14" s="1073" t="s">
        <v>1891</v>
      </c>
      <c r="H14" s="70" t="s">
        <v>1892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7.9349999999999996</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7.9349999999999996</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7.9349999999999996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7.9349999999999996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2</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2</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1898</v>
      </c>
      <c r="B15" s="70">
        <v>7</v>
      </c>
      <c r="C15" s="70">
        <v>7</v>
      </c>
      <c r="D15" s="70">
        <v>1</v>
      </c>
      <c r="E15" s="70">
        <v>2010</v>
      </c>
      <c r="F15" s="70" t="s">
        <v>177</v>
      </c>
      <c r="G15" s="1073" t="s">
        <v>1891</v>
      </c>
      <c r="H15" s="70" t="s">
        <v>1892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12.721</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12.721</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12.721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12.721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2</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2</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1899</v>
      </c>
      <c r="B16" s="70">
        <v>8</v>
      </c>
      <c r="C16" s="70">
        <v>8</v>
      </c>
      <c r="D16" s="70">
        <v>1</v>
      </c>
      <c r="E16" s="70">
        <v>2011</v>
      </c>
      <c r="F16" s="70" t="s">
        <v>178</v>
      </c>
      <c r="G16" s="1073" t="s">
        <v>1891</v>
      </c>
      <c r="H16" s="70" t="s">
        <v>1892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7.0460000000000003</v>
      </c>
      <c r="Z16" s="73">
        <v>0</v>
      </c>
      <c r="AA16" s="73">
        <v>0</v>
      </c>
      <c r="AB16" s="73">
        <v>0</v>
      </c>
      <c r="AC16" s="73">
        <v>0</v>
      </c>
      <c r="AD16" s="73">
        <v>0</v>
      </c>
      <c r="AE16" s="73">
        <v>5.8879999999999999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7.0460000000000003</v>
      </c>
      <c r="EA16" s="73">
        <v>0</v>
      </c>
      <c r="EB16" s="73">
        <v>0</v>
      </c>
      <c r="EC16" s="73">
        <v>0</v>
      </c>
      <c r="ED16" s="73">
        <v>0</v>
      </c>
      <c r="EE16" s="73">
        <v>0</v>
      </c>
      <c r="EF16" s="73">
        <v>5.8879999999999999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12.933999999999999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12.933999999999999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1900</v>
      </c>
      <c r="B17" s="70">
        <v>9</v>
      </c>
      <c r="C17" s="70">
        <v>9</v>
      </c>
      <c r="D17" s="70">
        <v>1</v>
      </c>
      <c r="E17" s="70">
        <v>2012</v>
      </c>
      <c r="F17" s="70" t="s">
        <v>179</v>
      </c>
      <c r="G17" s="1073" t="s">
        <v>1891</v>
      </c>
      <c r="H17" s="70" t="s">
        <v>1892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10.166</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10.166</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10.166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10.166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2</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2</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1901</v>
      </c>
      <c r="B18" s="70">
        <v>10</v>
      </c>
      <c r="C18" s="70">
        <v>10</v>
      </c>
      <c r="D18" s="70">
        <v>1</v>
      </c>
      <c r="E18" s="70">
        <v>2013</v>
      </c>
      <c r="F18" s="70" t="s">
        <v>180</v>
      </c>
      <c r="G18" s="1073" t="s">
        <v>1891</v>
      </c>
      <c r="H18" s="70" t="s">
        <v>1892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10.468999999999999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10.468999999999999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10.468999999999999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10.468999999999999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2</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2</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1902</v>
      </c>
      <c r="B19" s="70">
        <v>11</v>
      </c>
      <c r="C19" s="70">
        <v>11</v>
      </c>
      <c r="D19" s="70">
        <v>1</v>
      </c>
      <c r="E19" s="70">
        <v>2014</v>
      </c>
      <c r="F19" s="70" t="s">
        <v>181</v>
      </c>
      <c r="G19" s="1073" t="s">
        <v>1891</v>
      </c>
      <c r="H19" s="70" t="s">
        <v>1892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11.087</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11.087</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11.087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11.087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2</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2</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1903</v>
      </c>
      <c r="B20" s="70">
        <v>12</v>
      </c>
      <c r="C20" s="70">
        <v>12</v>
      </c>
      <c r="D20" s="70">
        <v>1</v>
      </c>
      <c r="E20" s="70">
        <v>2015</v>
      </c>
      <c r="F20" s="70" t="s">
        <v>182</v>
      </c>
      <c r="G20" s="1073" t="s">
        <v>1891</v>
      </c>
      <c r="H20" s="70" t="s">
        <v>1892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9.9359999999999999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9.9359999999999999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9.9359999999999999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9.9359999999999999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2</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2</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1904</v>
      </c>
      <c r="B21" s="70">
        <v>13</v>
      </c>
      <c r="C21" s="70">
        <v>13</v>
      </c>
      <c r="D21" s="70">
        <v>1</v>
      </c>
      <c r="E21" s="70">
        <v>2016</v>
      </c>
      <c r="F21" s="70" t="s">
        <v>155</v>
      </c>
      <c r="G21" s="1073" t="s">
        <v>1891</v>
      </c>
      <c r="H21" s="70" t="s">
        <v>1892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10.968</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10.968</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10.968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10.968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2</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2</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1905</v>
      </c>
      <c r="B22" s="70">
        <v>14</v>
      </c>
      <c r="C22" s="70">
        <v>14</v>
      </c>
      <c r="D22" s="70">
        <v>1</v>
      </c>
      <c r="E22" s="70">
        <v>2017</v>
      </c>
      <c r="F22" s="70" t="s">
        <v>156</v>
      </c>
      <c r="G22" s="1073" t="s">
        <v>1891</v>
      </c>
      <c r="H22" s="70" t="s">
        <v>1892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11.628</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11.628</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11.628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11.628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2</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2</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1906</v>
      </c>
      <c r="B23" s="70">
        <v>15</v>
      </c>
      <c r="C23" s="70">
        <v>15</v>
      </c>
      <c r="D23" s="70">
        <v>1</v>
      </c>
      <c r="E23" s="70">
        <v>2018</v>
      </c>
      <c r="F23" s="70" t="s">
        <v>183</v>
      </c>
      <c r="G23" s="1073" t="s">
        <v>1891</v>
      </c>
      <c r="H23" s="70" t="s">
        <v>1892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12.237</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12.237</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12.237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12.237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2</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2</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1907</v>
      </c>
      <c r="B24" s="70">
        <v>16</v>
      </c>
      <c r="C24" s="70">
        <v>16</v>
      </c>
      <c r="D24" s="70">
        <v>1</v>
      </c>
      <c r="E24" s="70">
        <v>2019</v>
      </c>
      <c r="F24" s="70" t="s">
        <v>158</v>
      </c>
      <c r="G24" s="1073" t="s">
        <v>1891</v>
      </c>
      <c r="H24" s="70" t="s">
        <v>1892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9.0239999999999991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9.0239999999999991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9.0239999999999991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9.0239999999999991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2</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2</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1908</v>
      </c>
      <c r="B25" s="70">
        <v>17</v>
      </c>
      <c r="C25" s="70">
        <v>17</v>
      </c>
      <c r="D25" s="70">
        <v>1</v>
      </c>
      <c r="E25" s="70">
        <v>2020</v>
      </c>
      <c r="F25" s="70" t="s">
        <v>159</v>
      </c>
      <c r="G25" s="1073" t="s">
        <v>1891</v>
      </c>
      <c r="H25" s="70" t="s">
        <v>1892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6.9909999999999997</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6.9909999999999997</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6.9909999999999997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6.9909999999999997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2</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2</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1909</v>
      </c>
      <c r="B26" s="70">
        <v>18</v>
      </c>
      <c r="C26" s="70">
        <v>18</v>
      </c>
      <c r="D26" s="70">
        <v>1</v>
      </c>
      <c r="E26" s="70">
        <v>2021</v>
      </c>
      <c r="F26" s="70" t="s">
        <v>160</v>
      </c>
      <c r="G26" s="1073" t="s">
        <v>1891</v>
      </c>
      <c r="H26" s="70" t="s">
        <v>1892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10.805999999999999</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10.805999999999999</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10.805999999999999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10.805999999999999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2</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2</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1910</v>
      </c>
      <c r="B27" s="70">
        <v>19</v>
      </c>
      <c r="C27" s="70">
        <v>19</v>
      </c>
      <c r="D27" s="70">
        <v>1</v>
      </c>
      <c r="E27" s="70">
        <v>2022</v>
      </c>
      <c r="F27" s="70" t="s">
        <v>161</v>
      </c>
      <c r="G27" s="1073" t="s">
        <v>1891</v>
      </c>
      <c r="H27" s="70" t="s">
        <v>1892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1911</v>
      </c>
      <c r="B28" s="70">
        <v>20</v>
      </c>
      <c r="C28" s="70">
        <v>20</v>
      </c>
      <c r="D28" s="70">
        <v>1</v>
      </c>
      <c r="E28" s="70">
        <v>2023</v>
      </c>
      <c r="F28" s="70" t="s">
        <v>1539</v>
      </c>
      <c r="G28" s="1073" t="s">
        <v>1891</v>
      </c>
      <c r="H28" s="70" t="s">
        <v>1892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1912</v>
      </c>
      <c r="B29" s="70">
        <v>21</v>
      </c>
      <c r="C29" s="70">
        <v>21</v>
      </c>
      <c r="D29" s="70">
        <v>1</v>
      </c>
      <c r="E29" s="70">
        <v>2024</v>
      </c>
      <c r="F29" s="70" t="s">
        <v>1554</v>
      </c>
      <c r="G29" s="1073" t="s">
        <v>1891</v>
      </c>
      <c r="H29" s="70" t="s">
        <v>1892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1891</v>
      </c>
      <c r="H30" s="70" t="s">
        <v>1892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1891</v>
      </c>
      <c r="H31" s="70" t="s">
        <v>1892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1891</v>
      </c>
      <c r="H32" s="70" t="s">
        <v>1892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1891</v>
      </c>
      <c r="H33" s="70" t="s">
        <v>1892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1891</v>
      </c>
      <c r="H34" s="70" t="s">
        <v>1892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1891</v>
      </c>
      <c r="H35" s="70" t="s">
        <v>1892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2314</v>
      </c>
      <c r="B11" s="70">
        <v>3</v>
      </c>
      <c r="C11" s="70">
        <v>18</v>
      </c>
      <c r="D11" s="70">
        <v>3</v>
      </c>
      <c r="E11" s="70">
        <v>2024</v>
      </c>
      <c r="F11" s="70" t="s">
        <v>1554</v>
      </c>
      <c r="G11" s="1073" t="s">
        <v>2311</v>
      </c>
      <c r="H11" s="70" t="s">
        <v>2312</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2326</v>
      </c>
      <c r="B17" s="70">
        <v>9</v>
      </c>
      <c r="C17" s="70">
        <v>18</v>
      </c>
      <c r="D17" s="70">
        <v>9</v>
      </c>
      <c r="E17" s="70">
        <v>2024</v>
      </c>
      <c r="F17" s="70" t="s">
        <v>1554</v>
      </c>
      <c r="G17" s="1073" t="s">
        <v>2323</v>
      </c>
      <c r="H17" s="70" t="s">
        <v>2324</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1705</v>
      </c>
      <c r="B23" s="70">
        <v>15</v>
      </c>
      <c r="C23" s="70">
        <v>18</v>
      </c>
      <c r="D23" s="70">
        <v>15</v>
      </c>
      <c r="E23" s="70">
        <v>2024</v>
      </c>
      <c r="F23" s="70" t="s">
        <v>1554</v>
      </c>
      <c r="G23" s="1073" t="s">
        <v>1684</v>
      </c>
      <c r="H23" s="70" t="s">
        <v>1685</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1655</v>
      </c>
      <c r="B24" s="70">
        <v>16</v>
      </c>
      <c r="C24" s="70">
        <v>18</v>
      </c>
      <c r="D24" s="70">
        <v>16</v>
      </c>
      <c r="E24" s="70">
        <v>2024</v>
      </c>
      <c r="F24" s="70" t="s">
        <v>1554</v>
      </c>
      <c r="G24" s="1073" t="s">
        <v>1652</v>
      </c>
      <c r="H24" s="70" t="s">
        <v>1653</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2330</v>
      </c>
      <c r="B25" s="70">
        <v>17</v>
      </c>
      <c r="C25" s="70">
        <v>18</v>
      </c>
      <c r="D25" s="70">
        <v>17</v>
      </c>
      <c r="E25" s="70">
        <v>2024</v>
      </c>
      <c r="F25" s="70" t="s">
        <v>1554</v>
      </c>
      <c r="G25" s="1073" t="s">
        <v>2327</v>
      </c>
      <c r="H25" s="70" t="s">
        <v>2328</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2334</v>
      </c>
      <c r="B28" s="70">
        <v>20</v>
      </c>
      <c r="C28" s="70">
        <v>18</v>
      </c>
      <c r="D28" s="70">
        <v>20</v>
      </c>
      <c r="E28" s="70">
        <v>2024</v>
      </c>
      <c r="F28" s="70" t="s">
        <v>1554</v>
      </c>
      <c r="G28" s="1073" t="s">
        <v>2331</v>
      </c>
      <c r="H28" s="70" t="s">
        <v>2332</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2322</v>
      </c>
      <c r="B31" s="70">
        <v>23</v>
      </c>
      <c r="C31" s="70">
        <v>18</v>
      </c>
      <c r="D31" s="70">
        <v>23</v>
      </c>
      <c r="E31" s="70">
        <v>2024</v>
      </c>
      <c r="F31" s="70" t="s">
        <v>1554</v>
      </c>
      <c r="G31" s="1073" t="s">
        <v>2319</v>
      </c>
      <c r="H31" s="70" t="s">
        <v>2320</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1728</v>
      </c>
      <c r="B32" s="70">
        <v>24</v>
      </c>
      <c r="C32" s="70">
        <v>18</v>
      </c>
      <c r="D32" s="70">
        <v>24</v>
      </c>
      <c r="E32" s="70">
        <v>2024</v>
      </c>
      <c r="F32" s="70" t="s">
        <v>1554</v>
      </c>
      <c r="G32" s="1073" t="s">
        <v>1707</v>
      </c>
      <c r="H32" s="70" t="s">
        <v>1708</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2342</v>
      </c>
      <c r="B36" s="70">
        <v>28</v>
      </c>
      <c r="C36" s="70">
        <v>18</v>
      </c>
      <c r="D36" s="70">
        <v>28</v>
      </c>
      <c r="E36" s="70">
        <v>2024</v>
      </c>
      <c r="F36" s="70" t="s">
        <v>1554</v>
      </c>
      <c r="G36" s="1073" t="s">
        <v>2339</v>
      </c>
      <c r="H36" s="70" t="s">
        <v>2340</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2374</v>
      </c>
      <c r="B37" s="70">
        <v>29</v>
      </c>
      <c r="C37" s="70">
        <v>18</v>
      </c>
      <c r="D37" s="70">
        <v>29</v>
      </c>
      <c r="E37" s="70">
        <v>2024</v>
      </c>
      <c r="F37" s="70" t="s">
        <v>1554</v>
      </c>
      <c r="G37" s="1073" t="s">
        <v>2371</v>
      </c>
      <c r="H37" s="70" t="s">
        <v>2372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1912</v>
      </c>
      <c r="B40" s="70">
        <v>32</v>
      </c>
      <c r="C40" s="70">
        <v>18</v>
      </c>
      <c r="D40" s="70">
        <v>32</v>
      </c>
      <c r="E40" s="70">
        <v>2024</v>
      </c>
      <c r="F40" s="70" t="s">
        <v>1554</v>
      </c>
      <c r="G40" s="1073" t="s">
        <v>1891</v>
      </c>
      <c r="H40" s="70" t="s">
        <v>1892</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2350</v>
      </c>
      <c r="B41" s="70">
        <v>33</v>
      </c>
      <c r="C41" s="70">
        <v>18</v>
      </c>
      <c r="D41" s="70">
        <v>33</v>
      </c>
      <c r="E41" s="70">
        <v>2024</v>
      </c>
      <c r="F41" s="70" t="s">
        <v>1554</v>
      </c>
      <c r="G41" s="1073" t="s">
        <v>2347</v>
      </c>
      <c r="H41" s="70" t="s">
        <v>2348</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2338</v>
      </c>
      <c r="B42" s="70">
        <v>34</v>
      </c>
      <c r="C42" s="70">
        <v>18</v>
      </c>
      <c r="D42" s="70">
        <v>34</v>
      </c>
      <c r="E42" s="70">
        <v>2024</v>
      </c>
      <c r="F42" s="70" t="s">
        <v>1554</v>
      </c>
      <c r="G42" s="1073" t="s">
        <v>2335</v>
      </c>
      <c r="H42" s="70" t="s">
        <v>2336</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2354</v>
      </c>
      <c r="B43" s="70">
        <v>35</v>
      </c>
      <c r="C43" s="70">
        <v>18</v>
      </c>
      <c r="D43" s="70">
        <v>35</v>
      </c>
      <c r="E43" s="70">
        <v>2024</v>
      </c>
      <c r="F43" s="70" t="s">
        <v>1554</v>
      </c>
      <c r="G43" s="1073" t="s">
        <v>2351</v>
      </c>
      <c r="H43" s="70" t="s">
        <v>2352</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2313</v>
      </c>
      <c r="B191" s="70">
        <v>183</v>
      </c>
      <c r="C191" s="70">
        <v>16</v>
      </c>
      <c r="D191" s="70">
        <v>3</v>
      </c>
      <c r="E191" s="70">
        <v>2022</v>
      </c>
      <c r="F191" s="70" t="s">
        <v>161</v>
      </c>
      <c r="G191" s="1073" t="s">
        <v>2311</v>
      </c>
      <c r="H191" s="70" t="s">
        <v>2312</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2325</v>
      </c>
      <c r="B197" s="70">
        <v>189</v>
      </c>
      <c r="C197" s="70">
        <v>16</v>
      </c>
      <c r="D197" s="70">
        <v>9</v>
      </c>
      <c r="E197" s="70">
        <v>2022</v>
      </c>
      <c r="F197" s="70" t="s">
        <v>161</v>
      </c>
      <c r="G197" s="1073" t="s">
        <v>2323</v>
      </c>
      <c r="H197" s="70" t="s">
        <v>2324</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1703</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1654</v>
      </c>
      <c r="B204" s="70">
        <v>196</v>
      </c>
      <c r="C204" s="70">
        <v>16</v>
      </c>
      <c r="D204" s="70">
        <v>16</v>
      </c>
      <c r="E204" s="70">
        <v>2022</v>
      </c>
      <c r="F204" s="70" t="s">
        <v>161</v>
      </c>
      <c r="G204" s="1073" t="s">
        <v>1652</v>
      </c>
      <c r="H204" s="70" t="s">
        <v>1653</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2329</v>
      </c>
      <c r="B205" s="70">
        <v>197</v>
      </c>
      <c r="C205" s="70">
        <v>16</v>
      </c>
      <c r="D205" s="70">
        <v>17</v>
      </c>
      <c r="E205" s="70">
        <v>2022</v>
      </c>
      <c r="F205" s="70" t="s">
        <v>161</v>
      </c>
      <c r="G205" s="1073" t="s">
        <v>2327</v>
      </c>
      <c r="H205" s="70" t="s">
        <v>2328</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2333</v>
      </c>
      <c r="B208" s="70">
        <v>200</v>
      </c>
      <c r="C208" s="70">
        <v>16</v>
      </c>
      <c r="D208" s="70">
        <v>20</v>
      </c>
      <c r="E208" s="70">
        <v>2022</v>
      </c>
      <c r="F208" s="70" t="s">
        <v>161</v>
      </c>
      <c r="G208" s="1073" t="s">
        <v>2331</v>
      </c>
      <c r="H208" s="70" t="s">
        <v>2332</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2321</v>
      </c>
      <c r="B211" s="70">
        <v>203</v>
      </c>
      <c r="C211" s="70">
        <v>16</v>
      </c>
      <c r="D211" s="70">
        <v>23</v>
      </c>
      <c r="E211" s="70">
        <v>2022</v>
      </c>
      <c r="F211" s="70" t="s">
        <v>161</v>
      </c>
      <c r="G211" s="1073" t="s">
        <v>2319</v>
      </c>
      <c r="H211" s="70" t="s">
        <v>2320</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1726</v>
      </c>
      <c r="B212" s="70">
        <v>204</v>
      </c>
      <c r="C212" s="70">
        <v>16</v>
      </c>
      <c r="D212" s="70">
        <v>24</v>
      </c>
      <c r="E212" s="70">
        <v>2022</v>
      </c>
      <c r="F212" s="70" t="s">
        <v>161</v>
      </c>
      <c r="G212" s="1073" t="s">
        <v>1707</v>
      </c>
      <c r="H212" s="70" t="s">
        <v>1708</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2341</v>
      </c>
      <c r="B216" s="70">
        <v>208</v>
      </c>
      <c r="C216" s="70">
        <v>16</v>
      </c>
      <c r="D216" s="70">
        <v>28</v>
      </c>
      <c r="E216" s="70">
        <v>2022</v>
      </c>
      <c r="F216" s="70" t="s">
        <v>161</v>
      </c>
      <c r="G216" s="1073" t="s">
        <v>2339</v>
      </c>
      <c r="H216" s="70" t="s">
        <v>2340</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2373</v>
      </c>
      <c r="B217" s="70">
        <v>209</v>
      </c>
      <c r="C217" s="70">
        <v>16</v>
      </c>
      <c r="D217" s="70">
        <v>29</v>
      </c>
      <c r="E217" s="70">
        <v>2022</v>
      </c>
      <c r="F217" s="70" t="s">
        <v>161</v>
      </c>
      <c r="G217" s="1073" t="s">
        <v>2371</v>
      </c>
      <c r="H217" s="70" t="s">
        <v>2372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1910</v>
      </c>
      <c r="B220" s="70">
        <v>212</v>
      </c>
      <c r="C220" s="70">
        <v>16</v>
      </c>
      <c r="D220" s="70">
        <v>32</v>
      </c>
      <c r="E220" s="70">
        <v>2022</v>
      </c>
      <c r="F220" s="70" t="s">
        <v>161</v>
      </c>
      <c r="G220" s="1073" t="s">
        <v>1891</v>
      </c>
      <c r="H220" s="70" t="s">
        <v>1892</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2349</v>
      </c>
      <c r="B221" s="70">
        <v>213</v>
      </c>
      <c r="C221" s="70">
        <v>16</v>
      </c>
      <c r="D221" s="70">
        <v>33</v>
      </c>
      <c r="E221" s="70">
        <v>2022</v>
      </c>
      <c r="F221" s="70" t="s">
        <v>161</v>
      </c>
      <c r="G221" s="1073" t="s">
        <v>2347</v>
      </c>
      <c r="H221" s="70" t="s">
        <v>2348</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2337</v>
      </c>
      <c r="B222" s="70">
        <v>214</v>
      </c>
      <c r="C222" s="70">
        <v>16</v>
      </c>
      <c r="D222" s="70">
        <v>34</v>
      </c>
      <c r="E222" s="70">
        <v>2022</v>
      </c>
      <c r="F222" s="70" t="s">
        <v>161</v>
      </c>
      <c r="G222" s="1073" t="s">
        <v>2335</v>
      </c>
      <c r="H222" s="70" t="s">
        <v>2336</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2353</v>
      </c>
      <c r="B223" s="70">
        <v>215</v>
      </c>
      <c r="C223" s="70">
        <v>16</v>
      </c>
      <c r="D223" s="70">
        <v>35</v>
      </c>
      <c r="E223" s="70">
        <v>2022</v>
      </c>
      <c r="F223" s="70" t="s">
        <v>161</v>
      </c>
      <c r="G223" s="1073" t="s">
        <v>2351</v>
      </c>
      <c r="H223" s="70" t="s">
        <v>2352</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1891</v>
      </c>
      <c r="H6" s="77" t="s">
        <v>1892</v>
      </c>
      <c r="I6" s="77" t="s">
        <v>2420</v>
      </c>
      <c r="J6" s="77" t="s">
        <v>2421</v>
      </c>
      <c r="K6" s="1080">
        <v>39</v>
      </c>
      <c r="L6" s="1081">
        <v>42</v>
      </c>
      <c r="M6" s="1044"/>
      <c r="N6" s="988">
        <v>1</v>
      </c>
      <c r="O6" s="77" t="s">
        <v>1661</v>
      </c>
      <c r="P6" s="77" t="s">
        <v>1662</v>
      </c>
      <c r="Q6" s="77" t="s">
        <v>1501</v>
      </c>
      <c r="R6" s="16"/>
      <c r="S6" s="77">
        <v>1</v>
      </c>
      <c r="T6" s="77" t="s">
        <v>1891</v>
      </c>
      <c r="U6" s="77" t="s">
        <v>1892</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2311</v>
      </c>
      <c r="AE8" s="77" t="s">
        <v>2312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2407</v>
      </c>
      <c r="AE9" s="77" t="s">
        <v>2408</v>
      </c>
      <c r="AF9" s="77" t="s">
        <v>1501</v>
      </c>
    </row>
    <row r="10" spans="1:32" ht="12">
      <c r="A10" s="16"/>
      <c r="B10" s="16"/>
      <c r="C10" s="16"/>
      <c r="D10" s="16"/>
      <c r="F10" s="75" t="s">
        <v>1501</v>
      </c>
      <c r="G10" s="76" t="s">
        <v>1891</v>
      </c>
      <c r="H10" s="77" t="s">
        <v>1892</v>
      </c>
      <c r="I10" s="77" t="s">
        <v>2420</v>
      </c>
      <c r="J10" s="77" t="s">
        <v>2421</v>
      </c>
      <c r="K10" s="1079">
        <v>39</v>
      </c>
      <c r="L10" s="1045">
        <v>42</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2375</v>
      </c>
      <c r="AE11" s="77" t="s">
        <v>2376</v>
      </c>
      <c r="AF11" s="77" t="s">
        <v>1501</v>
      </c>
    </row>
    <row r="12" spans="1:32" ht="12">
      <c r="A12" s="16"/>
      <c r="B12" s="16"/>
      <c r="C12" s="16"/>
      <c r="D12" s="16"/>
      <c r="F12" s="75" t="s">
        <v>1505</v>
      </c>
      <c r="G12" s="76" t="s">
        <v>1891</v>
      </c>
      <c r="H12" s="77"/>
      <c r="I12" s="77" t="s">
        <v>1891</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2323</v>
      </c>
      <c r="AE14" s="77" t="s">
        <v>2324</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1652</v>
      </c>
      <c r="AE21" s="77" t="s">
        <v>1653</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2327</v>
      </c>
      <c r="AE22" s="77" t="s">
        <v>2328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2331</v>
      </c>
      <c r="AE25" s="77" t="s">
        <v>2332</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2319</v>
      </c>
      <c r="AE28" s="77" t="s">
        <v>2320</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1707</v>
      </c>
      <c r="AE29" s="77" t="s">
        <v>1708</v>
      </c>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2339</v>
      </c>
      <c r="AE33" s="77" t="s">
        <v>2340</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2371</v>
      </c>
      <c r="AE34" s="77" t="s">
        <v>2372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1891</v>
      </c>
      <c r="AE37" s="77" t="s">
        <v>1892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2347</v>
      </c>
      <c r="AE38" s="77" t="s">
        <v>2348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2335</v>
      </c>
      <c r="AE39" s="77" t="s">
        <v>2336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2351</v>
      </c>
      <c r="AE40" s="77" t="s">
        <v>2352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室戸市</v>
      </c>
      <c r="K4" s="70" t="str">
        <f>HLOOKUP(K3,比較地域マスタ!$E$5:$L$6,2,0)</f>
        <v>39202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室戸市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75.434132274298378</v>
      </c>
      <c r="BB5" s="29"/>
      <c r="BC5" s="17"/>
      <c r="BD5" s="1005">
        <f>SUM(BC6:BC8)</f>
        <v>61.86563346610621</v>
      </c>
      <c r="BE5" s="29"/>
      <c r="BF5" s="17"/>
      <c r="BG5" s="1005">
        <f>AK35</f>
        <v>48.276697151121162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63.055761547225657</v>
      </c>
      <c r="BA6" s="17"/>
      <c r="BB6" s="29"/>
      <c r="BC6" s="1005">
        <f>O32</f>
        <v>47.23609395749601</v>
      </c>
      <c r="BD6" s="17"/>
      <c r="BE6" s="29"/>
      <c r="BF6" s="1005">
        <f>AK36</f>
        <v>36.574778804142589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2.2975580096234149</v>
      </c>
      <c r="BA7" s="17"/>
      <c r="BB7" s="29"/>
      <c r="BC7" s="1005">
        <f>O33</f>
        <v>1.7626939476678201</v>
      </c>
      <c r="BD7" s="17"/>
      <c r="BE7" s="29"/>
      <c r="BF7" s="1005">
        <f t="shared" ref="BF7:BF8" si="0">AK37</f>
        <v>1.1977005787914137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10.0808127174493</v>
      </c>
      <c r="BA8" s="17"/>
      <c r="BB8" s="29"/>
      <c r="BC8" s="1005">
        <f>O34</f>
        <v>12.86684556094238</v>
      </c>
      <c r="BD8" s="17"/>
      <c r="BE8" s="29"/>
      <c r="BF8" s="1005">
        <f t="shared" si="0"/>
        <v>10.504217768187162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159.56323389472098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17.45412981541892</v>
      </c>
      <c r="BA9" s="1005">
        <f>AZ9</f>
        <v>17.45412981541892</v>
      </c>
      <c r="BB9" s="29"/>
      <c r="BC9" s="1005">
        <f>O35</f>
        <v>25.401207530217238</v>
      </c>
      <c r="BD9" s="1005">
        <f>BC9</f>
        <v>25.401207530217238</v>
      </c>
      <c r="BE9" s="29"/>
      <c r="BF9" s="1005">
        <f>AK39</f>
        <v>9.4468959449564558</v>
      </c>
      <c r="BG9" s="1005">
        <f>AK39</f>
        <v>9.4468959449564558</v>
      </c>
      <c r="BH9" s="29"/>
    </row>
    <row r="10" spans="1:62" ht="17.100000000000001" customHeight="1" thickBot="1">
      <c r="B10" s="323"/>
      <c r="C10" s="324"/>
      <c r="D10" s="326"/>
      <c r="E10" s="326"/>
      <c r="F10" s="326"/>
      <c r="G10" s="325"/>
      <c r="H10" s="325"/>
      <c r="I10" s="326"/>
      <c r="J10" s="327"/>
      <c r="K10" s="334"/>
      <c r="L10" s="246" t="s">
        <v>114</v>
      </c>
      <c r="M10" s="246"/>
      <c r="N10" s="563"/>
      <c r="O10" s="906">
        <f>SUM(O11:O13)</f>
        <v>75.434132274298378</v>
      </c>
      <c r="P10" s="453">
        <f t="shared" ref="P10:P22" si="1">O10/$O$9</f>
        <v>0.47275384456089325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21.341666545496761</v>
      </c>
      <c r="BA10" s="1005">
        <f>AZ10</f>
        <v>21.341666545496761</v>
      </c>
      <c r="BB10" s="29"/>
      <c r="BC10" s="1005">
        <f>O36</f>
        <v>33.148063960563917</v>
      </c>
      <c r="BD10" s="1005">
        <f>BC10</f>
        <v>33.148063960563917</v>
      </c>
      <c r="BE10" s="29"/>
      <c r="BF10" s="1005">
        <f>AK40</f>
        <v>15.793955009760426</v>
      </c>
      <c r="BG10" s="1005">
        <f>AK40</f>
        <v>15.793955009760426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63.055761547225657</v>
      </c>
      <c r="P11" s="454">
        <f t="shared" si="1"/>
        <v>0.39517725987447416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42.908909810952935</v>
      </c>
      <c r="BB11" s="29"/>
      <c r="BC11" s="1005"/>
      <c r="BD11" s="1005">
        <f>SUM(BC12:BC14)</f>
        <v>33.232448338461758</v>
      </c>
      <c r="BE11" s="29"/>
      <c r="BF11" s="17"/>
      <c r="BG11" s="1005">
        <f>AK41</f>
        <v>23.844779059780315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2.2975580096234149</v>
      </c>
      <c r="P12" s="454">
        <f t="shared" si="1"/>
        <v>1.4399043899670097E-2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39.216093544534615</v>
      </c>
      <c r="BA12" s="17"/>
      <c r="BB12" s="29"/>
      <c r="BC12" s="1005">
        <f>O38</f>
        <v>31.245014728634494</v>
      </c>
      <c r="BD12" s="17"/>
      <c r="BE12" s="29"/>
      <c r="BF12" s="1005">
        <f>AK42</f>
        <v>23.034093991401331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10.0808127174493</v>
      </c>
      <c r="P13" s="454">
        <f t="shared" si="1"/>
        <v>6.3177540786748962E-2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1.0926249219780799</v>
      </c>
      <c r="BA13" s="17"/>
      <c r="BB13" s="29"/>
      <c r="BC13" s="1005">
        <f>O41</f>
        <v>1.1867787806489301</v>
      </c>
      <c r="BD13" s="17"/>
      <c r="BE13" s="29"/>
      <c r="BF13" s="1005">
        <f>AK45</f>
        <v>0.70732115772261739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17.45412981541892</v>
      </c>
      <c r="P14" s="453">
        <f t="shared" si="1"/>
        <v>0.10938691445007355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2.6001913444402431</v>
      </c>
      <c r="BA14" s="17"/>
      <c r="BB14" s="29"/>
      <c r="BC14" s="1005">
        <f>O42</f>
        <v>0.8006548291783373</v>
      </c>
      <c r="BD14" s="17"/>
      <c r="BE14" s="29"/>
      <c r="BF14" s="1005">
        <f t="shared" ref="BF14" si="2">AK46</f>
        <v>0.10336391065636688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21.341666545496761</v>
      </c>
      <c r="P15" s="453">
        <f t="shared" si="1"/>
        <v>0.13375052651275471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2.424395448553994</v>
      </c>
      <c r="BA15" s="1005">
        <f>AZ15</f>
        <v>2.424395448553994</v>
      </c>
      <c r="BB15" s="29"/>
      <c r="BC15" s="1005">
        <f>O43</f>
        <v>2.3273161641983302</v>
      </c>
      <c r="BD15" s="1005">
        <f>BC15</f>
        <v>2.3273161641983302</v>
      </c>
      <c r="BE15" s="29"/>
      <c r="BF15" s="1005">
        <f>AK47</f>
        <v>2.282895264005028</v>
      </c>
      <c r="BG15" s="1005">
        <f>AK47</f>
        <v>2.282895264005028</v>
      </c>
      <c r="BH15" s="29"/>
    </row>
    <row r="16" spans="1:62" ht="17.100000000000001" customHeight="1" thickBot="1">
      <c r="B16" s="323"/>
      <c r="C16" s="324"/>
      <c r="D16" s="326"/>
      <c r="E16" s="326"/>
      <c r="F16" s="326"/>
      <c r="G16" s="325"/>
      <c r="H16" s="325"/>
      <c r="I16" s="326"/>
      <c r="J16" s="327"/>
      <c r="K16" s="335"/>
      <c r="L16" s="246" t="s">
        <v>128</v>
      </c>
      <c r="M16" s="344"/>
      <c r="N16" s="345"/>
      <c r="O16" s="906">
        <f>SUM(O18:O21)</f>
        <v>42.908909810952935</v>
      </c>
      <c r="P16" s="453">
        <f t="shared" si="1"/>
        <v>0.26891476666400493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39.216093544534615</v>
      </c>
      <c r="P17" s="454">
        <f t="shared" si="1"/>
        <v>0.24577148875291158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16.818426279750192</v>
      </c>
      <c r="P18" s="454">
        <f t="shared" si="1"/>
        <v>0.10540289181433177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22.39766726478442</v>
      </c>
      <c r="P19" s="454">
        <f t="shared" si="1"/>
        <v>0.14036859693857978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1.0926249219780799</v>
      </c>
      <c r="P20" s="454">
        <f t="shared" si="1"/>
        <v>6.8475982549901712E-3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2.6001913444402431</v>
      </c>
      <c r="P21" s="454">
        <f t="shared" si="1"/>
        <v>1.629567965610321E-2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2.424395448553994</v>
      </c>
      <c r="P22" s="612">
        <f t="shared" si="1"/>
        <v>1.5193947812273585E-2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60.545029627867784</v>
      </c>
      <c r="AZ22" s="1005">
        <f t="shared" si="3"/>
        <v>62.24319197645827</v>
      </c>
      <c r="BA22" s="1005">
        <f t="shared" si="3"/>
        <v>64.484879959858873</v>
      </c>
      <c r="BB22" s="1005">
        <f t="shared" si="3"/>
        <v>60.982299650703062</v>
      </c>
      <c r="BC22" s="1005">
        <f t="shared" si="3"/>
        <v>61.86563346610621</v>
      </c>
      <c r="BD22" s="1005">
        <f t="shared" si="3"/>
        <v>61.032855638573238</v>
      </c>
      <c r="BE22" s="1005">
        <f t="shared" si="3"/>
        <v>59.839107880309449</v>
      </c>
      <c r="BF22" s="1005">
        <f t="shared" si="3"/>
        <v>57.845661645112422</v>
      </c>
      <c r="BG22" s="1005">
        <f t="shared" si="3"/>
        <v>60.05847176651956</v>
      </c>
      <c r="BH22" s="1005">
        <f t="shared" si="3"/>
        <v>61.600858619395503</v>
      </c>
      <c r="BI22" s="1005">
        <f t="shared" si="3"/>
        <v>58.124020422759557</v>
      </c>
      <c r="BJ22" s="1005">
        <f t="shared" si="3"/>
        <v>53.85948907377778</v>
      </c>
      <c r="BK22" s="1005">
        <f t="shared" si="3"/>
        <v>60.674826679028826</v>
      </c>
      <c r="BL22" s="1005">
        <f t="shared" si="3"/>
        <v>48.276697151121162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18.39055006697961</v>
      </c>
      <c r="AZ23" s="1005">
        <f t="shared" ref="AZ23:BL23" si="4">Y39</f>
        <v>17.11377624683989</v>
      </c>
      <c r="BA23" s="1005">
        <f t="shared" si="4"/>
        <v>23.998998122799819</v>
      </c>
      <c r="BB23" s="1005">
        <f t="shared" si="4"/>
        <v>24.507301816888511</v>
      </c>
      <c r="BC23" s="1005">
        <f t="shared" si="4"/>
        <v>25.401207530217238</v>
      </c>
      <c r="BD23" s="1005">
        <f t="shared" si="4"/>
        <v>21.856583918849449</v>
      </c>
      <c r="BE23" s="1005">
        <f t="shared" si="4"/>
        <v>20.899131934468251</v>
      </c>
      <c r="BF23" s="1005">
        <f t="shared" si="4"/>
        <v>15.209299855662561</v>
      </c>
      <c r="BG23" s="1005">
        <f t="shared" si="4"/>
        <v>14.492301900442554</v>
      </c>
      <c r="BH23" s="1005">
        <f t="shared" si="4"/>
        <v>13.951643795591304</v>
      </c>
      <c r="BI23" s="1005">
        <f t="shared" si="4"/>
        <v>11.621976453707667</v>
      </c>
      <c r="BJ23" s="1005">
        <f t="shared" si="4"/>
        <v>12.793238127024345</v>
      </c>
      <c r="BK23" s="1005">
        <f t="shared" si="4"/>
        <v>12.374918504569672</v>
      </c>
      <c r="BL23" s="1005">
        <f t="shared" si="4"/>
        <v>9.4468959449564558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20.689258954644171</v>
      </c>
      <c r="AZ24" s="1005">
        <f t="shared" ref="AZ24:BL24" si="5">Y40</f>
        <v>19.734341593403091</v>
      </c>
      <c r="BA24" s="1005">
        <f t="shared" si="5"/>
        <v>26.551308253178171</v>
      </c>
      <c r="BB24" s="1005">
        <f t="shared" si="5"/>
        <v>32.501460737807157</v>
      </c>
      <c r="BC24" s="1005">
        <f t="shared" si="5"/>
        <v>33.148063960563917</v>
      </c>
      <c r="BD24" s="1005">
        <f t="shared" si="5"/>
        <v>32.553200298197737</v>
      </c>
      <c r="BE24" s="1005">
        <f t="shared" si="5"/>
        <v>27.215837745432719</v>
      </c>
      <c r="BF24" s="1005">
        <f t="shared" si="5"/>
        <v>19.802913508914028</v>
      </c>
      <c r="BG24" s="1005">
        <f t="shared" si="5"/>
        <v>23.845211965179729</v>
      </c>
      <c r="BH24" s="1005">
        <f t="shared" si="5"/>
        <v>17.878851784154083</v>
      </c>
      <c r="BI24" s="1005">
        <f t="shared" si="5"/>
        <v>12.604996301658192</v>
      </c>
      <c r="BJ24" s="1005">
        <f t="shared" si="5"/>
        <v>22.170333661969259</v>
      </c>
      <c r="BK24" s="1005">
        <f t="shared" si="5"/>
        <v>17.438544521487</v>
      </c>
      <c r="BL24" s="1005">
        <f t="shared" si="5"/>
        <v>15.793955009760426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37.124183637536213</v>
      </c>
      <c r="AZ25" s="1005">
        <f t="shared" ref="AZ25:BL25" si="6">Y41</f>
        <v>35.883579049697993</v>
      </c>
      <c r="BA25" s="1005">
        <f t="shared" si="6"/>
        <v>34.72912621393705</v>
      </c>
      <c r="BB25" s="1005">
        <f t="shared" si="6"/>
        <v>34.140486292988157</v>
      </c>
      <c r="BC25" s="1005">
        <f t="shared" si="6"/>
        <v>33.232448338461758</v>
      </c>
      <c r="BD25" s="1005">
        <f t="shared" si="6"/>
        <v>32.003163579132007</v>
      </c>
      <c r="BE25" s="1005">
        <f t="shared" si="6"/>
        <v>30.838230680601594</v>
      </c>
      <c r="BF25" s="1005">
        <f t="shared" si="6"/>
        <v>29.612488118127061</v>
      </c>
      <c r="BG25" s="1005">
        <f t="shared" si="6"/>
        <v>39.921919542398335</v>
      </c>
      <c r="BH25" s="1005">
        <f t="shared" si="6"/>
        <v>28.080257881152928</v>
      </c>
      <c r="BI25" s="1005">
        <f t="shared" si="6"/>
        <v>27.136538121573587</v>
      </c>
      <c r="BJ25" s="1005">
        <f t="shared" si="6"/>
        <v>24.441897340784397</v>
      </c>
      <c r="BK25" s="1005">
        <f t="shared" si="6"/>
        <v>23.97476911597527</v>
      </c>
      <c r="BL25" s="1005">
        <f t="shared" si="6"/>
        <v>23.844779059780315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1.851476710040701</v>
      </c>
      <c r="AZ26" s="1005">
        <f t="shared" si="7"/>
        <v>2.3528968821573231</v>
      </c>
      <c r="BA26" s="1005">
        <f t="shared" si="7"/>
        <v>1.834015788494161</v>
      </c>
      <c r="BB26" s="1005">
        <f t="shared" si="7"/>
        <v>2.6248155874651462</v>
      </c>
      <c r="BC26" s="1005">
        <f t="shared" si="7"/>
        <v>2.3273161641983302</v>
      </c>
      <c r="BD26" s="1005">
        <f t="shared" si="7"/>
        <v>2.4438469329227042</v>
      </c>
      <c r="BE26" s="1005">
        <f t="shared" si="7"/>
        <v>2.376642805538979</v>
      </c>
      <c r="BF26" s="1005">
        <f t="shared" si="7"/>
        <v>2.1340154124125905</v>
      </c>
      <c r="BG26" s="1005">
        <f t="shared" si="7"/>
        <v>2.2153671232752892</v>
      </c>
      <c r="BH26" s="1005">
        <f t="shared" si="7"/>
        <v>1.9677507665423823</v>
      </c>
      <c r="BI26" s="1005">
        <f t="shared" si="7"/>
        <v>1.100791116089209</v>
      </c>
      <c r="BJ26" s="1005">
        <f t="shared" si="7"/>
        <v>2.2078968408702968</v>
      </c>
      <c r="BK26" s="1005">
        <f t="shared" si="7"/>
        <v>2.1283739490568911</v>
      </c>
      <c r="BL26" s="1005">
        <f t="shared" si="7"/>
        <v>2.282895264005028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138.60049899706848</v>
      </c>
      <c r="AZ27" s="1005">
        <f t="shared" si="8"/>
        <v>137.32778574855658</v>
      </c>
      <c r="BA27" s="1005">
        <f t="shared" si="8"/>
        <v>151.59832833826809</v>
      </c>
      <c r="BB27" s="1005">
        <f t="shared" si="8"/>
        <v>154.75636408585203</v>
      </c>
      <c r="BC27" s="1005">
        <f t="shared" si="8"/>
        <v>155.97466945954744</v>
      </c>
      <c r="BD27" s="1005">
        <f t="shared" si="8"/>
        <v>149.88965036767513</v>
      </c>
      <c r="BE27" s="1005">
        <f t="shared" si="8"/>
        <v>141.168951046351</v>
      </c>
      <c r="BF27" s="1005">
        <f t="shared" si="8"/>
        <v>124.60437854022867</v>
      </c>
      <c r="BG27" s="1005">
        <f t="shared" si="8"/>
        <v>140.53327229781547</v>
      </c>
      <c r="BH27" s="1005">
        <f t="shared" si="8"/>
        <v>123.4793628468362</v>
      </c>
      <c r="BI27" s="1005">
        <f t="shared" si="8"/>
        <v>110.5883224157882</v>
      </c>
      <c r="BJ27" s="1005">
        <f t="shared" si="8"/>
        <v>115.47285504442608</v>
      </c>
      <c r="BK27" s="1005">
        <f t="shared" si="8"/>
        <v>116.59143277011766</v>
      </c>
      <c r="BL27" s="1005">
        <f t="shared" si="8"/>
        <v>99.645222429623388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155.97466945954744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61.86563346610621</v>
      </c>
      <c r="P31" s="453">
        <f t="shared" ref="P31:P43" si="9">O31/$O$30</f>
        <v>0.39663897785756341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47.23609395749601</v>
      </c>
      <c r="P32" s="454">
        <f t="shared" si="9"/>
        <v>0.30284464856485466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1.7626939476678201</v>
      </c>
      <c r="P33" s="454">
        <f t="shared" si="9"/>
        <v>1.1301155205364809E-2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12.86684556094238</v>
      </c>
      <c r="P34" s="454">
        <f t="shared" si="9"/>
        <v>8.2493174087343968E-2</v>
      </c>
      <c r="Q34" s="328"/>
      <c r="R34" s="13"/>
      <c r="S34" s="323"/>
      <c r="T34" s="563" t="s">
        <v>112</v>
      </c>
      <c r="U34" s="332"/>
      <c r="V34" s="332"/>
      <c r="W34" s="332"/>
      <c r="X34" s="893">
        <f>X35+X39+X40+X41+X47</f>
        <v>138.60049899706848</v>
      </c>
      <c r="Y34" s="894">
        <f t="shared" ref="Y34:AK34" si="10">Y35+Y39+Y40+Y41+Y47</f>
        <v>137.32778574855658</v>
      </c>
      <c r="Z34" s="894">
        <f t="shared" si="10"/>
        <v>151.59832833826809</v>
      </c>
      <c r="AA34" s="894">
        <f t="shared" si="10"/>
        <v>154.75636408585203</v>
      </c>
      <c r="AB34" s="894">
        <f t="shared" si="10"/>
        <v>155.97466945954744</v>
      </c>
      <c r="AC34" s="894">
        <f t="shared" si="10"/>
        <v>149.88965036767513</v>
      </c>
      <c r="AD34" s="894">
        <f t="shared" si="10"/>
        <v>141.168951046351</v>
      </c>
      <c r="AE34" s="894">
        <f t="shared" si="10"/>
        <v>124.60437854022867</v>
      </c>
      <c r="AF34" s="894">
        <f t="shared" si="10"/>
        <v>140.53327229781547</v>
      </c>
      <c r="AG34" s="894">
        <f t="shared" si="10"/>
        <v>123.4793628468362</v>
      </c>
      <c r="AH34" s="894">
        <f t="shared" si="10"/>
        <v>110.5883224157882</v>
      </c>
      <c r="AI34" s="894">
        <f t="shared" si="10"/>
        <v>115.47285504442608</v>
      </c>
      <c r="AJ34" s="894">
        <f t="shared" si="10"/>
        <v>116.59143277011766</v>
      </c>
      <c r="AK34" s="895">
        <f t="shared" si="10"/>
        <v>99.645222429623388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25.401207530217238</v>
      </c>
      <c r="P35" s="453">
        <f t="shared" si="9"/>
        <v>0.16285469697247942</v>
      </c>
      <c r="Q35" s="328"/>
      <c r="R35" s="13"/>
      <c r="S35" s="323"/>
      <c r="T35" s="334"/>
      <c r="U35" s="246" t="s">
        <v>114</v>
      </c>
      <c r="V35" s="344"/>
      <c r="W35" s="344"/>
      <c r="X35" s="896">
        <f>SUM(X36:X38)</f>
        <v>60.545029627867784</v>
      </c>
      <c r="Y35" s="897">
        <f t="shared" ref="Y35:AK35" si="11">SUM(Y36:Y38)</f>
        <v>62.24319197645827</v>
      </c>
      <c r="Z35" s="897">
        <f t="shared" si="11"/>
        <v>64.484879959858873</v>
      </c>
      <c r="AA35" s="897">
        <f t="shared" si="11"/>
        <v>60.982299650703062</v>
      </c>
      <c r="AB35" s="897">
        <f t="shared" si="11"/>
        <v>61.86563346610621</v>
      </c>
      <c r="AC35" s="897">
        <f t="shared" si="11"/>
        <v>61.032855638573238</v>
      </c>
      <c r="AD35" s="897">
        <f t="shared" si="11"/>
        <v>59.839107880309449</v>
      </c>
      <c r="AE35" s="897">
        <f t="shared" si="11"/>
        <v>57.845661645112422</v>
      </c>
      <c r="AF35" s="897">
        <f t="shared" si="11"/>
        <v>60.05847176651956</v>
      </c>
      <c r="AG35" s="897">
        <f t="shared" si="11"/>
        <v>61.600858619395503</v>
      </c>
      <c r="AH35" s="897">
        <f t="shared" si="11"/>
        <v>58.124020422759557</v>
      </c>
      <c r="AI35" s="897">
        <f t="shared" si="11"/>
        <v>53.85948907377778</v>
      </c>
      <c r="AJ35" s="897">
        <f t="shared" si="11"/>
        <v>60.674826679028826</v>
      </c>
      <c r="AK35" s="898">
        <f t="shared" si="11"/>
        <v>48.276697151121162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33.148063960563917</v>
      </c>
      <c r="P36" s="453">
        <f t="shared" si="9"/>
        <v>0.2125220978215375</v>
      </c>
      <c r="Q36" s="328"/>
      <c r="R36" s="13"/>
      <c r="S36" s="356" t="s">
        <v>184</v>
      </c>
      <c r="T36" s="335"/>
      <c r="U36" s="346"/>
      <c r="V36" s="336" t="s">
        <v>184</v>
      </c>
      <c r="W36" s="357"/>
      <c r="X36" s="899">
        <f>VLOOKUP(年度マスタ!$K$4&amp;"_"&amp;X$33,データシート1!$A:$BT,MATCH("aa_"&amp;$S36,データシート1!$A$1:$BT$1,0),0)</f>
        <v>44.411751904528522</v>
      </c>
      <c r="Y36" s="900">
        <f>VLOOKUP(年度マスタ!$K$4&amp;"_"&amp;Y$33,データシート1!$A:$BT,MATCH("aa_"&amp;$S36,データシート1!$A$1:$BT$1,0),0)</f>
        <v>47.979896834290862</v>
      </c>
      <c r="Z36" s="900">
        <f>VLOOKUP(年度マスタ!$K$4&amp;"_"&amp;Z$33,データシート1!$A:$BT,MATCH("aa_"&amp;$S36,データシート1!$A$1:$BT$1,0),0)</f>
        <v>50.260168044603269</v>
      </c>
      <c r="AA36" s="900">
        <f>VLOOKUP(年度マスタ!$K$4&amp;"_"&amp;AA$33,データシート1!$A:$BT,MATCH("aa_"&amp;$S36,データシート1!$A$1:$BT$1,0),0)</f>
        <v>46.741438901429788</v>
      </c>
      <c r="AB36" s="900">
        <f>VLOOKUP(年度マスタ!$K$4&amp;"_"&amp;AB$33,データシート1!$A:$BT,MATCH("aa_"&amp;$S36,データシート1!$A$1:$BT$1,0),0)</f>
        <v>47.23609395749601</v>
      </c>
      <c r="AC36" s="900">
        <f>VLOOKUP(年度マスタ!$K$4&amp;"_"&amp;AC$33,データシート1!$A:$BT,MATCH("aa_"&amp;$S36,データシート1!$A$1:$BT$1,0),0)</f>
        <v>47.464528811927927</v>
      </c>
      <c r="AD36" s="900">
        <f>VLOOKUP(年度マスタ!$K$4&amp;"_"&amp;AD$33,データシート1!$A:$BT,MATCH("aa_"&amp;$S36,データシート1!$A$1:$BT$1,0),0)</f>
        <v>43.779857129800533</v>
      </c>
      <c r="AE36" s="900">
        <f>VLOOKUP(年度マスタ!$K$4&amp;"_"&amp;AE$33,データシート1!$A:$BT,MATCH("aa_"&amp;$S36,データシート1!$A$1:$BT$1,0),0)</f>
        <v>42.582623967519105</v>
      </c>
      <c r="AF36" s="900">
        <f>VLOOKUP(年度マスタ!$K$4&amp;"_"&amp;AF$33,データシート1!$A:$BT,MATCH("aa_"&amp;$S36,データシート1!$A$1:$BT$1,0),0)</f>
        <v>45.448963015404551</v>
      </c>
      <c r="AG36" s="900">
        <f>VLOOKUP(年度マスタ!$K$4&amp;"_"&amp;AG$33,データシート1!$A:$BT,MATCH("aa_"&amp;$S36,データシート1!$A$1:$BT$1,0),0)</f>
        <v>48.417533161262014</v>
      </c>
      <c r="AH36" s="900">
        <f>VLOOKUP(年度マスタ!$K$4&amp;"_"&amp;AH$33,データシート1!$A:$BT,MATCH("aa_"&amp;$S36,データシート1!$A$1:$BT$1,0),0)</f>
        <v>45.348835776127515</v>
      </c>
      <c r="AI36" s="900">
        <f>VLOOKUP(年度マスタ!$K$4&amp;"_"&amp;AI$33,データシート1!$A:$BT,MATCH("aa_"&amp;$S36,データシート1!$A$1:$BT$1,0),0)</f>
        <v>38.558703314735041</v>
      </c>
      <c r="AJ36" s="900">
        <f>VLOOKUP(年度マスタ!$K$4&amp;"_"&amp;AJ$33,データシート1!$A:$BT,MATCH("aa_"&amp;$S36,データシート1!$A$1:$BT$1,0),0)</f>
        <v>45.709781394676085</v>
      </c>
      <c r="AK36" s="901">
        <f>VLOOKUP(年度マスタ!$K$4&amp;"_"&amp;AK$33,データシート1!$A:$BT,MATCH("aa_"&amp;$S36,データシート1!$A$1:$BT$1,0),0)</f>
        <v>36.574778804142589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33.232448338461758</v>
      </c>
      <c r="P37" s="453">
        <f t="shared" si="9"/>
        <v>0.21306311116806506</v>
      </c>
      <c r="Q37" s="328"/>
      <c r="R37" s="13"/>
      <c r="S37" s="356" t="s">
        <v>187</v>
      </c>
      <c r="T37" s="335"/>
      <c r="U37" s="346"/>
      <c r="V37" s="336" t="s">
        <v>194</v>
      </c>
      <c r="W37" s="357"/>
      <c r="X37" s="899">
        <f>VLOOKUP(年度マスタ!$K$4&amp;"_"&amp;X$33,データシート1!$A:$BT,MATCH("aa_"&amp;$S37,データシート1!$A$1:$BT$1,0),0)</f>
        <v>1.2147065017720451</v>
      </c>
      <c r="Y37" s="900">
        <f>VLOOKUP(年度マスタ!$K$4&amp;"_"&amp;Y$33,データシート1!$A:$BT,MATCH("aa_"&amp;$S37,データシート1!$A$1:$BT$1,0),0)</f>
        <v>0.99510905280019213</v>
      </c>
      <c r="Z37" s="900">
        <f>VLOOKUP(年度マスタ!$K$4&amp;"_"&amp;Z$33,データシート1!$A:$BT,MATCH("aa_"&amp;$S37,データシート1!$A$1:$BT$1,0),0)</f>
        <v>1.4491714350935481</v>
      </c>
      <c r="AA37" s="900">
        <f>VLOOKUP(年度マスタ!$K$4&amp;"_"&amp;AA$33,データシート1!$A:$BT,MATCH("aa_"&amp;$S37,データシート1!$A$1:$BT$1,0),0)</f>
        <v>1.7499178709622669</v>
      </c>
      <c r="AB37" s="900">
        <f>VLOOKUP(年度マスタ!$K$4&amp;"_"&amp;AB$33,データシート1!$A:$BT,MATCH("aa_"&amp;$S37,データシート1!$A$1:$BT$1,0),0)</f>
        <v>1.7626939476678201</v>
      </c>
      <c r="AC37" s="900">
        <f>VLOOKUP(年度マスタ!$K$4&amp;"_"&amp;AC$33,データシート1!$A:$BT,MATCH("aa_"&amp;$S37,データシート1!$A$1:$BT$1,0),0)</f>
        <v>1.340823070760744</v>
      </c>
      <c r="AD37" s="900">
        <f>VLOOKUP(年度マスタ!$K$4&amp;"_"&amp;AD$33,データシート1!$A:$BT,MATCH("aa_"&amp;$S37,データシート1!$A$1:$BT$1,0),0)</f>
        <v>1.488494910470048</v>
      </c>
      <c r="AE37" s="900">
        <f>VLOOKUP(年度マスタ!$K$4&amp;"_"&amp;AE$33,データシート1!$A:$BT,MATCH("aa_"&amp;$S37,データシート1!$A$1:$BT$1,0),0)</f>
        <v>1.2798843615225386</v>
      </c>
      <c r="AF37" s="900">
        <f>VLOOKUP(年度マスタ!$K$4&amp;"_"&amp;AF$33,データシート1!$A:$BT,MATCH("aa_"&amp;$S37,データシート1!$A$1:$BT$1,0),0)</f>
        <v>1.3361119086697164</v>
      </c>
      <c r="AG37" s="900">
        <f>VLOOKUP(年度マスタ!$K$4&amp;"_"&amp;AG$33,データシート1!$A:$BT,MATCH("aa_"&amp;$S37,データシート1!$A$1:$BT$1,0),0)</f>
        <v>1.3409642560590123</v>
      </c>
      <c r="AH37" s="900">
        <f>VLOOKUP(年度マスタ!$K$4&amp;"_"&amp;AH$33,データシート1!$A:$BT,MATCH("aa_"&amp;$S37,データシート1!$A$1:$BT$1,0),0)</f>
        <v>1.0187686205989377</v>
      </c>
      <c r="AI37" s="900">
        <f>VLOOKUP(年度マスタ!$K$4&amp;"_"&amp;AI$33,データシート1!$A:$BT,MATCH("aa_"&amp;$S37,データシート1!$A$1:$BT$1,0),0)</f>
        <v>1.6052063670687879</v>
      </c>
      <c r="AJ37" s="900">
        <f>VLOOKUP(年度マスタ!$K$4&amp;"_"&amp;AJ$33,データシート1!$A:$BT,MATCH("aa_"&amp;$S37,データシート1!$A$1:$BT$1,0),0)</f>
        <v>1.6394701424566682</v>
      </c>
      <c r="AK37" s="901">
        <f>VLOOKUP(年度マスタ!$K$4&amp;"_"&amp;AK$33,データシート1!$A:$BT,MATCH("aa_"&amp;$S37,データシート1!$A$1:$BT$1,0),0)</f>
        <v>1.1977005787914137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31.245014728634494</v>
      </c>
      <c r="P38" s="454">
        <f t="shared" si="9"/>
        <v>0.20032108314060568</v>
      </c>
      <c r="Q38" s="328"/>
      <c r="R38" s="13"/>
      <c r="S38" s="356" t="s">
        <v>188</v>
      </c>
      <c r="T38" s="335"/>
      <c r="U38" s="348"/>
      <c r="V38" s="358" t="s">
        <v>197</v>
      </c>
      <c r="W38" s="358"/>
      <c r="X38" s="899">
        <f>VLOOKUP(年度マスタ!$K$4&amp;"_"&amp;X$33,データシート1!$A:$BT,MATCH("aa_"&amp;$S38,データシート1!$A$1:$BT$1,0),0)</f>
        <v>14.91857122156722</v>
      </c>
      <c r="Y38" s="900">
        <f>VLOOKUP(年度マスタ!$K$4&amp;"_"&amp;Y$33,データシート1!$A:$BT,MATCH("aa_"&amp;$S38,データシート1!$A$1:$BT$1,0),0)</f>
        <v>13.268186089367211</v>
      </c>
      <c r="Z38" s="900">
        <f>VLOOKUP(年度マスタ!$K$4&amp;"_"&amp;Z$33,データシート1!$A:$BT,MATCH("aa_"&amp;$S38,データシート1!$A$1:$BT$1,0),0)</f>
        <v>12.775540480162061</v>
      </c>
      <c r="AA38" s="900">
        <f>VLOOKUP(年度マスタ!$K$4&amp;"_"&amp;AA$33,データシート1!$A:$BT,MATCH("aa_"&amp;$S38,データシート1!$A$1:$BT$1,0),0)</f>
        <v>12.49094287831101</v>
      </c>
      <c r="AB38" s="900">
        <f>VLOOKUP(年度マスタ!$K$4&amp;"_"&amp;AB$33,データシート1!$A:$BT,MATCH("aa_"&amp;$S38,データシート1!$A$1:$BT$1,0),0)</f>
        <v>12.86684556094238</v>
      </c>
      <c r="AC38" s="900">
        <f>VLOOKUP(年度マスタ!$K$4&amp;"_"&amp;AC$33,データシート1!$A:$BT,MATCH("aa_"&amp;$S38,データシート1!$A$1:$BT$1,0),0)</f>
        <v>12.22750375588457</v>
      </c>
      <c r="AD38" s="900">
        <f>VLOOKUP(年度マスタ!$K$4&amp;"_"&amp;AD$33,データシート1!$A:$BT,MATCH("aa_"&amp;$S38,データシート1!$A$1:$BT$1,0),0)</f>
        <v>14.570755840038871</v>
      </c>
      <c r="AE38" s="900">
        <f>VLOOKUP(年度マスタ!$K$4&amp;"_"&amp;AE$33,データシート1!$A:$BT,MATCH("aa_"&amp;$S38,データシート1!$A$1:$BT$1,0),0)</f>
        <v>13.983153316070778</v>
      </c>
      <c r="AF38" s="900">
        <f>VLOOKUP(年度マスタ!$K$4&amp;"_"&amp;AF$33,データシート1!$A:$BT,MATCH("aa_"&amp;$S38,データシート1!$A$1:$BT$1,0),0)</f>
        <v>13.273396842445296</v>
      </c>
      <c r="AG38" s="900">
        <f>VLOOKUP(年度マスタ!$K$4&amp;"_"&amp;AG$33,データシート1!$A:$BT,MATCH("aa_"&amp;$S38,データシート1!$A$1:$BT$1,0),0)</f>
        <v>11.842361202074478</v>
      </c>
      <c r="AH38" s="900">
        <f>VLOOKUP(年度マスタ!$K$4&amp;"_"&amp;AH$33,データシート1!$A:$BT,MATCH("aa_"&amp;$S38,データシート1!$A$1:$BT$1,0),0)</f>
        <v>11.756416026033104</v>
      </c>
      <c r="AI38" s="900">
        <f>VLOOKUP(年度マスタ!$K$4&amp;"_"&amp;AI$33,データシート1!$A:$BT,MATCH("aa_"&amp;$S38,データシート1!$A$1:$BT$1,0),0)</f>
        <v>13.695579391973947</v>
      </c>
      <c r="AJ38" s="900">
        <f>VLOOKUP(年度マスタ!$K$4&amp;"_"&amp;AJ$33,データシート1!$A:$BT,MATCH("aa_"&amp;$S38,データシート1!$A$1:$BT$1,0),0)</f>
        <v>13.325575141896078</v>
      </c>
      <c r="AK38" s="901">
        <f>VLOOKUP(年度マスタ!$K$4&amp;"_"&amp;AK$33,データシート1!$A:$BT,MATCH("aa_"&amp;$S38,データシート1!$A$1:$BT$1,0),0)</f>
        <v>10.504217768187162</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14.255782037097687</v>
      </c>
      <c r="P39" s="454">
        <f t="shared" si="9"/>
        <v>9.1398058970049434E-2</v>
      </c>
      <c r="Q39" s="328"/>
      <c r="R39" s="13"/>
      <c r="S39" s="356" t="s">
        <v>189</v>
      </c>
      <c r="T39" s="335"/>
      <c r="U39" s="343" t="s">
        <v>199</v>
      </c>
      <c r="V39" s="344"/>
      <c r="W39" s="344"/>
      <c r="X39" s="896">
        <f>VLOOKUP(年度マスタ!$K$4&amp;"_"&amp;X$33,データシート1!$A:$BT,MATCH("aa_"&amp;$S39,データシート1!$A$1:$BT$1,0),0)</f>
        <v>18.39055006697961</v>
      </c>
      <c r="Y39" s="897">
        <f>VLOOKUP(年度マスタ!$K$4&amp;"_"&amp;Y$33,データシート1!$A:$BT,MATCH("aa_"&amp;$S39,データシート1!$A$1:$BT$1,0),0)</f>
        <v>17.11377624683989</v>
      </c>
      <c r="Z39" s="897">
        <f>VLOOKUP(年度マスタ!$K$4&amp;"_"&amp;Z$33,データシート1!$A:$BT,MATCH("aa_"&amp;$S39,データシート1!$A$1:$BT$1,0),0)</f>
        <v>23.998998122799819</v>
      </c>
      <c r="AA39" s="897">
        <f>VLOOKUP(年度マスタ!$K$4&amp;"_"&amp;AA$33,データシート1!$A:$BT,MATCH("aa_"&amp;$S39,データシート1!$A$1:$BT$1,0),0)</f>
        <v>24.507301816888511</v>
      </c>
      <c r="AB39" s="897">
        <f>VLOOKUP(年度マスタ!$K$4&amp;"_"&amp;AB$33,データシート1!$A:$BT,MATCH("aa_"&amp;$S39,データシート1!$A$1:$BT$1,0),0)</f>
        <v>25.401207530217238</v>
      </c>
      <c r="AC39" s="897">
        <f>VLOOKUP(年度マスタ!$K$4&amp;"_"&amp;AC$33,データシート1!$A:$BT,MATCH("aa_"&amp;$S39,データシート1!$A$1:$BT$1,0),0)</f>
        <v>21.856583918849449</v>
      </c>
      <c r="AD39" s="897">
        <f>VLOOKUP(年度マスタ!$K$4&amp;"_"&amp;AD$33,データシート1!$A:$BT,MATCH("aa_"&amp;$S39,データシート1!$A$1:$BT$1,0),0)</f>
        <v>20.899131934468251</v>
      </c>
      <c r="AE39" s="897">
        <f>VLOOKUP(年度マスタ!$K$4&amp;"_"&amp;AE$33,データシート1!$A:$BT,MATCH("aa_"&amp;$S39,データシート1!$A$1:$BT$1,0),0)</f>
        <v>15.209299855662561</v>
      </c>
      <c r="AF39" s="897">
        <f>VLOOKUP(年度マスタ!$K$4&amp;"_"&amp;AF$33,データシート1!$A:$BT,MATCH("aa_"&amp;$S39,データシート1!$A$1:$BT$1,0),0)</f>
        <v>14.492301900442554</v>
      </c>
      <c r="AG39" s="897">
        <f>VLOOKUP(年度マスタ!$K$4&amp;"_"&amp;AG$33,データシート1!$A:$BT,MATCH("aa_"&amp;$S39,データシート1!$A$1:$BT$1,0),0)</f>
        <v>13.951643795591304</v>
      </c>
      <c r="AH39" s="897">
        <f>VLOOKUP(年度マスタ!$K$4&amp;"_"&amp;AH$33,データシート1!$A:$BT,MATCH("aa_"&amp;$S39,データシート1!$A$1:$BT$1,0),0)</f>
        <v>11.621976453707667</v>
      </c>
      <c r="AI39" s="897">
        <f>VLOOKUP(年度マスタ!$K$4&amp;"_"&amp;AI$33,データシート1!$A:$BT,MATCH("aa_"&amp;$S39,データシート1!$A$1:$BT$1,0),0)</f>
        <v>12.793238127024345</v>
      </c>
      <c r="AJ39" s="897">
        <f>VLOOKUP(年度マスタ!$K$4&amp;"_"&amp;AJ$33,データシート1!$A:$BT,MATCH("aa_"&amp;$S39,データシート1!$A$1:$BT$1,0),0)</f>
        <v>12.374918504569672</v>
      </c>
      <c r="AK39" s="898">
        <f>VLOOKUP(年度マスタ!$K$4&amp;"_"&amp;AK$33,データシート1!$A:$BT,MATCH("aa_"&amp;$S39,データシート1!$A$1:$BT$1,0),0)</f>
        <v>9.4468959449564558</v>
      </c>
      <c r="AL39" s="330"/>
      <c r="AW39" s="17" t="str">
        <f>年度マスタ!K4</f>
        <v>39202</v>
      </c>
      <c r="AX39" s="17" t="s">
        <v>200</v>
      </c>
      <c r="AY39" s="17">
        <f>VLOOKUP($AW39&amp;"_"&amp;$AY$34,データシート1!$A:$BT,MATCH($AY$31&amp;"_"&amp;AY$36,データシート1!$A$1:$BT$1,0),0)</f>
        <v>36.574778804142589</v>
      </c>
      <c r="AZ39" s="17">
        <f>VLOOKUP($AW39&amp;"_"&amp;$AY$34,データシート1!$A:$BT,MATCH($AY$31&amp;"_"&amp;AZ$36,データシート1!$A$1:$BT$1,0),0)</f>
        <v>1.1977005787914137</v>
      </c>
      <c r="BA39" s="17">
        <f>VLOOKUP($AW39&amp;"_"&amp;$AY$34,データシート1!$A:$BT,MATCH($AY$31&amp;"_"&amp;BA$36,データシート1!$A$1:$BT$1,0),0)</f>
        <v>10.504217768187162</v>
      </c>
      <c r="BB39" s="17">
        <f>VLOOKUP($AW39&amp;"_"&amp;$AY$34,データシート1!$A:$BT,MATCH($AY$31&amp;"_"&amp;BB$36,データシート1!$A$1:$BT$1,0),0)</f>
        <v>9.4468959449564558</v>
      </c>
      <c r="BC39" s="17">
        <f>VLOOKUP($AW39&amp;"_"&amp;$AY$34,データシート1!$A:$BT,MATCH($AY$31&amp;"_"&amp;BC$36,データシート1!$A$1:$BT$1,0),0)</f>
        <v>15.793955009760426</v>
      </c>
      <c r="BD39" s="17">
        <f>VLOOKUP($AW39&amp;"_"&amp;$AY$34,データシート1!$A:$BT,MATCH($AY$31&amp;"_"&amp;BD$36,データシート1!$A$1:$BT$1,0),0)</f>
        <v>10.090794302247005</v>
      </c>
      <c r="BE39" s="17">
        <f>VLOOKUP($AW39&amp;"_"&amp;$AY$34,データシート1!$A:$BT,MATCH($AY$31&amp;"_"&amp;BE$36,データシート1!$A$1:$BT$1,0),0)</f>
        <v>12.943299689154326</v>
      </c>
      <c r="BF39" s="17">
        <f>VLOOKUP($AW39&amp;"_"&amp;$AY$34,データシート1!$A:$BT,MATCH($AY$31&amp;"_"&amp;BF$36,データシート1!$A$1:$BT$1,0),0)</f>
        <v>0.70732115772261739</v>
      </c>
      <c r="BG39" s="17">
        <f>VLOOKUP($AW39&amp;"_"&amp;$AY$34,データシート1!$A:$BT,MATCH($AY$31&amp;"_"&amp;BG$36,データシート1!$A$1:$BT$1,0),0)</f>
        <v>0.10336391065636688</v>
      </c>
      <c r="BH39" s="17">
        <f>VLOOKUP($AW39&amp;"_"&amp;$AY$34,データシート1!$A:$BT,MATCH($AY$31&amp;"_"&amp;BH$36,データシート1!$A$1:$BT$1,0),0)</f>
        <v>2.282895264005028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16.989232691536809</v>
      </c>
      <c r="P40" s="454">
        <f t="shared" si="9"/>
        <v>0.10892302417055626</v>
      </c>
      <c r="Q40" s="328"/>
      <c r="R40" s="13"/>
      <c r="S40" s="356" t="s">
        <v>165</v>
      </c>
      <c r="T40" s="335"/>
      <c r="U40" s="343" t="s">
        <v>165</v>
      </c>
      <c r="V40" s="344"/>
      <c r="W40" s="344"/>
      <c r="X40" s="896">
        <f>VLOOKUP(年度マスタ!$K$4&amp;"_"&amp;X$33,データシート1!$A:$BT,MATCH("aa_"&amp;$S40,データシート1!$A$1:$BT$1,0),0)</f>
        <v>20.689258954644171</v>
      </c>
      <c r="Y40" s="897">
        <f>VLOOKUP(年度マスタ!$K$4&amp;"_"&amp;Y$33,データシート1!$A:$BT,MATCH("aa_"&amp;$S40,データシート1!$A$1:$BT$1,0),0)</f>
        <v>19.734341593403091</v>
      </c>
      <c r="Z40" s="897">
        <f>VLOOKUP(年度マスタ!$K$4&amp;"_"&amp;Z$33,データシート1!$A:$BT,MATCH("aa_"&amp;$S40,データシート1!$A$1:$BT$1,0),0)</f>
        <v>26.551308253178171</v>
      </c>
      <c r="AA40" s="897">
        <f>VLOOKUP(年度マスタ!$K$4&amp;"_"&amp;AA$33,データシート1!$A:$BT,MATCH("aa_"&amp;$S40,データシート1!$A$1:$BT$1,0),0)</f>
        <v>32.501460737807157</v>
      </c>
      <c r="AB40" s="897">
        <f>VLOOKUP(年度マスタ!$K$4&amp;"_"&amp;AB$33,データシート1!$A:$BT,MATCH("aa_"&amp;$S40,データシート1!$A$1:$BT$1,0),0)</f>
        <v>33.148063960563917</v>
      </c>
      <c r="AC40" s="897">
        <f>VLOOKUP(年度マスタ!$K$4&amp;"_"&amp;AC$33,データシート1!$A:$BT,MATCH("aa_"&amp;$S40,データシート1!$A$1:$BT$1,0),0)</f>
        <v>32.553200298197737</v>
      </c>
      <c r="AD40" s="897">
        <f>VLOOKUP(年度マスタ!$K$4&amp;"_"&amp;AD$33,データシート1!$A:$BT,MATCH("aa_"&amp;$S40,データシート1!$A$1:$BT$1,0),0)</f>
        <v>27.215837745432719</v>
      </c>
      <c r="AE40" s="897">
        <f>VLOOKUP(年度マスタ!$K$4&amp;"_"&amp;AE$33,データシート1!$A:$BT,MATCH("aa_"&amp;$S40,データシート1!$A$1:$BT$1,0),0)</f>
        <v>19.802913508914028</v>
      </c>
      <c r="AF40" s="897">
        <f>VLOOKUP(年度マスタ!$K$4&amp;"_"&amp;AF$33,データシート1!$A:$BT,MATCH("aa_"&amp;$S40,データシート1!$A$1:$BT$1,0),0)</f>
        <v>23.845211965179729</v>
      </c>
      <c r="AG40" s="897">
        <f>VLOOKUP(年度マスタ!$K$4&amp;"_"&amp;AG$33,データシート1!$A:$BT,MATCH("aa_"&amp;$S40,データシート1!$A$1:$BT$1,0),0)</f>
        <v>17.878851784154083</v>
      </c>
      <c r="AH40" s="897">
        <f>VLOOKUP(年度マスタ!$K$4&amp;"_"&amp;AH$33,データシート1!$A:$BT,MATCH("aa_"&amp;$S40,データシート1!$A$1:$BT$1,0),0)</f>
        <v>12.604996301658192</v>
      </c>
      <c r="AI40" s="897">
        <f>VLOOKUP(年度マスタ!$K$4&amp;"_"&amp;AI$33,データシート1!$A:$BT,MATCH("aa_"&amp;$S40,データシート1!$A$1:$BT$1,0),0)</f>
        <v>22.170333661969259</v>
      </c>
      <c r="AJ40" s="897">
        <f>VLOOKUP(年度マスタ!$K$4&amp;"_"&amp;AJ$33,データシート1!$A:$BT,MATCH("aa_"&amp;$S40,データシート1!$A$1:$BT$1,0),0)</f>
        <v>17.438544521487</v>
      </c>
      <c r="AK40" s="898">
        <f>VLOOKUP(年度マスタ!$K$4&amp;"_"&amp;AK$33,データシート1!$A:$BT,MATCH("aa_"&amp;$S40,データシート1!$A$1:$BT$1,0),0)</f>
        <v>15.793955009760426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1.1867787806489301</v>
      </c>
      <c r="P41" s="454">
        <f t="shared" si="9"/>
        <v>7.6087917657470987E-3</v>
      </c>
      <c r="Q41" s="328"/>
      <c r="R41" s="13"/>
      <c r="S41" s="356" t="s">
        <v>201</v>
      </c>
      <c r="T41" s="335"/>
      <c r="U41" s="246" t="s">
        <v>128</v>
      </c>
      <c r="V41" s="344"/>
      <c r="W41" s="344"/>
      <c r="X41" s="896">
        <f>X42+X45+X46</f>
        <v>37.124183637536213</v>
      </c>
      <c r="Y41" s="897">
        <f t="shared" ref="Y41:AH41" si="12">Y42+Y45+Y46</f>
        <v>35.883579049697993</v>
      </c>
      <c r="Z41" s="897">
        <f t="shared" si="12"/>
        <v>34.72912621393705</v>
      </c>
      <c r="AA41" s="897">
        <f t="shared" si="12"/>
        <v>34.140486292988157</v>
      </c>
      <c r="AB41" s="897">
        <f t="shared" si="12"/>
        <v>33.232448338461758</v>
      </c>
      <c r="AC41" s="897">
        <f t="shared" si="12"/>
        <v>32.003163579132007</v>
      </c>
      <c r="AD41" s="897">
        <f t="shared" si="12"/>
        <v>30.838230680601594</v>
      </c>
      <c r="AE41" s="897">
        <f t="shared" si="12"/>
        <v>29.612488118127061</v>
      </c>
      <c r="AF41" s="897">
        <f t="shared" si="12"/>
        <v>39.921919542398335</v>
      </c>
      <c r="AG41" s="897">
        <f t="shared" si="12"/>
        <v>28.080257881152928</v>
      </c>
      <c r="AH41" s="897">
        <f t="shared" si="12"/>
        <v>27.136538121573587</v>
      </c>
      <c r="AI41" s="897">
        <f>AI42+AI45+AI46</f>
        <v>24.441897340784397</v>
      </c>
      <c r="AJ41" s="897">
        <f>AJ42+AJ45+AJ46</f>
        <v>23.97476911597527</v>
      </c>
      <c r="AK41" s="898">
        <f>AK42+AK45+AK46</f>
        <v>23.844779059780315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0.8006548291783373</v>
      </c>
      <c r="P42" s="454">
        <f t="shared" si="9"/>
        <v>5.1332362617122892E-3</v>
      </c>
      <c r="Q42" s="328"/>
      <c r="R42" s="13"/>
      <c r="S42" s="356"/>
      <c r="T42" s="335"/>
      <c r="U42" s="346"/>
      <c r="V42" s="564" t="s">
        <v>129</v>
      </c>
      <c r="W42" s="336"/>
      <c r="X42" s="899">
        <f>SUM(X43:X44)</f>
        <v>34.405717274021427</v>
      </c>
      <c r="Y42" s="900">
        <f t="shared" ref="Y42:AK42" si="13">SUM(Y43:Y44)</f>
        <v>34.281665824991933</v>
      </c>
      <c r="Z42" s="900">
        <f t="shared" si="13"/>
        <v>33.013717709302398</v>
      </c>
      <c r="AA42" s="900">
        <f t="shared" si="13"/>
        <v>32.388891570646258</v>
      </c>
      <c r="AB42" s="900">
        <f t="shared" si="13"/>
        <v>31.245014728634494</v>
      </c>
      <c r="AC42" s="900">
        <f t="shared" si="13"/>
        <v>30.103870611851111</v>
      </c>
      <c r="AD42" s="900">
        <f t="shared" si="13"/>
        <v>29.501689725853453</v>
      </c>
      <c r="AE42" s="900">
        <f t="shared" si="13"/>
        <v>28.404510883559652</v>
      </c>
      <c r="AF42" s="900">
        <f t="shared" si="13"/>
        <v>27.693794214070358</v>
      </c>
      <c r="AG42" s="900">
        <f t="shared" si="13"/>
        <v>27.021648020653561</v>
      </c>
      <c r="AH42" s="900">
        <f t="shared" si="13"/>
        <v>26.192987207938533</v>
      </c>
      <c r="AI42" s="900">
        <f t="shared" si="13"/>
        <v>23.531921931221099</v>
      </c>
      <c r="AJ42" s="900">
        <f t="shared" si="13"/>
        <v>23.12711150768919</v>
      </c>
      <c r="AK42" s="901">
        <f t="shared" si="13"/>
        <v>23.034093991401331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2.3273161641983302</v>
      </c>
      <c r="P43" s="612">
        <f t="shared" si="9"/>
        <v>1.4921116180354705E-2</v>
      </c>
      <c r="Q43" s="328"/>
      <c r="R43" s="13"/>
      <c r="S43" s="356" t="s">
        <v>190</v>
      </c>
      <c r="T43" s="359"/>
      <c r="U43" s="346"/>
      <c r="V43" s="360"/>
      <c r="W43" s="347" t="s">
        <v>190</v>
      </c>
      <c r="X43" s="899">
        <f>VLOOKUP(年度マスタ!$K$4&amp;"_"&amp;X$33,データシート1!$A:$BT,MATCH("aa_"&amp;$S43,データシート1!$A$1:$BT$1,0),0)</f>
        <v>15.28709520601914</v>
      </c>
      <c r="Y43" s="900">
        <f>VLOOKUP(年度マスタ!$K$4&amp;"_"&amp;Y$33,データシート1!$A:$BT,MATCH("aa_"&amp;$S43,データシート1!$A$1:$BT$1,0),0)</f>
        <v>15.269550547983521</v>
      </c>
      <c r="Z43" s="900">
        <f>VLOOKUP(年度マスタ!$K$4&amp;"_"&amp;Z$33,データシート1!$A:$BT,MATCH("aa_"&amp;$S43,データシート1!$A$1:$BT$1,0),0)</f>
        <v>15.016176915493768</v>
      </c>
      <c r="AA43" s="900">
        <f>VLOOKUP(年度マスタ!$K$4&amp;"_"&amp;AA$33,データシート1!$A:$BT,MATCH("aa_"&amp;$S43,データシート1!$A$1:$BT$1,0),0)</f>
        <v>14.896100356395136</v>
      </c>
      <c r="AB43" s="900">
        <f>VLOOKUP(年度マスタ!$K$4&amp;"_"&amp;AB$33,データシート1!$A:$BT,MATCH("aa_"&amp;$S43,データシート1!$A$1:$BT$1,0),0)</f>
        <v>14.255782037097687</v>
      </c>
      <c r="AC43" s="900">
        <f>VLOOKUP(年度マスタ!$K$4&amp;"_"&amp;AC$33,データシート1!$A:$BT,MATCH("aa_"&amp;$S43,データシート1!$A$1:$BT$1,0),0)</f>
        <v>13.438079466338753</v>
      </c>
      <c r="AD43" s="900">
        <f>VLOOKUP(年度マスタ!$K$4&amp;"_"&amp;AD$33,データシート1!$A:$BT,MATCH("aa_"&amp;$S43,データシート1!$A$1:$BT$1,0),0)</f>
        <v>13.254907104822067</v>
      </c>
      <c r="AE43" s="900">
        <f>VLOOKUP(年度マスタ!$K$4&amp;"_"&amp;AE$33,データシート1!$A:$BT,MATCH("aa_"&amp;$S43,データシート1!$A$1:$BT$1,0),0)</f>
        <v>13.075243181598088</v>
      </c>
      <c r="AF43" s="900">
        <f>VLOOKUP(年度マスタ!$K$4&amp;"_"&amp;AF$33,データシート1!$A:$BT,MATCH("aa_"&amp;$S43,データシート1!$A$1:$BT$1,0),0)</f>
        <v>12.746480625387168</v>
      </c>
      <c r="AG43" s="900">
        <f>VLOOKUP(年度マスタ!$K$4&amp;"_"&amp;AG$33,データシート1!$A:$BT,MATCH("aa_"&amp;$S43,データシート1!$A$1:$BT$1,0),0)</f>
        <v>12.442998257026604</v>
      </c>
      <c r="AH43" s="900">
        <f>VLOOKUP(年度マスタ!$K$4&amp;"_"&amp;AH$33,データシート1!$A:$BT,MATCH("aa_"&amp;$S43,データシート1!$A$1:$BT$1,0),0)</f>
        <v>11.976353692602146</v>
      </c>
      <c r="AI43" s="900">
        <f>VLOOKUP(年度マスタ!$K$4&amp;"_"&amp;AI$33,データシート1!$A:$BT,MATCH("aa_"&amp;$S43,データシート1!$A$1:$BT$1,0),0)</f>
        <v>10.278865216954486</v>
      </c>
      <c r="AJ43" s="900">
        <f>VLOOKUP(年度マスタ!$K$4&amp;"_"&amp;AJ$33,データシート1!$A:$BT,MATCH("aa_"&amp;$S43,データシート1!$A$1:$BT$1,0),0)</f>
        <v>9.7681080405088441</v>
      </c>
      <c r="AK43" s="901">
        <f>VLOOKUP(年度マスタ!$K$4&amp;"_"&amp;AK$33,データシート1!$A:$BT,MATCH("aa_"&amp;$S43,データシート1!$A$1:$BT$1,0),0)</f>
        <v>10.090794302247005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19.118622068002288</v>
      </c>
      <c r="Y44" s="900">
        <f>VLOOKUP(年度マスタ!$K$4&amp;"_"&amp;Y$33,データシート1!$A:$BT,MATCH("aa_"&amp;$S44,データシート1!$A$1:$BT$1,0),0)</f>
        <v>19.012115277008409</v>
      </c>
      <c r="Z44" s="900">
        <f>VLOOKUP(年度マスタ!$K$4&amp;"_"&amp;Z$33,データシート1!$A:$BT,MATCH("aa_"&amp;$S44,データシート1!$A$1:$BT$1,0),0)</f>
        <v>17.997540793808628</v>
      </c>
      <c r="AA44" s="900">
        <f>VLOOKUP(年度マスタ!$K$4&amp;"_"&amp;AA$33,データシート1!$A:$BT,MATCH("aa_"&amp;$S44,データシート1!$A$1:$BT$1,0),0)</f>
        <v>17.492791214251124</v>
      </c>
      <c r="AB44" s="900">
        <f>VLOOKUP(年度マスタ!$K$4&amp;"_"&amp;AB$33,データシート1!$A:$BT,MATCH("aa_"&amp;$S44,データシート1!$A$1:$BT$1,0),0)</f>
        <v>16.989232691536809</v>
      </c>
      <c r="AC44" s="900">
        <f>VLOOKUP(年度マスタ!$K$4&amp;"_"&amp;AC$33,データシート1!$A:$BT,MATCH("aa_"&amp;$S44,データシート1!$A$1:$BT$1,0),0)</f>
        <v>16.665791145512358</v>
      </c>
      <c r="AD44" s="900">
        <f>VLOOKUP(年度マスタ!$K$4&amp;"_"&amp;AD$33,データシート1!$A:$BT,MATCH("aa_"&amp;$S44,データシート1!$A$1:$BT$1,0),0)</f>
        <v>16.246782621031386</v>
      </c>
      <c r="AE44" s="900">
        <f>VLOOKUP(年度マスタ!$K$4&amp;"_"&amp;AE$33,データシート1!$A:$BT,MATCH("aa_"&amp;$S44,データシート1!$A$1:$BT$1,0),0)</f>
        <v>15.329267701961566</v>
      </c>
      <c r="AF44" s="900">
        <f>VLOOKUP(年度マスタ!$K$4&amp;"_"&amp;AF$33,データシート1!$A:$BT,MATCH("aa_"&amp;$S44,データシート1!$A$1:$BT$1,0),0)</f>
        <v>14.94731358868319</v>
      </c>
      <c r="AG44" s="900">
        <f>VLOOKUP(年度マスタ!$K$4&amp;"_"&amp;AG$33,データシート1!$A:$BT,MATCH("aa_"&amp;$S44,データシート1!$A$1:$BT$1,0),0)</f>
        <v>14.578649763626958</v>
      </c>
      <c r="AH44" s="900">
        <f>VLOOKUP(年度マスタ!$K$4&amp;"_"&amp;AH$33,データシート1!$A:$BT,MATCH("aa_"&amp;$S44,データシート1!$A$1:$BT$1,0),0)</f>
        <v>14.216633515336387</v>
      </c>
      <c r="AI44" s="900">
        <f>VLOOKUP(年度マスタ!$K$4&amp;"_"&amp;AI$33,データシート1!$A:$BT,MATCH("aa_"&amp;$S44,データシート1!$A$1:$BT$1,0),0)</f>
        <v>13.253056714266615</v>
      </c>
      <c r="AJ44" s="900">
        <f>VLOOKUP(年度マスタ!$K$4&amp;"_"&amp;AJ$33,データシート1!$A:$BT,MATCH("aa_"&amp;$S44,データシート1!$A$1:$BT$1,0),0)</f>
        <v>13.359003467180345</v>
      </c>
      <c r="AK44" s="901">
        <f>VLOOKUP(年度マスタ!$K$4&amp;"_"&amp;AK$33,データシート1!$A:$BT,MATCH("aa_"&amp;$S44,データシート1!$A$1:$BT$1,0),0)</f>
        <v>12.943299689154326</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0.96989315097866202</v>
      </c>
      <c r="Y45" s="900">
        <f>VLOOKUP(年度マスタ!$K$4&amp;"_"&amp;Y$33,データシート1!$A:$BT,MATCH("aa_"&amp;$S45,データシート1!$A$1:$BT$1,0),0)</f>
        <v>0.99167514907693299</v>
      </c>
      <c r="Z45" s="900">
        <f>VLOOKUP(年度マスタ!$K$4&amp;"_"&amp;Z$33,データシート1!$A:$BT,MATCH("aa_"&amp;$S45,データシート1!$A$1:$BT$1,0),0)</f>
        <v>1.1170079743886201</v>
      </c>
      <c r="AA45" s="900">
        <f>VLOOKUP(年度マスタ!$K$4&amp;"_"&amp;AA$33,データシート1!$A:$BT,MATCH("aa_"&amp;$S45,データシート1!$A$1:$BT$1,0),0)</f>
        <v>1.1849381823376199</v>
      </c>
      <c r="AB45" s="900">
        <f>VLOOKUP(年度マスタ!$K$4&amp;"_"&amp;AB$33,データシート1!$A:$BT,MATCH("aa_"&amp;$S45,データシート1!$A$1:$BT$1,0),0)</f>
        <v>1.1867787806489301</v>
      </c>
      <c r="AC45" s="900">
        <f>VLOOKUP(年度マスタ!$K$4&amp;"_"&amp;AC$33,データシート1!$A:$BT,MATCH("aa_"&amp;$S45,データシート1!$A$1:$BT$1,0),0)</f>
        <v>1.10710115100518</v>
      </c>
      <c r="AD45" s="900">
        <f>VLOOKUP(年度マスタ!$K$4&amp;"_"&amp;AD$33,データシート1!$A:$BT,MATCH("aa_"&amp;$S45,データシート1!$A$1:$BT$1,0),0)</f>
        <v>1.0579884826792301</v>
      </c>
      <c r="AE45" s="900">
        <f>VLOOKUP(年度マスタ!$K$4&amp;"_"&amp;AE$33,データシート1!$A:$BT,MATCH("aa_"&amp;$S45,データシート1!$A$1:$BT$1,0),0)</f>
        <v>1.0057294445747473</v>
      </c>
      <c r="AF45" s="900">
        <f>VLOOKUP(年度マスタ!$K$4&amp;"_"&amp;AF$33,データシート1!$A:$BT,MATCH("aa_"&amp;$S45,データシート1!$A$1:$BT$1,0),0)</f>
        <v>0.94373900183030301</v>
      </c>
      <c r="AG45" s="900">
        <f>VLOOKUP(年度マスタ!$K$4&amp;"_"&amp;AG$33,データシート1!$A:$BT,MATCH("aa_"&amp;$S45,データシート1!$A$1:$BT$1,0),0)</f>
        <v>0.85019049896199195</v>
      </c>
      <c r="AH45" s="900">
        <f>VLOOKUP(年度マスタ!$K$4&amp;"_"&amp;AH$33,データシート1!$A:$BT,MATCH("aa_"&amp;$S45,データシート1!$A$1:$BT$1,0),0)</f>
        <v>0.80445442197524997</v>
      </c>
      <c r="AI45" s="900">
        <f>VLOOKUP(年度マスタ!$K$4&amp;"_"&amp;AI$33,データシート1!$A:$BT,MATCH("aa_"&amp;$S45,データシート1!$A$1:$BT$1,0),0)</f>
        <v>0.74779885486850095</v>
      </c>
      <c r="AJ45" s="900">
        <f>VLOOKUP(年度マスタ!$K$4&amp;"_"&amp;AJ$33,データシート1!$A:$BT,MATCH("aa_"&amp;$S45,データシート1!$A$1:$BT$1,0),0)</f>
        <v>0.71927077602901501</v>
      </c>
      <c r="AK45" s="901">
        <f>VLOOKUP(年度マスタ!$K$4&amp;"_"&amp;AK$33,データシート1!$A:$BT,MATCH("aa_"&amp;$S45,データシート1!$A$1:$BT$1,0),0)</f>
        <v>0.70732115772261739</v>
      </c>
      <c r="AL45" s="330"/>
      <c r="AW45" s="17" t="str">
        <f>AW48</f>
        <v>室戸市</v>
      </c>
      <c r="AX45" s="1010">
        <f t="shared" ref="AX45:BB45" si="15">AX48/$BC48</f>
        <v>0.48448581852700096</v>
      </c>
      <c r="AY45" s="1010">
        <f t="shared" si="15"/>
        <v>9.4805307415802426E-2</v>
      </c>
      <c r="AZ45" s="1010">
        <f t="shared" si="15"/>
        <v>0.15850187921367984</v>
      </c>
      <c r="BA45" s="1010">
        <f t="shared" si="15"/>
        <v>0.2392967618354328</v>
      </c>
      <c r="BB45" s="1010">
        <f t="shared" si="15"/>
        <v>2.291023300808398E-2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1.748573212536124</v>
      </c>
      <c r="Y46" s="900">
        <f>VLOOKUP(年度マスタ!$K$4&amp;"_"&amp;Y$33,データシート1!$A:$BT,MATCH("aa_"&amp;$S46,データシート1!$A$1:$BT$1,0),0)</f>
        <v>0.61023807562912846</v>
      </c>
      <c r="Z46" s="900">
        <f>VLOOKUP(年度マスタ!$K$4&amp;"_"&amp;Z$33,データシート1!$A:$BT,MATCH("aa_"&amp;$S46,データシート1!$A$1:$BT$1,0),0)</f>
        <v>0.59840053024603113</v>
      </c>
      <c r="AA46" s="900">
        <f>VLOOKUP(年度マスタ!$K$4&amp;"_"&amp;AA$33,データシート1!$A:$BT,MATCH("aa_"&amp;$S46,データシート1!$A$1:$BT$1,0),0)</f>
        <v>0.56665654000427834</v>
      </c>
      <c r="AB46" s="900">
        <f>VLOOKUP(年度マスタ!$K$4&amp;"_"&amp;AB$33,データシート1!$A:$BT,MATCH("aa_"&amp;$S46,データシート1!$A$1:$BT$1,0),0)</f>
        <v>0.8006548291783373</v>
      </c>
      <c r="AC46" s="900">
        <f>VLOOKUP(年度マスタ!$K$4&amp;"_"&amp;AC$33,データシート1!$A:$BT,MATCH("aa_"&amp;$S46,データシート1!$A$1:$BT$1,0),0)</f>
        <v>0.79219181627571789</v>
      </c>
      <c r="AD46" s="900">
        <f>VLOOKUP(年度マスタ!$K$4&amp;"_"&amp;AD$33,データシート1!$A:$BT,MATCH("aa_"&amp;$S46,データシート1!$A$1:$BT$1,0),0)</f>
        <v>0.27855247206891021</v>
      </c>
      <c r="AE46" s="900">
        <f>VLOOKUP(年度マスタ!$K$4&amp;"_"&amp;AE$33,データシート1!$A:$BT,MATCH("aa_"&amp;$S46,データシート1!$A$1:$BT$1,0),0)</f>
        <v>0.20224778999266124</v>
      </c>
      <c r="AF46" s="900">
        <f>VLOOKUP(年度マスタ!$K$4&amp;"_"&amp;AF$33,データシート1!$A:$BT,MATCH("aa_"&amp;$S46,データシート1!$A$1:$BT$1,0),0)</f>
        <v>11.284386326497673</v>
      </c>
      <c r="AG46" s="900">
        <f>VLOOKUP(年度マスタ!$K$4&amp;"_"&amp;AG$33,データシート1!$A:$BT,MATCH("aa_"&amp;$S46,データシート1!$A$1:$BT$1,0),0)</f>
        <v>0.20841936153737406</v>
      </c>
      <c r="AH46" s="900">
        <f>VLOOKUP(年度マスタ!$K$4&amp;"_"&amp;AH$33,データシート1!$A:$BT,MATCH("aa_"&amp;$S46,データシート1!$A$1:$BT$1,0),0)</f>
        <v>0.1390964916598032</v>
      </c>
      <c r="AI46" s="900">
        <f>VLOOKUP(年度マスタ!$K$4&amp;"_"&amp;AI$33,データシート1!$A:$BT,MATCH("aa_"&amp;$S46,データシート1!$A$1:$BT$1,0),0)</f>
        <v>0.16217655469479453</v>
      </c>
      <c r="AJ46" s="900">
        <f>VLOOKUP(年度マスタ!$K$4&amp;"_"&amp;AJ$33,データシート1!$A:$BT,MATCH("aa_"&amp;$S46,データシート1!$A$1:$BT$1,0),0)</f>
        <v>0.12838683225706882</v>
      </c>
      <c r="AK46" s="901">
        <f>VLOOKUP(年度マスタ!$K$4&amp;"_"&amp;AK$33,データシート1!$A:$BT,MATCH("aa_"&amp;$S46,データシート1!$A$1:$BT$1,0),0)</f>
        <v>0.10336391065636688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1.851476710040701</v>
      </c>
      <c r="Y47" s="903">
        <f>VLOOKUP(年度マスタ!$K$4&amp;"_"&amp;Y$33,データシート1!$A:$BT,MATCH("aa_"&amp;$S47,データシート1!$A$1:$BT$1,0),0)</f>
        <v>2.3528968821573231</v>
      </c>
      <c r="Z47" s="903">
        <f>VLOOKUP(年度マスタ!$K$4&amp;"_"&amp;Z$33,データシート1!$A:$BT,MATCH("aa_"&amp;$S47,データシート1!$A$1:$BT$1,0),0)</f>
        <v>1.834015788494161</v>
      </c>
      <c r="AA47" s="903">
        <f>VLOOKUP(年度マスタ!$K$4&amp;"_"&amp;AA$33,データシート1!$A:$BT,MATCH("aa_"&amp;$S47,データシート1!$A$1:$BT$1,0),0)</f>
        <v>2.6248155874651462</v>
      </c>
      <c r="AB47" s="903">
        <f>VLOOKUP(年度マスタ!$K$4&amp;"_"&amp;AB$33,データシート1!$A:$BT,MATCH("aa_"&amp;$S47,データシート1!$A$1:$BT$1,0),0)</f>
        <v>2.3273161641983302</v>
      </c>
      <c r="AC47" s="903">
        <f>VLOOKUP(年度マスタ!$K$4&amp;"_"&amp;AC$33,データシート1!$A:$BT,MATCH("aa_"&amp;$S47,データシート1!$A$1:$BT$1,0),0)</f>
        <v>2.4438469329227042</v>
      </c>
      <c r="AD47" s="903">
        <f>VLOOKUP(年度マスタ!$K$4&amp;"_"&amp;AD$33,データシート1!$A:$BT,MATCH("aa_"&amp;$S47,データシート1!$A$1:$BT$1,0),0)</f>
        <v>2.376642805538979</v>
      </c>
      <c r="AE47" s="903">
        <f>VLOOKUP(年度マスタ!$K$4&amp;"_"&amp;AE$33,データシート1!$A:$BT,MATCH("aa_"&amp;$S47,データシート1!$A$1:$BT$1,0),0)</f>
        <v>2.1340154124125905</v>
      </c>
      <c r="AF47" s="903">
        <f>VLOOKUP(年度マスタ!$K$4&amp;"_"&amp;AF$33,データシート1!$A:$BT,MATCH("aa_"&amp;$S47,データシート1!$A$1:$BT$1,0),0)</f>
        <v>2.2153671232752892</v>
      </c>
      <c r="AG47" s="903">
        <f>VLOOKUP(年度マスタ!$K$4&amp;"_"&amp;AG$33,データシート1!$A:$BT,MATCH("aa_"&amp;$S47,データシート1!$A$1:$BT$1,0),0)</f>
        <v>1.9677507665423823</v>
      </c>
      <c r="AH47" s="903">
        <f>VLOOKUP(年度マスタ!$K$4&amp;"_"&amp;AH$33,データシート1!$A:$BT,MATCH("aa_"&amp;$S47,データシート1!$A$1:$BT$1,0),0)</f>
        <v>1.100791116089209</v>
      </c>
      <c r="AI47" s="903">
        <f>VLOOKUP(年度マスタ!$K$4&amp;"_"&amp;AI$33,データシート1!$A:$BT,MATCH("aa_"&amp;$S47,データシート1!$A$1:$BT$1,0),0)</f>
        <v>2.2078968408702968</v>
      </c>
      <c r="AJ47" s="903">
        <f>VLOOKUP(年度マスタ!$K$4&amp;"_"&amp;AJ$33,データシート1!$A:$BT,MATCH("aa_"&amp;$S47,データシート1!$A$1:$BT$1,0),0)</f>
        <v>2.1283739490568911</v>
      </c>
      <c r="AK47" s="904">
        <f>VLOOKUP(年度マスタ!$K$4&amp;"_"&amp;AK$33,データシート1!$A:$BT,MATCH("aa_"&amp;$S47,データシート1!$A$1:$BT$1,0),0)</f>
        <v>2.282895264005028</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室戸市</v>
      </c>
      <c r="AX48" s="1011">
        <f>SUM(AY39:BA39)</f>
        <v>48.276697151121162</v>
      </c>
      <c r="AY48" s="1011">
        <f>BB39</f>
        <v>9.4468959449564558</v>
      </c>
      <c r="AZ48" s="1011">
        <f>BC39</f>
        <v>15.793955009760426</v>
      </c>
      <c r="BA48" s="1011">
        <f>SUM(BD39:BG39)</f>
        <v>23.844779059780315</v>
      </c>
      <c r="BB48" s="1011">
        <f>BH39</f>
        <v>2.282895264005028</v>
      </c>
      <c r="BC48" s="1011">
        <f>SUM(AX48:BB48)</f>
        <v>99.645222429623388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99.645222429623388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48.276697151121162</v>
      </c>
      <c r="P52" s="453">
        <f t="shared" ref="P52:P64" si="18">O52/$O$51</f>
        <v>0.48448581852700096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36.574778804142589</v>
      </c>
      <c r="P53" s="454">
        <f t="shared" si="18"/>
        <v>0.36704999911033692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1.1977005787914137</v>
      </c>
      <c r="P54" s="454">
        <f t="shared" si="18"/>
        <v>1.2019648805915566E-2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10.504217768187162</v>
      </c>
      <c r="P55" s="454">
        <f t="shared" si="18"/>
        <v>0.1054161706107485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9.4468959449564558</v>
      </c>
      <c r="P56" s="453">
        <f t="shared" si="18"/>
        <v>9.4805307415802426E-2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15.793955009760426</v>
      </c>
      <c r="P57" s="453">
        <f t="shared" si="18"/>
        <v>0.15850187921367984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23.844779059780315</v>
      </c>
      <c r="P58" s="453">
        <f t="shared" si="18"/>
        <v>0.2392967618354328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23.034093991401331</v>
      </c>
      <c r="P59" s="454">
        <f t="shared" si="18"/>
        <v>0.23116104746185562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10.090794302247005</v>
      </c>
      <c r="P60" s="454">
        <f t="shared" si="18"/>
        <v>0.10126721639237495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12.943299689154326</v>
      </c>
      <c r="P61" s="454">
        <f t="shared" si="18"/>
        <v>0.12989383106948066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0.70732115772261739</v>
      </c>
      <c r="P62" s="454">
        <f t="shared" si="18"/>
        <v>7.0983950908652784E-3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0.10336391065636688</v>
      </c>
      <c r="P63" s="454">
        <f t="shared" si="18"/>
        <v>1.0373192827119223E-3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2.282895264005028</v>
      </c>
      <c r="P64" s="612">
        <f t="shared" si="18"/>
        <v>2.291023300808398E-2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室戸市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109.2556</v>
      </c>
      <c r="AI7" s="78">
        <f>VLOOKUP(年度マスタ!$K$4&amp;"_"&amp;$AG7,データシート1!$A:$BT,MATCH("ab_"&amp;AI$2,データシート1!$A$1:$BT$1,0),0)</f>
        <v>391</v>
      </c>
      <c r="AJ7" s="78">
        <f>VLOOKUP(年度マスタ!$K$4&amp;"_"&amp;$AG7,データシート1!$A:$BT,MATCH("ab_"&amp;AJ$2,データシート1!$A$1:$BT$1,0),0)</f>
        <v>262</v>
      </c>
      <c r="AK7" s="78">
        <f>VLOOKUP(年度マスタ!$K$4&amp;"_"&amp;$AG7,データシート1!$A:$BT,MATCH("ab_"&amp;AK$2,データシート1!$A$1:$BT$1,0),0)</f>
        <v>4249</v>
      </c>
      <c r="AL7" s="78">
        <f>VLOOKUP(年度マスタ!$K$4&amp;"_"&amp;$AG7,データシート1!$A:$BT,MATCH("ab_"&amp;AL$2,データシート1!$A$1:$BT$1,0),0)</f>
        <v>8320</v>
      </c>
      <c r="AM7" s="78">
        <f>VLOOKUP(年度マスタ!$K$4&amp;"_"&amp;$AG7,データシート1!$A:$BT,MATCH("ab_"&amp;AM$2,データシート1!$A$1:$BT$1,0),0)</f>
        <v>7728</v>
      </c>
      <c r="AN7" s="78">
        <f>VLOOKUP(年度マスタ!$K$4&amp;"_"&amp;$AG7,データシート1!$A:$BT,MATCH("ab_"&amp;AN$2,データシート1!$A$1:$BT$1,0),0)</f>
        <v>3848</v>
      </c>
      <c r="AO7" s="78">
        <f>VLOOKUP(年度マスタ!$K$4&amp;"_"&amp;$AG7,データシート1!$A:$BT,MATCH("ab_"&amp;AO$2,データシート1!$A$1:$BT$1,0),0)</f>
        <v>16637</v>
      </c>
      <c r="AP7" s="78">
        <f>VLOOKUP(年度マスタ!$K$4&amp;"_"&amp;$AG7,データシート1!$A:$BT,MATCH("ab_"&amp;AP$2,データシート1!$A$1:$BT$1,0),0)</f>
        <v>322216</v>
      </c>
      <c r="AQ7" s="954">
        <f>VLOOKUP(年度マスタ!$K$4&amp;"_"&amp;$AG7,データシート1!$A:$BT,MATCH("ab_"&amp;AQ$2,データシート1!$A$1:$BT$1,0),0)</f>
        <v>1.851476710040701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128.31479999999999</v>
      </c>
      <c r="AI8" s="78">
        <f>VLOOKUP(年度マスタ!$K$4&amp;"_"&amp;$AG8,データシート1!$A:$BT,MATCH("ab_"&amp;AI$2,データシート1!$A$1:$BT$1,0),0)</f>
        <v>391</v>
      </c>
      <c r="AJ8" s="78">
        <f>VLOOKUP(年度マスタ!$K$4&amp;"_"&amp;$AG8,データシート1!$A:$BT,MATCH("ab_"&amp;AJ$2,データシート1!$A$1:$BT$1,0),0)</f>
        <v>262</v>
      </c>
      <c r="AK8" s="78">
        <f>VLOOKUP(年度マスタ!$K$4&amp;"_"&amp;$AG8,データシート1!$A:$BT,MATCH("ab_"&amp;AK$2,データシート1!$A$1:$BT$1,0),0)</f>
        <v>4249</v>
      </c>
      <c r="AL8" s="78">
        <f>VLOOKUP(年度マスタ!$K$4&amp;"_"&amp;$AG8,データシート1!$A:$BT,MATCH("ab_"&amp;AL$2,データシート1!$A$1:$BT$1,0),0)</f>
        <v>8237</v>
      </c>
      <c r="AM8" s="78">
        <f>VLOOKUP(年度マスタ!$K$4&amp;"_"&amp;$AG8,データシート1!$A:$BT,MATCH("ab_"&amp;AM$2,データシート1!$A$1:$BT$1,0),0)</f>
        <v>7755</v>
      </c>
      <c r="AN8" s="78">
        <f>VLOOKUP(年度マスタ!$K$4&amp;"_"&amp;$AG8,データシート1!$A:$BT,MATCH("ab_"&amp;AN$2,データシート1!$A$1:$BT$1,0),0)</f>
        <v>3731</v>
      </c>
      <c r="AO8" s="78">
        <f>VLOOKUP(年度マスタ!$K$4&amp;"_"&amp;$AG8,データシート1!$A:$BT,MATCH("ab_"&amp;AO$2,データシート1!$A$1:$BT$1,0),0)</f>
        <v>16300</v>
      </c>
      <c r="AP8" s="78">
        <f>VLOOKUP(年度マスタ!$K$4&amp;"_"&amp;$AG8,データシート1!$A:$BT,MATCH("ab_"&amp;AP$2,データシート1!$A$1:$BT$1,0),0)</f>
        <v>106565</v>
      </c>
      <c r="AQ8" s="954">
        <f>VLOOKUP(年度マスタ!$K$4&amp;"_"&amp;$AG8,データシート1!$A:$BT,MATCH("ab_"&amp;AQ$2,データシート1!$A$1:$BT$1,0),0)</f>
        <v>2.3528968821573231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126.81780000000001</v>
      </c>
      <c r="AI9" s="78">
        <f>VLOOKUP(年度マスタ!$K$4&amp;"_"&amp;$AG9,データシート1!$A:$BT,MATCH("ab_"&amp;AI$2,データシート1!$A$1:$BT$1,0),0)</f>
        <v>391</v>
      </c>
      <c r="AJ9" s="78">
        <f>VLOOKUP(年度マスタ!$K$4&amp;"_"&amp;$AG9,データシート1!$A:$BT,MATCH("ab_"&amp;AJ$2,データシート1!$A$1:$BT$1,0),0)</f>
        <v>262</v>
      </c>
      <c r="AK9" s="78">
        <f>VLOOKUP(年度マスタ!$K$4&amp;"_"&amp;$AG9,データシート1!$A:$BT,MATCH("ab_"&amp;AK$2,データシート1!$A$1:$BT$1,0),0)</f>
        <v>4249</v>
      </c>
      <c r="AL9" s="78">
        <f>VLOOKUP(年度マスタ!$K$4&amp;"_"&amp;$AG9,データシート1!$A:$BT,MATCH("ab_"&amp;AL$2,データシート1!$A$1:$BT$1,0),0)</f>
        <v>8157</v>
      </c>
      <c r="AM9" s="78">
        <f>VLOOKUP(年度マスタ!$K$4&amp;"_"&amp;$AG9,データシート1!$A:$BT,MATCH("ab_"&amp;AM$2,データシート1!$A$1:$BT$1,0),0)</f>
        <v>7792</v>
      </c>
      <c r="AN9" s="78">
        <f>VLOOKUP(年度マスタ!$K$4&amp;"_"&amp;$AG9,データシート1!$A:$BT,MATCH("ab_"&amp;AN$2,データシート1!$A$1:$BT$1,0),0)</f>
        <v>3637</v>
      </c>
      <c r="AO9" s="78">
        <f>VLOOKUP(年度マスタ!$K$4&amp;"_"&amp;$AG9,データシート1!$A:$BT,MATCH("ab_"&amp;AO$2,データシート1!$A$1:$BT$1,0),0)</f>
        <v>15917</v>
      </c>
      <c r="AP9" s="78">
        <f>VLOOKUP(年度マスタ!$K$4&amp;"_"&amp;$AG9,データシート1!$A:$BT,MATCH("ab_"&amp;AP$2,データシート1!$A$1:$BT$1,0),0)</f>
        <v>104325</v>
      </c>
      <c r="AQ9" s="954">
        <f>VLOOKUP(年度マスタ!$K$4&amp;"_"&amp;$AG9,データシート1!$A:$BT,MATCH("ab_"&amp;AQ$2,データシート1!$A$1:$BT$1,0),0)</f>
        <v>1.834015788494161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114.3212</v>
      </c>
      <c r="AI10" s="78">
        <f>VLOOKUP(年度マスタ!$K$4&amp;"_"&amp;$AG10,データシート1!$A:$BT,MATCH("ab_"&amp;AI$2,データシート1!$A$1:$BT$1,0),0)</f>
        <v>391</v>
      </c>
      <c r="AJ10" s="78">
        <f>VLOOKUP(年度マスタ!$K$4&amp;"_"&amp;$AG10,データシート1!$A:$BT,MATCH("ab_"&amp;AJ$2,データシート1!$A$1:$BT$1,0),0)</f>
        <v>262</v>
      </c>
      <c r="AK10" s="78">
        <f>VLOOKUP(年度マスタ!$K$4&amp;"_"&amp;$AG10,データシート1!$A:$BT,MATCH("ab_"&amp;AK$2,データシート1!$A$1:$BT$1,0),0)</f>
        <v>4249</v>
      </c>
      <c r="AL10" s="78">
        <f>VLOOKUP(年度マスタ!$K$4&amp;"_"&amp;$AG10,データシート1!$A:$BT,MATCH("ab_"&amp;AL$2,データシート1!$A$1:$BT$1,0),0)</f>
        <v>8081</v>
      </c>
      <c r="AM10" s="78">
        <f>VLOOKUP(年度マスタ!$K$4&amp;"_"&amp;$AG10,データシート1!$A:$BT,MATCH("ab_"&amp;AM$2,データシート1!$A$1:$BT$1,0),0)</f>
        <v>7791</v>
      </c>
      <c r="AN10" s="78">
        <f>VLOOKUP(年度マスタ!$K$4&amp;"_"&amp;$AG10,データシート1!$A:$BT,MATCH("ab_"&amp;AN$2,データシート1!$A$1:$BT$1,0),0)</f>
        <v>3515</v>
      </c>
      <c r="AO10" s="78">
        <f>VLOOKUP(年度マスタ!$K$4&amp;"_"&amp;$AG10,データシート1!$A:$BT,MATCH("ab_"&amp;AO$2,データシート1!$A$1:$BT$1,0),0)</f>
        <v>15541</v>
      </c>
      <c r="AP10" s="78">
        <f>VLOOKUP(年度マスタ!$K$4&amp;"_"&amp;$AG10,データシート1!$A:$BT,MATCH("ab_"&amp;AP$2,データシート1!$A$1:$BT$1,0),0)</f>
        <v>96232</v>
      </c>
      <c r="AQ10" s="954">
        <f>VLOOKUP(年度マスタ!$K$4&amp;"_"&amp;$AG10,データシート1!$A:$BT,MATCH("ab_"&amp;AQ$2,データシート1!$A$1:$BT$1,0),0)</f>
        <v>2.6248155874651462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122.5565</v>
      </c>
      <c r="AI11" s="78">
        <f>VLOOKUP(年度マスタ!$K$4&amp;"_"&amp;$AG11,データシート1!$A:$BT,MATCH("ab_"&amp;AI$2,データシート1!$A$1:$BT$1,0),0)</f>
        <v>391</v>
      </c>
      <c r="AJ11" s="78">
        <f>VLOOKUP(年度マスタ!$K$4&amp;"_"&amp;$AG11,データシート1!$A:$BT,MATCH("ab_"&amp;AJ$2,データシート1!$A$1:$BT$1,0),0)</f>
        <v>262</v>
      </c>
      <c r="AK11" s="78">
        <f>VLOOKUP(年度マスタ!$K$4&amp;"_"&amp;$AG11,データシート1!$A:$BT,MATCH("ab_"&amp;AK$2,データシート1!$A$1:$BT$1,0),0)</f>
        <v>4249</v>
      </c>
      <c r="AL11" s="78">
        <f>VLOOKUP(年度マスタ!$K$4&amp;"_"&amp;$AG11,データシート1!$A:$BT,MATCH("ab_"&amp;AL$2,データシート1!$A$1:$BT$1,0),0)</f>
        <v>8063</v>
      </c>
      <c r="AM11" s="78">
        <f>VLOOKUP(年度マスタ!$K$4&amp;"_"&amp;$AG11,データシート1!$A:$BT,MATCH("ab_"&amp;AM$2,データシート1!$A$1:$BT$1,0),0)</f>
        <v>7789</v>
      </c>
      <c r="AN11" s="78">
        <f>VLOOKUP(年度マスタ!$K$4&amp;"_"&amp;$AG11,データシート1!$A:$BT,MATCH("ab_"&amp;AN$2,データシート1!$A$1:$BT$1,0),0)</f>
        <v>3401</v>
      </c>
      <c r="AO11" s="78">
        <f>VLOOKUP(年度マスタ!$K$4&amp;"_"&amp;$AG11,データシート1!$A:$BT,MATCH("ab_"&amp;AO$2,データシート1!$A$1:$BT$1,0),0)</f>
        <v>15342</v>
      </c>
      <c r="AP11" s="78">
        <f>VLOOKUP(年度マスタ!$K$4&amp;"_"&amp;$AG11,データシート1!$A:$BT,MATCH("ab_"&amp;AP$2,データシート1!$A$1:$BT$1,0),0)</f>
        <v>132726</v>
      </c>
      <c r="AQ11" s="954">
        <f>VLOOKUP(年度マスタ!$K$4&amp;"_"&amp;$AG11,データシート1!$A:$BT,MATCH("ab_"&amp;AQ$2,データシート1!$A$1:$BT$1,0),0)</f>
        <v>2.3273161641983302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132.77600000000001</v>
      </c>
      <c r="AI12" s="78">
        <f>VLOOKUP(年度マスタ!$K$4&amp;"_"&amp;$AG12,データシート1!$A:$BT,MATCH("ab_"&amp;AI$2,データシート1!$A$1:$BT$1,0),0)</f>
        <v>338</v>
      </c>
      <c r="AJ12" s="78">
        <f>VLOOKUP(年度マスタ!$K$4&amp;"_"&amp;$AG12,データシート1!$A:$BT,MATCH("ab_"&amp;AJ$2,データシート1!$A$1:$BT$1,0),0)</f>
        <v>228</v>
      </c>
      <c r="AK12" s="78">
        <f>VLOOKUP(年度マスタ!$K$4&amp;"_"&amp;$AG12,データシート1!$A:$BT,MATCH("ab_"&amp;AK$2,データシート1!$A$1:$BT$1,0),0)</f>
        <v>3733</v>
      </c>
      <c r="AL12" s="78">
        <f>VLOOKUP(年度マスタ!$K$4&amp;"_"&amp;$AG12,データシート1!$A:$BT,MATCH("ab_"&amp;AL$2,データシート1!$A$1:$BT$1,0),0)</f>
        <v>7939</v>
      </c>
      <c r="AM12" s="78">
        <f>VLOOKUP(年度マスタ!$K$4&amp;"_"&amp;$AG12,データシート1!$A:$BT,MATCH("ab_"&amp;AM$2,データシート1!$A$1:$BT$1,0),0)</f>
        <v>7733</v>
      </c>
      <c r="AN12" s="78">
        <f>VLOOKUP(年度マスタ!$K$4&amp;"_"&amp;$AG12,データシート1!$A:$BT,MATCH("ab_"&amp;AN$2,データシート1!$A$1:$BT$1,0),0)</f>
        <v>3319</v>
      </c>
      <c r="AO12" s="78">
        <f>VLOOKUP(年度マスタ!$K$4&amp;"_"&amp;$AG12,データシート1!$A:$BT,MATCH("ab_"&amp;AO$2,データシート1!$A$1:$BT$1,0),0)</f>
        <v>14917</v>
      </c>
      <c r="AP12" s="78">
        <f>VLOOKUP(年度マスタ!$K$4&amp;"_"&amp;$AG12,データシート1!$A:$BT,MATCH("ab_"&amp;AP$2,データシート1!$A$1:$BT$1,0),0)</f>
        <v>131736</v>
      </c>
      <c r="AQ12" s="954">
        <f>VLOOKUP(年度マスタ!$K$4&amp;"_"&amp;$AG12,データシート1!$A:$BT,MATCH("ab_"&amp;AQ$2,データシート1!$A$1:$BT$1,0),0)</f>
        <v>2.4438469329227042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126.4353</v>
      </c>
      <c r="AI13" s="78">
        <f>VLOOKUP(年度マスタ!$K$4&amp;"_"&amp;$AG13,データシート1!$A:$BT,MATCH("ab_"&amp;AI$2,データシート1!$A$1:$BT$1,0),0)</f>
        <v>338</v>
      </c>
      <c r="AJ13" s="78">
        <f>VLOOKUP(年度マスタ!$K$4&amp;"_"&amp;$AG13,データシート1!$A:$BT,MATCH("ab_"&amp;AJ$2,データシート1!$A$1:$BT$1,0),0)</f>
        <v>228</v>
      </c>
      <c r="AK13" s="78">
        <f>VLOOKUP(年度マスタ!$K$4&amp;"_"&amp;$AG13,データシート1!$A:$BT,MATCH("ab_"&amp;AK$2,データシート1!$A$1:$BT$1,0),0)</f>
        <v>3733</v>
      </c>
      <c r="AL13" s="78">
        <f>VLOOKUP(年度マスタ!$K$4&amp;"_"&amp;$AG13,データシート1!$A:$BT,MATCH("ab_"&amp;AL$2,データシート1!$A$1:$BT$1,0),0)</f>
        <v>7852</v>
      </c>
      <c r="AM13" s="78">
        <f>VLOOKUP(年度マスタ!$K$4&amp;"_"&amp;$AG13,データシート1!$A:$BT,MATCH("ab_"&amp;AM$2,データシート1!$A$1:$BT$1,0),0)</f>
        <v>7701</v>
      </c>
      <c r="AN13" s="78">
        <f>VLOOKUP(年度マスタ!$K$4&amp;"_"&amp;$AG13,データシート1!$A:$BT,MATCH("ab_"&amp;AN$2,データシート1!$A$1:$BT$1,0),0)</f>
        <v>3233</v>
      </c>
      <c r="AO13" s="78">
        <f>VLOOKUP(年度マスタ!$K$4&amp;"_"&amp;$AG13,データシート1!$A:$BT,MATCH("ab_"&amp;AO$2,データシート1!$A$1:$BT$1,0),0)</f>
        <v>14562</v>
      </c>
      <c r="AP13" s="78">
        <f>VLOOKUP(年度マスタ!$K$4&amp;"_"&amp;$AG13,データシート1!$A:$BT,MATCH("ab_"&amp;AP$2,データシート1!$A$1:$BT$1,0),0)</f>
        <v>47614</v>
      </c>
      <c r="AQ13" s="954">
        <f>VLOOKUP(年度マスタ!$K$4&amp;"_"&amp;$AG13,データシート1!$A:$BT,MATCH("ab_"&amp;AQ$2,データシート1!$A$1:$BT$1,0),0)</f>
        <v>2.376642805538979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130.09289999999999</v>
      </c>
      <c r="AI14" s="78">
        <f>VLOOKUP(年度マスタ!$K$4&amp;"_"&amp;$AG14,データシート1!$A:$BT,MATCH("ab_"&amp;AI$2,データシート1!$A$1:$BT$1,0),0)</f>
        <v>338</v>
      </c>
      <c r="AJ14" s="78">
        <f>VLOOKUP(年度マスタ!$K$4&amp;"_"&amp;$AG14,データシート1!$A:$BT,MATCH("ab_"&amp;AJ$2,データシート1!$A$1:$BT$1,0),0)</f>
        <v>228</v>
      </c>
      <c r="AK14" s="78">
        <f>VLOOKUP(年度マスタ!$K$4&amp;"_"&amp;$AG14,データシート1!$A:$BT,MATCH("ab_"&amp;AK$2,データシート1!$A$1:$BT$1,0),0)</f>
        <v>3733</v>
      </c>
      <c r="AL14" s="78">
        <f>VLOOKUP(年度マスタ!$K$4&amp;"_"&amp;$AG14,データシート1!$A:$BT,MATCH("ab_"&amp;AL$2,データシート1!$A$1:$BT$1,0),0)</f>
        <v>7732</v>
      </c>
      <c r="AM14" s="78">
        <f>VLOOKUP(年度マスタ!$K$4&amp;"_"&amp;$AG14,データシート1!$A:$BT,MATCH("ab_"&amp;AM$2,データシート1!$A$1:$BT$1,0),0)</f>
        <v>7690</v>
      </c>
      <c r="AN14" s="78">
        <f>VLOOKUP(年度マスタ!$K$4&amp;"_"&amp;$AG14,データシート1!$A:$BT,MATCH("ab_"&amp;AN$2,データシート1!$A$1:$BT$1,0),0)</f>
        <v>3155</v>
      </c>
      <c r="AO14" s="78">
        <f>VLOOKUP(年度マスタ!$K$4&amp;"_"&amp;$AG14,データシート1!$A:$BT,MATCH("ab_"&amp;AO$2,データシート1!$A$1:$BT$1,0),0)</f>
        <v>14239</v>
      </c>
      <c r="AP14" s="78">
        <f>VLOOKUP(年度マスタ!$K$4&amp;"_"&amp;$AG14,データシート1!$A:$BT,MATCH("ab_"&amp;AP$2,データシート1!$A$1:$BT$1,0),0)</f>
        <v>34541.931708661112</v>
      </c>
      <c r="AQ14" s="954">
        <f>VLOOKUP(年度マスタ!$K$4&amp;"_"&amp;$AG14,データシート1!$A:$BT,MATCH("ab_"&amp;AQ$2,データシート1!$A$1:$BT$1,0),0)</f>
        <v>2.134015412412591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143.03639999999999</v>
      </c>
      <c r="AI15" s="78">
        <f>VLOOKUP(年度マスタ!$K$4&amp;"_"&amp;$AG15,データシート1!$A:$BT,MATCH("ab_"&amp;AI$2,データシート1!$A$1:$BT$1,0),0)</f>
        <v>338</v>
      </c>
      <c r="AJ15" s="78">
        <f>VLOOKUP(年度マスタ!$K$4&amp;"_"&amp;$AG15,データシート1!$A:$BT,MATCH("ab_"&amp;AJ$2,データシート1!$A$1:$BT$1,0),0)</f>
        <v>228</v>
      </c>
      <c r="AK15" s="78">
        <f>VLOOKUP(年度マスタ!$K$4&amp;"_"&amp;$AG15,データシート1!$A:$BT,MATCH("ab_"&amp;AK$2,データシート1!$A$1:$BT$1,0),0)</f>
        <v>3733</v>
      </c>
      <c r="AL15" s="78">
        <f>VLOOKUP(年度マスタ!$K$4&amp;"_"&amp;$AG15,データシート1!$A:$BT,MATCH("ab_"&amp;AL$2,データシート1!$A$1:$BT$1,0),0)</f>
        <v>7622</v>
      </c>
      <c r="AM15" s="78">
        <f>VLOOKUP(年度マスタ!$K$4&amp;"_"&amp;$AG15,データシート1!$A:$BT,MATCH("ab_"&amp;AM$2,データシート1!$A$1:$BT$1,0),0)</f>
        <v>7621</v>
      </c>
      <c r="AN15" s="78">
        <f>VLOOKUP(年度マスタ!$K$4&amp;"_"&amp;$AG15,データシート1!$A:$BT,MATCH("ab_"&amp;AN$2,データシート1!$A$1:$BT$1,0),0)</f>
        <v>3096</v>
      </c>
      <c r="AO15" s="78">
        <f>VLOOKUP(年度マスタ!$K$4&amp;"_"&amp;$AG15,データシート1!$A:$BT,MATCH("ab_"&amp;AO$2,データシート1!$A$1:$BT$1,0),0)</f>
        <v>13817</v>
      </c>
      <c r="AP15" s="78">
        <f>VLOOKUP(年度マスタ!$K$4&amp;"_"&amp;$AG15,データシート1!$A:$BT,MATCH("ab_"&amp;AP$2,データシート1!$A$1:$BT$1,0),0)</f>
        <v>1965503</v>
      </c>
      <c r="AQ15" s="954">
        <f>VLOOKUP(年度マスタ!$K$4&amp;"_"&amp;$AG15,データシート1!$A:$BT,MATCH("ab_"&amp;AQ$2,データシート1!$A$1:$BT$1,0),0)</f>
        <v>2.2153671232752892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154.512</v>
      </c>
      <c r="AI16" s="78">
        <f>VLOOKUP(年度マスタ!$K$4&amp;"_"&amp;$AG16,データシート1!$A:$BT,MATCH("ab_"&amp;AI$2,データシート1!$A$1:$BT$1,0),0)</f>
        <v>338</v>
      </c>
      <c r="AJ16" s="78">
        <f>VLOOKUP(年度マスタ!$K$4&amp;"_"&amp;$AG16,データシート1!$A:$BT,MATCH("ab_"&amp;AJ$2,データシート1!$A$1:$BT$1,0),0)</f>
        <v>228</v>
      </c>
      <c r="AK16" s="78">
        <f>VLOOKUP(年度マスタ!$K$4&amp;"_"&amp;$AG16,データシート1!$A:$BT,MATCH("ab_"&amp;AK$2,データシート1!$A$1:$BT$1,0),0)</f>
        <v>3733</v>
      </c>
      <c r="AL16" s="78">
        <f>VLOOKUP(年度マスタ!$K$4&amp;"_"&amp;$AG16,データシート1!$A:$BT,MATCH("ab_"&amp;AL$2,データシート1!$A$1:$BT$1,0),0)</f>
        <v>7480</v>
      </c>
      <c r="AM16" s="78">
        <f>VLOOKUP(年度マスタ!$K$4&amp;"_"&amp;$AG16,データシート1!$A:$BT,MATCH("ab_"&amp;AM$2,データシート1!$A$1:$BT$1,0),0)</f>
        <v>7582</v>
      </c>
      <c r="AN16" s="78">
        <f>VLOOKUP(年度マスタ!$K$4&amp;"_"&amp;$AG16,データシート1!$A:$BT,MATCH("ab_"&amp;AN$2,データシート1!$A$1:$BT$1,0),0)</f>
        <v>3050</v>
      </c>
      <c r="AO16" s="78">
        <f>VLOOKUP(年度マスタ!$K$4&amp;"_"&amp;$AG16,データシート1!$A:$BT,MATCH("ab_"&amp;AO$2,データシート1!$A$1:$BT$1,0),0)</f>
        <v>13414</v>
      </c>
      <c r="AP16" s="78">
        <f>VLOOKUP(年度マスタ!$K$4&amp;"_"&amp;$AG16,データシート1!$A:$BT,MATCH("ab_"&amp;AP$2,データシート1!$A$1:$BT$1,0),0)</f>
        <v>36160</v>
      </c>
      <c r="AQ16" s="954">
        <f>VLOOKUP(年度マスタ!$K$4&amp;"_"&amp;$AG16,データシート1!$A:$BT,MATCH("ab_"&amp;AQ$2,データシート1!$A$1:$BT$1,0),0)</f>
        <v>1.9677507665423819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154.78</v>
      </c>
      <c r="AI17" s="151">
        <f>VLOOKUP(年度マスタ!$K$4&amp;"_"&amp;$AG17,データシート1!$A:$BT,MATCH("ab_"&amp;AI$2,データシート1!$A$1:$BT$1,0),0)</f>
        <v>338</v>
      </c>
      <c r="AJ17" s="151">
        <f>VLOOKUP(年度マスタ!$K$4&amp;"_"&amp;$AG17,データシート1!$A:$BT,MATCH("ab_"&amp;AJ$2,データシート1!$A$1:$BT$1,0),0)</f>
        <v>228</v>
      </c>
      <c r="AK17" s="151">
        <f>VLOOKUP(年度マスタ!$K$4&amp;"_"&amp;$AG17,データシート1!$A:$BT,MATCH("ab_"&amp;AK$2,データシート1!$A$1:$BT$1,0),0)</f>
        <v>3733</v>
      </c>
      <c r="AL17" s="151">
        <f>VLOOKUP(年度マスタ!$K$4&amp;"_"&amp;$AG17,データシート1!$A:$BT,MATCH("ab_"&amp;AL$2,データシート1!$A$1:$BT$1,0),0)</f>
        <v>7359</v>
      </c>
      <c r="AM17" s="151">
        <f>VLOOKUP(年度マスタ!$K$4&amp;"_"&amp;$AG17,データシート1!$A:$BT,MATCH("ab_"&amp;AM$2,データシート1!$A$1:$BT$1,0),0)</f>
        <v>7498</v>
      </c>
      <c r="AN17" s="151">
        <f>VLOOKUP(年度マスタ!$K$4&amp;"_"&amp;$AG17,データシート1!$A:$BT,MATCH("ab_"&amp;AN$2,データシート1!$A$1:$BT$1,0),0)</f>
        <v>2952</v>
      </c>
      <c r="AO17" s="151">
        <f>VLOOKUP(年度マスタ!$K$4&amp;"_"&amp;$AG17,データシート1!$A:$BT,MATCH("ab_"&amp;AO$2,データシート1!$A$1:$BT$1,0),0)</f>
        <v>13036</v>
      </c>
      <c r="AP17" s="151">
        <f>VLOOKUP(年度マスタ!$K$4&amp;"_"&amp;$AG17,データシート1!$A:$BT,MATCH("ab_"&amp;AP$2,データシート1!$A$1:$BT$1,0),0)</f>
        <v>24528</v>
      </c>
      <c r="AQ17" s="955">
        <f>VLOOKUP(年度マスタ!$K$4&amp;"_"&amp;$AG17,データシート1!$A:$BT,MATCH("ab_"&amp;AQ$2,データシート1!$A$1:$BT$1,0),0)</f>
        <v>1.100791116089209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123.6444</v>
      </c>
      <c r="AI18" s="78">
        <f>VLOOKUP(年度マスタ!$K$4&amp;"_"&amp;$AG18,データシート1!$A:$BT,MATCH("ab_"&amp;AI$2,データシート1!$A$1:$BT$1,0),0)</f>
        <v>393</v>
      </c>
      <c r="AJ18" s="78">
        <f>VLOOKUP(年度マスタ!$K$4&amp;"_"&amp;$AG18,データシート1!$A:$BT,MATCH("ab_"&amp;AJ$2,データシート1!$A$1:$BT$1,0),0)</f>
        <v>232</v>
      </c>
      <c r="AK18" s="78">
        <f>VLOOKUP(年度マスタ!$K$4&amp;"_"&amp;$AG18,データシート1!$A:$BT,MATCH("ab_"&amp;AK$2,データシート1!$A$1:$BT$1,0),0)</f>
        <v>3009</v>
      </c>
      <c r="AL18" s="78">
        <f>VLOOKUP(年度マスタ!$K$4&amp;"_"&amp;$AG18,データシート1!$A:$BT,MATCH("ab_"&amp;AL$2,データシート1!$A$1:$BT$1,0),0)</f>
        <v>7241</v>
      </c>
      <c r="AM18" s="78">
        <f>VLOOKUP(年度マスタ!$K$4&amp;"_"&amp;$AG18,データシート1!$A:$BT,MATCH("ab_"&amp;AM$2,データシート1!$A$1:$BT$1,0),0)</f>
        <v>7345</v>
      </c>
      <c r="AN18" s="78">
        <f>VLOOKUP(年度マスタ!$K$4&amp;"_"&amp;$AG18,データシート1!$A:$BT,MATCH("ab_"&amp;AN$2,データシート1!$A$1:$BT$1,0),0)</f>
        <v>2925</v>
      </c>
      <c r="AO18" s="78">
        <f>VLOOKUP(年度マスタ!$K$4&amp;"_"&amp;$AG18,データシート1!$A:$BT,MATCH("ab_"&amp;AO$2,データシート1!$A$1:$BT$1,0),0)</f>
        <v>12683</v>
      </c>
      <c r="AP18" s="78">
        <f>VLOOKUP(年度マスタ!$K$4&amp;"_"&amp;$AG18,データシート1!$A:$BT,MATCH("ab_"&amp;AP$2,データシート1!$A$1:$BT$1,0),0)</f>
        <v>28749</v>
      </c>
      <c r="AQ18" s="954">
        <f>VLOOKUP(年度マスタ!$K$4&amp;"_"&amp;$AG18,データシート1!$A:$BT,MATCH("ab_"&amp;AQ$2,データシート1!$A$1:$BT$1,0),0)</f>
        <v>2.2078968408702968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162.38220000000001</v>
      </c>
      <c r="AI19" s="78">
        <f>VLOOKUP(年度マスタ!$K$4&amp;"_"&amp;$AG19,データシート1!$A:$BT,MATCH("ab_"&amp;AI$2,データシート1!$A$1:$BT$1,0),0)</f>
        <v>393</v>
      </c>
      <c r="AJ19" s="78">
        <f>VLOOKUP(年度マスタ!$K$4&amp;"_"&amp;$AG19,データシート1!$A:$BT,MATCH("ab_"&amp;AJ$2,データシート1!$A$1:$BT$1,0),0)</f>
        <v>232</v>
      </c>
      <c r="AK19" s="78">
        <f>VLOOKUP(年度マスタ!$K$4&amp;"_"&amp;$AG19,データシート1!$A:$BT,MATCH("ab_"&amp;AK$2,データシート1!$A$1:$BT$1,0),0)</f>
        <v>3009</v>
      </c>
      <c r="AL19" s="78">
        <f>VLOOKUP(年度マスタ!$K$4&amp;"_"&amp;$AG19,データシート1!$A:$BT,MATCH("ab_"&amp;AL$2,データシート1!$A$1:$BT$1,0),0)</f>
        <v>7132</v>
      </c>
      <c r="AM19" s="78">
        <f>VLOOKUP(年度マスタ!$K$4&amp;"_"&amp;$AG19,データシート1!$A:$BT,MATCH("ab_"&amp;AM$2,データシート1!$A$1:$BT$1,0),0)</f>
        <v>7187</v>
      </c>
      <c r="AN19" s="78">
        <f>VLOOKUP(年度マスタ!$K$4&amp;"_"&amp;$AG19,データシート1!$A:$BT,MATCH("ab_"&amp;AN$2,データシート1!$A$1:$BT$1,0),0)</f>
        <v>2875</v>
      </c>
      <c r="AO19" s="78">
        <f>VLOOKUP(年度マスタ!$K$4&amp;"_"&amp;$AG19,データシート1!$A:$BT,MATCH("ab_"&amp;AO$2,データシート1!$A$1:$BT$1,0),0)</f>
        <v>12319</v>
      </c>
      <c r="AP19" s="78">
        <f>VLOOKUP(年度マスタ!$K$4&amp;"_"&amp;$AG19,データシート1!$A:$BT,MATCH("ab_"&amp;AP$2,データシート1!$A$1:$BT$1,0),0)</f>
        <v>22078.999999999993</v>
      </c>
      <c r="AQ19" s="954">
        <f>VLOOKUP(年度マスタ!$K$4&amp;"_"&amp;$AG19,データシート1!$A:$BT,MATCH("ab_"&amp;AQ$2,データシート1!$A$1:$BT$1,0),0)</f>
        <v>2.1283739490568911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151.01349999999999</v>
      </c>
      <c r="AI20" s="78">
        <f>VLOOKUP(年度マスタ!$K$4&amp;"_"&amp;$AG20,データシート1!$A:$BT,MATCH("ab_"&amp;AI$2,データシート1!$A$1:$BT$1,0),0)</f>
        <v>393</v>
      </c>
      <c r="AJ20" s="78">
        <f>VLOOKUP(年度マスタ!$K$4&amp;"_"&amp;$AG20,データシート1!$A:$BT,MATCH("ab_"&amp;AJ$2,データシート1!$A$1:$BT$1,0),0)</f>
        <v>232</v>
      </c>
      <c r="AK20" s="78">
        <f>VLOOKUP(年度マスタ!$K$4&amp;"_"&amp;$AG20,データシート1!$A:$BT,MATCH("ab_"&amp;AK$2,データシート1!$A$1:$BT$1,0),0)</f>
        <v>3009</v>
      </c>
      <c r="AL20" s="78">
        <f>VLOOKUP(年度マスタ!$K$4&amp;"_"&amp;$AG20,データシート1!$A:$BT,MATCH("ab_"&amp;AL$2,データシート1!$A$1:$BT$1,0),0)</f>
        <v>7027</v>
      </c>
      <c r="AM20" s="78">
        <f>VLOOKUP(年度マスタ!$K$4&amp;"_"&amp;$AG20,データシート1!$A:$BT,MATCH("ab_"&amp;AM$2,データシート1!$A$1:$BT$1,0),0)</f>
        <v>7054</v>
      </c>
      <c r="AN20" s="78">
        <f>VLOOKUP(年度マスタ!$K$4&amp;"_"&amp;$AG20,データシート1!$A:$BT,MATCH("ab_"&amp;AN$2,データシート1!$A$1:$BT$1,0),0)</f>
        <v>2828</v>
      </c>
      <c r="AO20" s="78">
        <f>VLOOKUP(年度マスタ!$K$4&amp;"_"&amp;$AG20,データシート1!$A:$BT,MATCH("ab_"&amp;AO$2,データシート1!$A$1:$BT$1,0),0)</f>
        <v>12015</v>
      </c>
      <c r="AP20" s="78">
        <f>VLOOKUP(年度マスタ!$K$4&amp;"_"&amp;$AG20,データシート1!$A:$BT,MATCH("ab_"&amp;AP$2,データシート1!$A$1:$BT$1,0),0)</f>
        <v>17999</v>
      </c>
      <c r="AQ20" s="954">
        <f>VLOOKUP(年度マスタ!$K$4&amp;"_"&amp;$AG20,データシート1!$A:$BT,MATCH("ab_"&amp;AQ$2,データシート1!$A$1:$BT$1,0),0)</f>
        <v>2.282895264005028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室戸市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10.805999999999999</v>
      </c>
      <c r="BE13" s="70" t="str">
        <f>年度マスタ!K4</f>
        <v>39202</v>
      </c>
      <c r="BF13" s="70" t="str">
        <f>年度マスタ!K4</f>
        <v>39202</v>
      </c>
      <c r="BG13" s="70" t="str">
        <f>年度マスタ!K4</f>
        <v>39202</v>
      </c>
      <c r="BH13" s="278" t="s">
        <v>195</v>
      </c>
      <c r="BI13" s="278" t="s">
        <v>195</v>
      </c>
      <c r="BJ13" s="278" t="s">
        <v>195</v>
      </c>
      <c r="BK13" s="278" t="str">
        <f>年度マスタ!K4</f>
        <v>39202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10.805999999999999</v>
      </c>
      <c r="AY14" s="70"/>
      <c r="BE14" s="70" t="str">
        <f>AP2</f>
        <v>室戸市</v>
      </c>
      <c r="BF14" s="70" t="str">
        <f>AP2</f>
        <v>室戸市</v>
      </c>
      <c r="BG14" s="70" t="str">
        <f>AP2</f>
        <v>室戸市</v>
      </c>
      <c r="BH14" s="70" t="s">
        <v>205</v>
      </c>
      <c r="BI14" s="70" t="s">
        <v>205</v>
      </c>
      <c r="BJ14" s="70" t="s">
        <v>205</v>
      </c>
      <c r="BK14" s="70" t="str">
        <f>AP2</f>
        <v>室戸市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10.805999999999999</v>
      </c>
      <c r="BG20" s="952">
        <f t="shared" si="2"/>
        <v>5.4029999999999996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1.4924185278349947E-2</v>
      </c>
    </row>
    <row r="21" spans="2:63" ht="15.95" customHeight="1" thickTop="1" thickBot="1">
      <c r="B21" s="283"/>
      <c r="C21" s="407" t="s">
        <v>204</v>
      </c>
      <c r="D21" s="522"/>
      <c r="E21" s="522"/>
      <c r="F21" s="877">
        <f>SUM(F22,F26,F27,F28)</f>
        <v>12.933999999999999</v>
      </c>
      <c r="G21" s="877">
        <f t="shared" ref="G21:O21" si="5">SUM(G22,G26,G27,G28)</f>
        <v>10.166</v>
      </c>
      <c r="H21" s="877">
        <f t="shared" si="5"/>
        <v>10.468999999999999</v>
      </c>
      <c r="I21" s="877">
        <f t="shared" si="5"/>
        <v>11.087</v>
      </c>
      <c r="J21" s="877">
        <f t="shared" si="5"/>
        <v>9.9359999999999999</v>
      </c>
      <c r="K21" s="877">
        <f t="shared" si="5"/>
        <v>10.968</v>
      </c>
      <c r="L21" s="877">
        <f t="shared" si="5"/>
        <v>11.628</v>
      </c>
      <c r="M21" s="877">
        <f t="shared" si="5"/>
        <v>12.237</v>
      </c>
      <c r="N21" s="877">
        <f t="shared" si="5"/>
        <v>9.0239999999999991</v>
      </c>
      <c r="O21" s="877">
        <f t="shared" si="5"/>
        <v>6.9909999999999997</v>
      </c>
      <c r="P21" s="878">
        <f>SUM(P22,P26,P27,P28)</f>
        <v>10.805999999999999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12.933999999999999</v>
      </c>
      <c r="G22" s="879">
        <f t="shared" ref="G22:P22" si="6">SUM(G23:G25)</f>
        <v>10.166</v>
      </c>
      <c r="H22" s="879">
        <f t="shared" si="6"/>
        <v>10.468999999999999</v>
      </c>
      <c r="I22" s="879">
        <f t="shared" si="6"/>
        <v>11.087</v>
      </c>
      <c r="J22" s="879">
        <f t="shared" si="6"/>
        <v>9.9359999999999999</v>
      </c>
      <c r="K22" s="879">
        <f t="shared" si="6"/>
        <v>10.968</v>
      </c>
      <c r="L22" s="879">
        <f t="shared" si="6"/>
        <v>11.628</v>
      </c>
      <c r="M22" s="879">
        <f t="shared" si="6"/>
        <v>12.237</v>
      </c>
      <c r="N22" s="879">
        <f t="shared" si="6"/>
        <v>9.0239999999999991</v>
      </c>
      <c r="O22" s="879">
        <f t="shared" si="6"/>
        <v>6.9909999999999997</v>
      </c>
      <c r="P22" s="880">
        <f t="shared" si="6"/>
        <v>10.805999999999999</v>
      </c>
      <c r="Z22" s="273"/>
      <c r="AB22" s="272"/>
      <c r="AC22" s="521" t="s">
        <v>286</v>
      </c>
      <c r="AP22" s="16" t="s">
        <v>287</v>
      </c>
      <c r="AQ22" s="273"/>
      <c r="AV22" s="70" t="str">
        <f>AW22</f>
        <v>エネルギー起源CO2</v>
      </c>
      <c r="AW22" s="70" t="str">
        <f>D56</f>
        <v>エネルギー起源CO2</v>
      </c>
      <c r="AX22" s="165">
        <f>P56</f>
        <v>10.805999999999999</v>
      </c>
      <c r="AY22" s="165">
        <f>AX22</f>
        <v>10.805999999999999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12.933999999999999</v>
      </c>
      <c r="G23" s="881">
        <f>IFERROR(VLOOKUP(年度マスタ!$K$4&amp;"_"&amp;G$20,データシート1!$A:$BU,MATCH("ba_"&amp;$E23,データシート1!$A$1:$BU$1,0),0),0)</f>
        <v>10.166</v>
      </c>
      <c r="H23" s="881">
        <f>IFERROR(VLOOKUP(年度マスタ!$K$4&amp;"_"&amp;H$20,データシート1!$A:$BU,MATCH("ba_"&amp;$E23,データシート1!$A$1:$BU$1,0),0),0)</f>
        <v>10.468999999999999</v>
      </c>
      <c r="I23" s="881">
        <f>IFERROR(VLOOKUP(年度マスタ!$K$4&amp;"_"&amp;I$20,データシート1!$A:$BU,MATCH("ba_"&amp;$E23,データシート1!$A$1:$BU$1,0),0),0)</f>
        <v>11.087</v>
      </c>
      <c r="J23" s="881">
        <f>IFERROR(VLOOKUP(年度マスタ!$K$4&amp;"_"&amp;J$20,データシート1!$A:$BU,MATCH("ba_"&amp;$E23,データシート1!$A$1:$BU$1,0),0),0)</f>
        <v>9.9359999999999999</v>
      </c>
      <c r="K23" s="881">
        <f>IFERROR(VLOOKUP(年度マスタ!$K$4&amp;"_"&amp;K$20,データシート1!$A:$BU,MATCH("ba_"&amp;$E23,データシート1!$A$1:$BU$1,0),0),0)</f>
        <v>10.968</v>
      </c>
      <c r="L23" s="881">
        <f>IFERROR(VLOOKUP(年度マスタ!$K$4&amp;"_"&amp;L$20,データシート1!$A:$BU,MATCH("ba_"&amp;$E23,データシート1!$A$1:$BU$1,0),0),0)</f>
        <v>11.628</v>
      </c>
      <c r="M23" s="881">
        <f>IFERROR(VLOOKUP(年度マスタ!$K$4&amp;"_"&amp;M$20,データシート1!$A:$BU,MATCH("ba_"&amp;$E23,データシート1!$A$1:$BU$1,0),0),0)</f>
        <v>12.237</v>
      </c>
      <c r="N23" s="881">
        <f>IFERROR(VLOOKUP(年度マスタ!$K$4&amp;"_"&amp;N$20,データシート1!$A:$BU,MATCH("ba_"&amp;$E23,データシート1!$A$1:$BU$1,0),0),0)</f>
        <v>9.0239999999999991</v>
      </c>
      <c r="O23" s="881">
        <f>IFERROR(VLOOKUP(年度マスタ!$K$4&amp;"_"&amp;O$20,データシート1!$A:$BU,MATCH("ba_"&amp;$E23,データシート1!$A$1:$BU$1,0),0),0)</f>
        <v>6.9909999999999997</v>
      </c>
      <c r="P23" s="882">
        <f>IFERROR(VLOOKUP(年度マスタ!$K$4&amp;"_"&amp;P$20,データシート1!$A:$BU,MATCH("ba_"&amp;$E23,データシート1!$A$1:$BU$1,0),0),0)</f>
        <v>10.805999999999999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88.483878082658691</v>
      </c>
      <c r="AG24" s="877">
        <f t="shared" ref="AG24:AP24" si="11">AG25+AG29</f>
        <v>85.489601467591569</v>
      </c>
      <c r="AH24" s="877">
        <f t="shared" si="11"/>
        <v>87.266840996323452</v>
      </c>
      <c r="AI24" s="877">
        <f t="shared" si="11"/>
        <v>82.889439557422691</v>
      </c>
      <c r="AJ24" s="877">
        <f t="shared" si="11"/>
        <v>80.7382398147777</v>
      </c>
      <c r="AK24" s="877">
        <f t="shared" si="11"/>
        <v>73.054961500774979</v>
      </c>
      <c r="AL24" s="877">
        <f t="shared" si="11"/>
        <v>74.550773666962115</v>
      </c>
      <c r="AM24" s="877">
        <f t="shared" si="11"/>
        <v>75.552502414986805</v>
      </c>
      <c r="AN24" s="877">
        <f t="shared" si="11"/>
        <v>69.745996876467217</v>
      </c>
      <c r="AO24" s="877">
        <f t="shared" si="11"/>
        <v>66.652727200802133</v>
      </c>
      <c r="AP24" s="878">
        <f t="shared" si="11"/>
        <v>73.049745183598503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64.484879959858873</v>
      </c>
      <c r="AG25" s="879">
        <f>①CO2排出量の現状把握!AA35</f>
        <v>60.982299650703062</v>
      </c>
      <c r="AH25" s="879">
        <f>①CO2排出量の現状把握!AB35</f>
        <v>61.86563346610621</v>
      </c>
      <c r="AI25" s="879">
        <f>①CO2排出量の現状把握!AC35</f>
        <v>61.032855638573238</v>
      </c>
      <c r="AJ25" s="879">
        <f>①CO2排出量の現状把握!AD35</f>
        <v>59.839107880309449</v>
      </c>
      <c r="AK25" s="879">
        <f>①CO2排出量の現状把握!AE35</f>
        <v>57.845661645112422</v>
      </c>
      <c r="AL25" s="879">
        <f>①CO2排出量の現状把握!AF35</f>
        <v>60.05847176651956</v>
      </c>
      <c r="AM25" s="879">
        <f>①CO2排出量の現状把握!AG35</f>
        <v>61.600858619395503</v>
      </c>
      <c r="AN25" s="879">
        <f>①CO2排出量の現状把握!AH35</f>
        <v>58.124020422759557</v>
      </c>
      <c r="AO25" s="879">
        <f>①CO2排出量の現状把握!AI35</f>
        <v>53.85948907377778</v>
      </c>
      <c r="AP25" s="880">
        <f>①CO2排出量の現状把握!AJ35</f>
        <v>60.674826679028826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50.260168044603269</v>
      </c>
      <c r="AG26" s="881">
        <f>①CO2排出量の現状把握!AA36</f>
        <v>46.741438901429788</v>
      </c>
      <c r="AH26" s="881">
        <f>①CO2排出量の現状把握!AB36</f>
        <v>47.23609395749601</v>
      </c>
      <c r="AI26" s="881">
        <f>①CO2排出量の現状把握!AC36</f>
        <v>47.464528811927927</v>
      </c>
      <c r="AJ26" s="881">
        <f>①CO2排出量の現状把握!AD36</f>
        <v>43.779857129800533</v>
      </c>
      <c r="AK26" s="881">
        <f>①CO2排出量の現状把握!AE36</f>
        <v>42.582623967519105</v>
      </c>
      <c r="AL26" s="881">
        <f>①CO2排出量の現状把握!AF36</f>
        <v>45.448963015404551</v>
      </c>
      <c r="AM26" s="881">
        <f>①CO2排出量の現状把握!AG36</f>
        <v>48.417533161262014</v>
      </c>
      <c r="AN26" s="881">
        <f>①CO2排出量の現状把握!AH36</f>
        <v>45.348835776127515</v>
      </c>
      <c r="AO26" s="881">
        <f>①CO2排出量の現状把握!AI36</f>
        <v>38.558703314735041</v>
      </c>
      <c r="AP26" s="882">
        <f>①CO2排出量の現状把握!AJ36</f>
        <v>45.709781394676085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1.4491714350935481</v>
      </c>
      <c r="AG27" s="881">
        <f>①CO2排出量の現状把握!AA37</f>
        <v>1.7499178709622669</v>
      </c>
      <c r="AH27" s="881">
        <f>①CO2排出量の現状把握!AB37</f>
        <v>1.7626939476678201</v>
      </c>
      <c r="AI27" s="881">
        <f>①CO2排出量の現状把握!AC37</f>
        <v>1.340823070760744</v>
      </c>
      <c r="AJ27" s="881">
        <f>①CO2排出量の現状把握!AD37</f>
        <v>1.488494910470048</v>
      </c>
      <c r="AK27" s="881">
        <f>①CO2排出量の現状把握!AE37</f>
        <v>1.2798843615225386</v>
      </c>
      <c r="AL27" s="881">
        <f>①CO2排出量の現状把握!AF37</f>
        <v>1.3361119086697164</v>
      </c>
      <c r="AM27" s="881">
        <f>①CO2排出量の現状把握!AG37</f>
        <v>1.3409642560590123</v>
      </c>
      <c r="AN27" s="881">
        <f>①CO2排出量の現状把握!AH37</f>
        <v>1.0187686205989377</v>
      </c>
      <c r="AO27" s="881">
        <f>①CO2排出量の現状把握!AI37</f>
        <v>1.6052063670687879</v>
      </c>
      <c r="AP27" s="882">
        <f>①CO2排出量の現状把握!AJ37</f>
        <v>1.6394701424566682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12.775540480162061</v>
      </c>
      <c r="AG28" s="881">
        <f>①CO2排出量の現状把握!AA38</f>
        <v>12.49094287831101</v>
      </c>
      <c r="AH28" s="881">
        <f>①CO2排出量の現状把握!AB38</f>
        <v>12.86684556094238</v>
      </c>
      <c r="AI28" s="881">
        <f>①CO2排出量の現状把握!AC38</f>
        <v>12.22750375588457</v>
      </c>
      <c r="AJ28" s="881">
        <f>①CO2排出量の現状把握!AD38</f>
        <v>14.570755840038871</v>
      </c>
      <c r="AK28" s="881">
        <f>①CO2排出量の現状把握!AE38</f>
        <v>13.983153316070778</v>
      </c>
      <c r="AL28" s="881">
        <f>①CO2排出量の現状把握!AF38</f>
        <v>13.273396842445296</v>
      </c>
      <c r="AM28" s="881">
        <f>①CO2排出量の現状把握!AG38</f>
        <v>11.842361202074478</v>
      </c>
      <c r="AN28" s="881">
        <f>①CO2排出量の現状把握!AH38</f>
        <v>11.756416026033104</v>
      </c>
      <c r="AO28" s="881">
        <f>①CO2排出量の現状把握!AI38</f>
        <v>13.695579391973947</v>
      </c>
      <c r="AP28" s="882">
        <f>①CO2排出量の現状把握!AJ38</f>
        <v>13.325575141896078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23.998998122799819</v>
      </c>
      <c r="AG29" s="883">
        <f>①CO2排出量の現状把握!AA39</f>
        <v>24.507301816888511</v>
      </c>
      <c r="AH29" s="883">
        <f>①CO2排出量の現状把握!AB39</f>
        <v>25.401207530217238</v>
      </c>
      <c r="AI29" s="883">
        <f>①CO2排出量の現状把握!AC39</f>
        <v>21.856583918849449</v>
      </c>
      <c r="AJ29" s="883">
        <f>①CO2排出量の現状把握!AD39</f>
        <v>20.899131934468251</v>
      </c>
      <c r="AK29" s="883">
        <f>①CO2排出量の現状把握!AE39</f>
        <v>15.209299855662561</v>
      </c>
      <c r="AL29" s="883">
        <f>①CO2排出量の現状把握!AF39</f>
        <v>14.492301900442554</v>
      </c>
      <c r="AM29" s="883">
        <f>①CO2排出量の現状把握!AG39</f>
        <v>13.951643795591304</v>
      </c>
      <c r="AN29" s="883">
        <f>①CO2排出量の現状把握!AH39</f>
        <v>11.621976453707667</v>
      </c>
      <c r="AO29" s="883">
        <f>①CO2排出量の現状把握!AI39</f>
        <v>12.793238127024345</v>
      </c>
      <c r="AP29" s="884">
        <f>①CO2排出量の現状把握!AJ39</f>
        <v>12.374918504569672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0.14617352087481392</v>
      </c>
      <c r="AG32" s="461">
        <f t="shared" si="16"/>
        <v>0.11891504727453725</v>
      </c>
      <c r="AH32" s="461">
        <f t="shared" si="16"/>
        <v>0.11996538296190941</v>
      </c>
      <c r="AI32" s="461">
        <f t="shared" si="16"/>
        <v>0.13375648404908497</v>
      </c>
      <c r="AJ32" s="461">
        <f t="shared" si="16"/>
        <v>0.12306436234917016</v>
      </c>
      <c r="AK32" s="461">
        <f t="shared" si="16"/>
        <v>0.15013354020977274</v>
      </c>
      <c r="AL32" s="461">
        <f t="shared" si="16"/>
        <v>0.15597423645722752</v>
      </c>
      <c r="AM32" s="461">
        <f t="shared" si="16"/>
        <v>0.16196683907021239</v>
      </c>
      <c r="AN32" s="461">
        <f t="shared" si="16"/>
        <v>0.12938376973782648</v>
      </c>
      <c r="AO32" s="461">
        <f t="shared" si="16"/>
        <v>0.10488693101691819</v>
      </c>
      <c r="AP32" s="461">
        <f t="shared" si="16"/>
        <v>0.14792659403316052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0.20057415022019537</v>
      </c>
      <c r="AG33" s="458">
        <f t="shared" ref="AG33:AP33" si="17">IFERROR(IF(G22/AG25&gt;1,1,G22/AG25),0)</f>
        <v>0.16670411017999051</v>
      </c>
      <c r="AH33" s="458">
        <f t="shared" si="17"/>
        <v>0.16922157607479377</v>
      </c>
      <c r="AI33" s="458">
        <f t="shared" si="17"/>
        <v>0.18165625520875889</v>
      </c>
      <c r="AJ33" s="458">
        <f t="shared" si="17"/>
        <v>0.16604525622063163</v>
      </c>
      <c r="AK33" s="458">
        <f t="shared" si="17"/>
        <v>0.18960799631421837</v>
      </c>
      <c r="AL33" s="458">
        <f t="shared" si="17"/>
        <v>0.19361132006829038</v>
      </c>
      <c r="AM33" s="458">
        <f t="shared" si="17"/>
        <v>0.19864982849682369</v>
      </c>
      <c r="AN33" s="458">
        <f>IFERROR(IF(N22/AN25&gt;1,1,N22/AN25),0)</f>
        <v>0.15525422939371347</v>
      </c>
      <c r="AO33" s="458">
        <f t="shared" si="17"/>
        <v>0.12980071144796029</v>
      </c>
      <c r="AP33" s="458">
        <f t="shared" si="17"/>
        <v>0.17809692406974606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0.25734096210187263</v>
      </c>
      <c r="AG34" s="459">
        <f t="shared" ref="AG34:AP36" si="18">IFERROR(IF(G23/AG26&gt;1,1,G23/AG26),0)</f>
        <v>0.21749437413423381</v>
      </c>
      <c r="AH34" s="459">
        <f t="shared" si="18"/>
        <v>0.22163136540079323</v>
      </c>
      <c r="AI34" s="459">
        <f t="shared" si="18"/>
        <v>0.23358495865261419</v>
      </c>
      <c r="AJ34" s="459">
        <f t="shared" si="18"/>
        <v>0.22695368718406939</v>
      </c>
      <c r="AK34" s="459">
        <f t="shared" si="18"/>
        <v>0.25756984840497615</v>
      </c>
      <c r="AL34" s="459">
        <f t="shared" si="18"/>
        <v>0.25584742155852458</v>
      </c>
      <c r="AM34" s="459">
        <f t="shared" si="18"/>
        <v>0.25273902243723978</v>
      </c>
      <c r="AN34" s="459">
        <f t="shared" si="18"/>
        <v>0.19899077551954275</v>
      </c>
      <c r="AO34" s="459">
        <f t="shared" si="18"/>
        <v>0.18130796419516576</v>
      </c>
      <c r="AP34" s="459">
        <f t="shared" si="18"/>
        <v>0.23640454341045256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12.933999999999999</v>
      </c>
      <c r="G55" s="885">
        <f t="shared" ref="G55:P55" si="32">SUM(G56,G57,G60,G61,G62,G63,G64,G65,)</f>
        <v>10.166</v>
      </c>
      <c r="H55" s="885">
        <f t="shared" si="32"/>
        <v>10.468999999999999</v>
      </c>
      <c r="I55" s="885">
        <f t="shared" si="32"/>
        <v>11.087</v>
      </c>
      <c r="J55" s="885">
        <f t="shared" si="32"/>
        <v>9.9359999999999999</v>
      </c>
      <c r="K55" s="885">
        <f t="shared" si="32"/>
        <v>10.968</v>
      </c>
      <c r="L55" s="885">
        <f t="shared" si="32"/>
        <v>11.628</v>
      </c>
      <c r="M55" s="885">
        <f t="shared" si="32"/>
        <v>12.237</v>
      </c>
      <c r="N55" s="885">
        <f t="shared" si="32"/>
        <v>9.0239999999999991</v>
      </c>
      <c r="O55" s="885">
        <f t="shared" si="32"/>
        <v>6.9909999999999997</v>
      </c>
      <c r="P55" s="886">
        <f t="shared" si="32"/>
        <v>10.805999999999999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12.933999999999999</v>
      </c>
      <c r="G56" s="887">
        <f>IFERROR(VLOOKUP(年度マスタ!$K$4&amp;"_"&amp;G$54,データシート1!$A:$CE,MATCH("bc_"&amp;$C56,データシート1!$A$1:$CE$1,0),0),0)</f>
        <v>10.166</v>
      </c>
      <c r="H56" s="887">
        <f>IFERROR(VLOOKUP(年度マスタ!$K$4&amp;"_"&amp;H$54,データシート1!$A:$CE,MATCH("bc_"&amp;$C56,データシート1!$A$1:$CE$1,0),0),0)</f>
        <v>10.468999999999999</v>
      </c>
      <c r="I56" s="887">
        <f>IFERROR(VLOOKUP(年度マスタ!$K$4&amp;"_"&amp;I$54,データシート1!$A:$CE,MATCH("bc_"&amp;$C56,データシート1!$A$1:$CE$1,0),0),0)</f>
        <v>11.087</v>
      </c>
      <c r="J56" s="887">
        <f>IFERROR(VLOOKUP(年度マスタ!$K$4&amp;"_"&amp;J$54,データシート1!$A:$CE,MATCH("bc_"&amp;$C56,データシート1!$A$1:$CE$1,0),0),0)</f>
        <v>9.9359999999999999</v>
      </c>
      <c r="K56" s="887">
        <f>IFERROR(VLOOKUP(年度マスタ!$K$4&amp;"_"&amp;K$54,データシート1!$A:$CE,MATCH("bc_"&amp;$C56,データシート1!$A$1:$CE$1,0),0),0)</f>
        <v>10.968</v>
      </c>
      <c r="L56" s="887">
        <f>IFERROR(VLOOKUP(年度マスタ!$K$4&amp;"_"&amp;L$54,データシート1!$A:$CE,MATCH("bc_"&amp;$C56,データシート1!$A$1:$CE$1,0),0),0)</f>
        <v>11.628</v>
      </c>
      <c r="M56" s="887">
        <f>IFERROR(VLOOKUP(年度マスタ!$K$4&amp;"_"&amp;M$54,データシート1!$A:$CE,MATCH("bc_"&amp;$C56,データシート1!$A$1:$CE$1,0),0),0)</f>
        <v>12.237</v>
      </c>
      <c r="N56" s="887">
        <f>IFERROR(VLOOKUP(年度マスタ!$K$4&amp;"_"&amp;N$54,データシート1!$A:$CE,MATCH("bc_"&amp;$C56,データシート1!$A$1:$CE$1,0),0),0)</f>
        <v>9.0239999999999991</v>
      </c>
      <c r="O56" s="887">
        <f>IFERROR(VLOOKUP(年度マスタ!$K$4&amp;"_"&amp;O$54,データシート1!$A:$CE,MATCH("bc_"&amp;$C56,データシート1!$A$1:$CE$1,0),0),0)</f>
        <v>6.9909999999999997</v>
      </c>
      <c r="P56" s="888">
        <f>IFERROR(VLOOKUP(年度マスタ!$K$4&amp;"_"&amp;P$54,データシート1!$A:$CE,MATCH("bc_"&amp;$C56,データシート1!$A$1:$CE$1,0),0),0)</f>
        <v>10.805999999999999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室戸市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632.05999999999995</v>
      </c>
      <c r="K6" s="619">
        <f>VLOOKUP(年度マスタ!$K$4&amp;"_"&amp;K$5,データシート1!$A:$BT,MATCH("cb_"&amp;$G6,データシート1!$A$1:$BT$1,0),0)</f>
        <v>728.96</v>
      </c>
      <c r="L6" s="619">
        <f>VLOOKUP(年度マスタ!$K$4&amp;"_"&amp;L$5,データシート1!$A:$BT,MATCH("cb_"&amp;$G6,データシート1!$A$1:$BT$1,0),0)</f>
        <v>786.56</v>
      </c>
      <c r="M6" s="619">
        <f>VLOOKUP(年度マスタ!$K$4&amp;"_"&amp;M$5,データシート1!$A:$BT,MATCH("cb_"&amp;$G6,データシート1!$A$1:$BT$1,0),0)</f>
        <v>822.56</v>
      </c>
      <c r="N6" s="619">
        <f>VLOOKUP(年度マスタ!$K$4&amp;"_"&amp;N$5,データシート1!$A:$BT,MATCH("cb_"&amp;$G6,データシート1!$A$1:$BT$1,0),0)</f>
        <v>875.62999999999988</v>
      </c>
      <c r="O6" s="619">
        <f>VLOOKUP(年度マスタ!$K$4&amp;"_"&amp;O$5,データシート1!$A:$BT,MATCH("cb_"&amp;$G6,データシート1!$A$1:$BT$1,0),0)</f>
        <v>929.82999999999993</v>
      </c>
      <c r="P6" s="619">
        <f>VLOOKUP(年度マスタ!$K$4&amp;"_"&amp;P$5,データシート1!$A:$BT,MATCH("cb_"&amp;$G6,データシート1!$A$1:$BT$1,0),0)</f>
        <v>953.02999999999986</v>
      </c>
      <c r="Q6" s="619">
        <f>VLOOKUP(年度マスタ!$K$4&amp;"_"&amp;Q$5,データシート1!$A:$BT,MATCH("cb_"&amp;$G6,データシート1!$A$1:$BT$1,0),0)</f>
        <v>1006.5299999999997</v>
      </c>
      <c r="R6" s="633">
        <f>VLOOKUP(年度マスタ!$K$4&amp;"_"&amp;R$5,データシート1!$A:$BT,MATCH("cb_"&amp;$G6,データシート1!$A$1:$BT$1,0),0)</f>
        <v>1035.0299999999997</v>
      </c>
      <c r="S6" s="568"/>
      <c r="T6" s="190"/>
      <c r="U6" s="581"/>
      <c r="V6" s="195"/>
      <c r="W6" s="195"/>
      <c r="X6" s="195"/>
      <c r="Y6" s="196" t="s">
        <v>372</v>
      </c>
      <c r="Z6" s="663" t="s">
        <v>373</v>
      </c>
      <c r="AA6" s="663"/>
      <c r="AB6" s="663"/>
      <c r="AC6" s="664">
        <f>SUM(AC7:AC8)</f>
        <v>187474</v>
      </c>
      <c r="AD6" s="664">
        <f>SUM(AD7:AD8)</f>
        <v>268065.815</v>
      </c>
      <c r="AE6" s="665">
        <f>$AD6*3600/100000000</f>
        <v>9.6503693399999992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3482.0790000000002</v>
      </c>
      <c r="K7" s="617">
        <f>VLOOKUP(年度マスタ!$K$4&amp;"_"&amp;K$5,データシート1!$A:$BT,MATCH("cb_"&amp;$G7,データシート1!$A$1:$BT$1,0),0)</f>
        <v>3807.4789999999998</v>
      </c>
      <c r="L7" s="617">
        <f>VLOOKUP(年度マスタ!$K$4&amp;"_"&amp;L$5,データシート1!$A:$BT,MATCH("cb_"&amp;$G7,データシート1!$A$1:$BT$1,0),0)</f>
        <v>4250.2790000000005</v>
      </c>
      <c r="M7" s="617">
        <f>VLOOKUP(年度マスタ!$K$4&amp;"_"&amp;M$5,データシート1!$A:$BT,MATCH("cb_"&amp;$G7,データシート1!$A$1:$BT$1,0),0)</f>
        <v>6622.3789999999999</v>
      </c>
      <c r="N7" s="617">
        <f>VLOOKUP(年度マスタ!$K$4&amp;"_"&amp;N$5,データシート1!$A:$BT,MATCH("cb_"&amp;$G7,データシート1!$A$1:$BT$1,0),0)</f>
        <v>29292.179</v>
      </c>
      <c r="O7" s="617">
        <f>VLOOKUP(年度マスタ!$K$4&amp;"_"&amp;O$5,データシート1!$A:$BT,MATCH("cb_"&amp;$G7,データシート1!$A$1:$BT$1,0),0)</f>
        <v>29966.179</v>
      </c>
      <c r="P7" s="617">
        <f>VLOOKUP(年度マスタ!$K$4&amp;"_"&amp;P$5,データシート1!$A:$BT,MATCH("cb_"&amp;$G7,データシート1!$A$1:$BT$1,0),0)</f>
        <v>30153.179</v>
      </c>
      <c r="Q7" s="617">
        <f>VLOOKUP(年度マスタ!$K$4&amp;"_"&amp;Q$5,データシート1!$A:$BT,MATCH("cb_"&amp;$G7,データシート1!$A$1:$BT$1,0),0)</f>
        <v>30208.179</v>
      </c>
      <c r="R7" s="634">
        <f>VLOOKUP(年度マスタ!$K$4&amp;"_"&amp;R$5,データシート1!$A:$BT,MATCH("cb_"&amp;$G7,データシート1!$A$1:$BT$1,0),0)</f>
        <v>30207.978999999999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103634</v>
      </c>
      <c r="AD7" s="1022">
        <f>VLOOKUP(年度マスタ!$K$4&amp;"_"&amp;年度マスタ!$K$9,データシート3!A:AB,MATCH("ea_"&amp;$Y7&amp;"_年間発電",データシート3!$A$1:$AB$1,0),0)/10^3</f>
        <v>148617.49400000001</v>
      </c>
      <c r="AE7" s="554">
        <f t="shared" ref="AE7:AE16" si="0">$AD7*3600/100000000</f>
        <v>5.3502297840000006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83840</v>
      </c>
      <c r="AD8" s="1022">
        <f>VLOOKUP(年度マスタ!$K$4&amp;"_"&amp;年度マスタ!$K$9,データシート3!A:AB,MATCH("ea_"&amp;$Y8&amp;"_年間発電",データシート3!$A$1:$AB$1,0),0)/10^3</f>
        <v>119448.321</v>
      </c>
      <c r="AE8" s="554">
        <f t="shared" si="0"/>
        <v>4.3001395559999995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124300</v>
      </c>
      <c r="AD9" s="666">
        <f>VLOOKUP(年度マスタ!$K$4&amp;"_"&amp;年度マスタ!$K$9,データシート3!A:AB,MATCH("ea_"&amp;$Y9&amp;"_年間発電",データシート3!$A$1:$AB$1,0),0)/10^3</f>
        <v>240018.823</v>
      </c>
      <c r="AE9" s="667">
        <f t="shared" si="0"/>
        <v>8.6406776280000006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6537</v>
      </c>
      <c r="AD10" s="666">
        <f>SUM(AD11:AD12)</f>
        <v>36642.949999999997</v>
      </c>
      <c r="AE10" s="667">
        <f t="shared" si="0"/>
        <v>1.3191461999999998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6537</v>
      </c>
      <c r="AD11" s="1022">
        <f>VLOOKUP(年度マスタ!$K$4&amp;"_"&amp;年度マスタ!$K$9,データシート3!A:AB,MATCH("ea_"&amp;$Y11&amp;"_年間発電",データシート3!$A$1:$AB$1,0),0)/10^3</f>
        <v>36642.949999999997</v>
      </c>
      <c r="AE11" s="554">
        <f t="shared" si="0"/>
        <v>1.3191461999999998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4114.1390000000001</v>
      </c>
      <c r="K12" s="651">
        <f t="shared" ref="K12:Q12" si="1">SUM(K6:K11)</f>
        <v>4536.4390000000003</v>
      </c>
      <c r="L12" s="651">
        <f t="shared" si="1"/>
        <v>5036.8389999999999</v>
      </c>
      <c r="M12" s="651">
        <f t="shared" si="1"/>
        <v>7444.9390000000003</v>
      </c>
      <c r="N12" s="651">
        <f t="shared" si="1"/>
        <v>30167.809000000001</v>
      </c>
      <c r="O12" s="651">
        <f t="shared" si="1"/>
        <v>30896.008999999998</v>
      </c>
      <c r="P12" s="651">
        <f t="shared" si="1"/>
        <v>31106.208999999999</v>
      </c>
      <c r="Q12" s="651">
        <f t="shared" si="1"/>
        <v>31214.708999999999</v>
      </c>
      <c r="R12" s="652">
        <f t="shared" ref="R12" si="2">SUM(R6:R11)</f>
        <v>31243.008999999998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1.6058165799999999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7.7798218700000001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758.54784719999986</v>
      </c>
      <c r="K19" s="615">
        <f>K6*別紙!$C5/100*別紙!$E5/10^3</f>
        <v>874.83947520000004</v>
      </c>
      <c r="L19" s="615">
        <f>L6*別紙!$C5/100*別紙!$E5/10^3</f>
        <v>943.96638719999999</v>
      </c>
      <c r="M19" s="615">
        <f>M6*別紙!$C5/100*別紙!$E5/10^3</f>
        <v>987.17070719999981</v>
      </c>
      <c r="N19" s="615">
        <f>N6*別紙!$C5/100*別紙!$E5/10^3</f>
        <v>1050.8610755999996</v>
      </c>
      <c r="O19" s="615">
        <f>O6*別紙!$C5/100*別紙!$E5/10^3</f>
        <v>1115.9075795999997</v>
      </c>
      <c r="P19" s="615">
        <f>P6*別紙!$C5/100*別紙!$E5/10^3</f>
        <v>1143.7503635999999</v>
      </c>
      <c r="Q19" s="615">
        <f>Q6*別紙!$C5/100*別紙!$E5/10^3</f>
        <v>1207.9567835999994</v>
      </c>
      <c r="R19" s="639">
        <f>R6*別紙!$C5/100*別紙!$E5/10^3</f>
        <v>1242.1602035999997</v>
      </c>
      <c r="S19" s="572"/>
      <c r="T19" s="191"/>
      <c r="U19" s="588"/>
      <c r="W19" s="201"/>
      <c r="X19" s="201"/>
      <c r="Y19" s="173"/>
      <c r="Z19" s="628" t="s">
        <v>389</v>
      </c>
      <c r="AA19" s="671"/>
      <c r="AB19" s="672"/>
      <c r="AC19" s="673">
        <f>SUM($AC$6,$AC$9,$AC$10,$AC$13)</f>
        <v>318311</v>
      </c>
      <c r="AD19" s="673">
        <f>SUM($AD$6,$AD$9,$AD$10,$AD$13)</f>
        <v>544727.58799999999</v>
      </c>
      <c r="AE19" s="674">
        <f>SUM($AE$6,$AE$9,$AE$10,$AE$13,$AE$17,$AE$18)</f>
        <v>28.995831617999997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4605.9548180399997</v>
      </c>
      <c r="K20" s="617">
        <f>K7*別紙!$C6/100*別紙!$E6/10^3</f>
        <v>5036.3809220399999</v>
      </c>
      <c r="L20" s="617">
        <f>L7*別紙!$C6/100*別紙!$E6/10^3</f>
        <v>5622.0990500400003</v>
      </c>
      <c r="M20" s="617">
        <f>M7*別紙!$C6/100*別紙!$E6/10^3</f>
        <v>8759.8180460399981</v>
      </c>
      <c r="N20" s="617">
        <f>N7*別紙!$C6/100*別紙!$E6/10^3</f>
        <v>38746.522694039995</v>
      </c>
      <c r="O20" s="617">
        <f>O7*別紙!$C6/100*別紙!$E6/10^3</f>
        <v>39638.062934039997</v>
      </c>
      <c r="P20" s="617">
        <f>P7*別紙!$C6/100*別紙!$E6/10^3</f>
        <v>39885.419054040001</v>
      </c>
      <c r="Q20" s="617">
        <f>Q7*別紙!$C6/100*別紙!$E6/10^3</f>
        <v>39958.17085404</v>
      </c>
      <c r="R20" s="634">
        <f>R7*別紙!$C6/100*別紙!$E6/10^3</f>
        <v>39957.906302040006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5364.5026652399993</v>
      </c>
      <c r="K25" s="657">
        <f t="shared" si="3"/>
        <v>5911.2203972400002</v>
      </c>
      <c r="L25" s="657">
        <f t="shared" si="3"/>
        <v>6566.0654372400004</v>
      </c>
      <c r="M25" s="657">
        <f t="shared" si="3"/>
        <v>9746.9887532399971</v>
      </c>
      <c r="N25" s="657">
        <f t="shared" si="3"/>
        <v>39797.383769639993</v>
      </c>
      <c r="O25" s="657">
        <f t="shared" si="3"/>
        <v>40753.970513640001</v>
      </c>
      <c r="P25" s="657">
        <f t="shared" si="3"/>
        <v>41029.169417639998</v>
      </c>
      <c r="Q25" s="657">
        <f t="shared" si="3"/>
        <v>41166.127637639998</v>
      </c>
      <c r="R25" s="658">
        <f t="shared" ref="R25" si="4">SUM(R19:R24)</f>
        <v>41200.066505640003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81159.268963936716</v>
      </c>
      <c r="K26" s="654">
        <f>(VLOOKUP(年度マスタ!$K$4&amp;"_"&amp;K$18,データシート1!$A:$BT,MATCH("da_合計",データシート1!$A$1:$BT$1,0),0))/10^3</f>
        <v>77284.563667659808</v>
      </c>
      <c r="L26" s="654">
        <f>(VLOOKUP(年度マスタ!$K$4&amp;"_"&amp;L$18,データシート1!$A:$BT,MATCH("da_合計",データシート1!$A$1:$BT$1,0),0))/10^3</f>
        <v>80758.361764532325</v>
      </c>
      <c r="M26" s="654">
        <f>(VLOOKUP(年度マスタ!$K$4&amp;"_"&amp;M$18,データシート1!$A:$BT,MATCH("da_合計",データシート1!$A$1:$BT$1,0),0))/10^3</f>
        <v>73232.734013950889</v>
      </c>
      <c r="N26" s="654">
        <f>(VLOOKUP(年度マスタ!$K$4&amp;"_"&amp;N$18,データシート1!$A:$BT,MATCH("da_合計",データシート1!$A$1:$BT$1,0),0))/10^3</f>
        <v>67656.098937294781</v>
      </c>
      <c r="O26" s="654">
        <f>(VLOOKUP(年度マスタ!$K$4&amp;"_"&amp;O$18,データシート1!$A:$BT,MATCH("da_合計",データシート1!$A$1:$BT$1,0),0))/10^3</f>
        <v>70589.678187328202</v>
      </c>
      <c r="P26" s="654">
        <f>(VLOOKUP(年度マスタ!$K$4&amp;"_"&amp;P$18,データシート1!$A:$BT,MATCH("da_合計",データシート1!$A$1:$BT$1,0),0))/10^3</f>
        <v>67183.379980618614</v>
      </c>
      <c r="Q26" s="654">
        <f>(VLOOKUP(年度マスタ!$K$4&amp;"_"&amp;Q$18,データシート1!$A:$BT,MATCH("da_合計",データシート1!$A$1:$BT$1,0),0))/10^3</f>
        <v>68304.250896394908</v>
      </c>
      <c r="R26" s="655">
        <f>Q26</f>
        <v>68304.250896394908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6.6098459654974545E-2</v>
      </c>
      <c r="K27" s="839">
        <f t="shared" ref="K27:P27" si="5">K25/K26</f>
        <v>7.6486430364794647E-2</v>
      </c>
      <c r="L27" s="839">
        <f t="shared" si="5"/>
        <v>8.1305084622502868E-2</v>
      </c>
      <c r="M27" s="839">
        <f t="shared" si="5"/>
        <v>0.1330960653658402</v>
      </c>
      <c r="N27" s="839">
        <f t="shared" si="5"/>
        <v>0.58823054232738303</v>
      </c>
      <c r="O27" s="839">
        <f t="shared" si="5"/>
        <v>0.57733611428980691</v>
      </c>
      <c r="P27" s="839">
        <f t="shared" si="5"/>
        <v>0.61070415673454193</v>
      </c>
      <c r="Q27" s="839">
        <f>Q25/Q26</f>
        <v>0.60268763799315372</v>
      </c>
      <c r="R27" s="840">
        <f>R25/R26</f>
        <v>0.60318451582366361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0.60318451582366361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7.9750173796101267</v>
      </c>
      <c r="AA52" s="173"/>
      <c r="AB52" s="678" t="s">
        <v>413</v>
      </c>
      <c r="AC52" s="679">
        <f>$AD6</f>
        <v>268065.815</v>
      </c>
      <c r="AD52" s="680">
        <f>R19+R20</f>
        <v>41200.066505640003</v>
      </c>
      <c r="AE52" s="681">
        <f t="shared" ref="AE52:AE54" si="6">IFERROR(AD52/AC52,"-")</f>
        <v>0.15369384755620558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476423.3371036051</v>
      </c>
      <c r="Z53" s="1130"/>
      <c r="AA53" s="173"/>
      <c r="AB53" s="678" t="s">
        <v>377</v>
      </c>
      <c r="AC53" s="679">
        <f>$AD9</f>
        <v>240018.823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36642.949999999997</v>
      </c>
      <c r="AD54" s="679">
        <f>R22</f>
        <v>0</v>
      </c>
      <c r="AE54" s="681">
        <f t="shared" si="6"/>
        <v>0</v>
      </c>
      <c r="AF54" s="473"/>
      <c r="AG54" s="41"/>
      <c r="AH54" s="420"/>
      <c r="AI54" s="442" t="s">
        <v>440</v>
      </c>
      <c r="AJ54" s="443">
        <f>VLOOKUP(年度マスタ!$K$4&amp;"_"&amp;AJ$53,データシート1!$A$1:$BT$2000,MATCH("ca_太陽光発電（10kW未満）",データシート1!$A$1:$BT$1,0),0)</f>
        <v>138</v>
      </c>
      <c r="AK54" s="443">
        <f>VLOOKUP(年度マスタ!$K$4&amp;"_"&amp;AK$53,データシート1!$A$1:$BT$2000,MATCH("ca_太陽光発電（10kW未満）",データシート1!$A$1:$BT$1,0),0)</f>
        <v>156</v>
      </c>
      <c r="AL54" s="443">
        <f>VLOOKUP(年度マスタ!$K$4&amp;"_"&amp;AL$53,データシート1!$A$1:$BT$2000,MATCH("ca_太陽光発電（10kW未満）",データシート1!$A$1:$BT$1,0),0)</f>
        <v>166</v>
      </c>
      <c r="AM54" s="443">
        <f>VLOOKUP(年度マスタ!$K$4&amp;"_"&amp;AM$53,データシート1!$A$1:$BT$2000,MATCH("ca_太陽光発電（10kW未満）",データシート1!$A$1:$BT$1,0),0)</f>
        <v>172</v>
      </c>
      <c r="AN54" s="443">
        <f>VLOOKUP(年度マスタ!$K$4&amp;"_"&amp;AN$53,データシート1!$A$1:$BT$2000,MATCH("ca_太陽光発電（10kW未満）",データシート1!$A$1:$BT$1,0),0)</f>
        <v>182</v>
      </c>
      <c r="AO54" s="443">
        <f>VLOOKUP(年度マスタ!$K$4&amp;"_"&amp;AO$53,データシート1!$A$1:$BT$2000,MATCH("ca_太陽光発電（10kW未満）",データシート1!$A$1:$BT$1,0),0)</f>
        <v>191</v>
      </c>
      <c r="AP54" s="443">
        <f>VLOOKUP(年度マスタ!$K$4&amp;"_"&amp;AP$53,データシート1!$A$1:$BT$2000,MATCH("ca_太陽光発電（10kW未満）",データシート1!$A$1:$BT$1,0),0)</f>
        <v>195</v>
      </c>
      <c r="AQ54" s="443">
        <f>VLOOKUP(年度マスタ!$K$4&amp;"_"&amp;AQ$53,データシート1!$A$1:$BT$2000,MATCH("ca_太陽光発電（10kW未満）",データシート1!$A$1:$BT$1,0),0)</f>
        <v>203</v>
      </c>
      <c r="AR54" s="443">
        <f>VLOOKUP(年度マスタ!$K$4&amp;"_"&amp;AR$53,データシート1!$A$1:$BT$2000,MATCH("ca_太陽光発電（10kW未満）",データシート1!$A$1:$BT$1,0),0)</f>
        <v>208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室戸市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室戸市</v>
      </c>
      <c r="AZ12" s="1023" t="str">
        <f>年度マスタ!$K4</f>
        <v>39202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室戸市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室戸市</v>
      </c>
      <c r="AZ4" s="1038" t="str">
        <f>年度マスタ!$K4</f>
        <v>39202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室戸市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12.933999999999999</v>
      </c>
      <c r="S7" s="910">
        <f t="shared" si="0"/>
        <v>10.166</v>
      </c>
      <c r="T7" s="910">
        <f t="shared" si="0"/>
        <v>10.468999999999999</v>
      </c>
      <c r="U7" s="910">
        <f t="shared" si="0"/>
        <v>11.087</v>
      </c>
      <c r="V7" s="910">
        <f t="shared" si="0"/>
        <v>9.9359999999999999</v>
      </c>
      <c r="W7" s="910">
        <f t="shared" si="0"/>
        <v>10.968</v>
      </c>
      <c r="X7" s="910">
        <f t="shared" si="0"/>
        <v>11.628</v>
      </c>
      <c r="Y7" s="910">
        <f t="shared" si="0"/>
        <v>12.237</v>
      </c>
      <c r="Z7" s="910">
        <f>SUM(Z8:Z13)</f>
        <v>9.0239999999999991</v>
      </c>
      <c r="AA7" s="910">
        <f>SUM(AA8:AA13)</f>
        <v>6.9909999999999997</v>
      </c>
      <c r="AB7" s="911">
        <f t="shared" si="0"/>
        <v>10.805999999999999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12.933999999999999</v>
      </c>
      <c r="S10" s="916">
        <f>VLOOKUP($D$3&amp;"_"&amp;S$3,データシート1!$A:$BU,MATCH($R$2&amp;"_"&amp;$C10,データシート1!$A$1:$BU$1,0),0)</f>
        <v>10.166</v>
      </c>
      <c r="T10" s="916">
        <f>VLOOKUP($D$3&amp;"_"&amp;T$3,データシート1!$A:$BU,MATCH($R$2&amp;"_"&amp;$C10,データシート1!$A$1:$BU$1,0),0)</f>
        <v>10.468999999999999</v>
      </c>
      <c r="U10" s="916">
        <f>VLOOKUP($D$3&amp;"_"&amp;U$3,データシート1!$A:$BU,MATCH($R$2&amp;"_"&amp;$C10,データシート1!$A$1:$BU$1,0),0)</f>
        <v>11.087</v>
      </c>
      <c r="V10" s="916">
        <f>VLOOKUP($D$3&amp;"_"&amp;V$3,データシート1!$A:$BU,MATCH($R$2&amp;"_"&amp;$C10,データシート1!$A$1:$BU$1,0),0)</f>
        <v>9.9359999999999999</v>
      </c>
      <c r="W10" s="916">
        <f>VLOOKUP($D$3&amp;"_"&amp;W$3,データシート1!$A:$BU,MATCH($R$2&amp;"_"&amp;$C10,データシート1!$A$1:$BU$1,0),0)</f>
        <v>10.968</v>
      </c>
      <c r="X10" s="916">
        <f>VLOOKUP($D$3&amp;"_"&amp;X$3,データシート1!$A:$BU,MATCH($R$2&amp;"_"&amp;$C10,データシート1!$A$1:$BU$1,0),0)</f>
        <v>11.628</v>
      </c>
      <c r="Y10" s="916">
        <f>VLOOKUP($D$3&amp;"_"&amp;Y$3,データシート1!$A:$BU,MATCH($R$2&amp;"_"&amp;$C10,データシート1!$A$1:$BU$1,0),0)</f>
        <v>12.237</v>
      </c>
      <c r="Z10" s="916">
        <f>VLOOKUP($D$3&amp;"_"&amp;Z$3,データシート1!$A:$BU,MATCH($R$2&amp;"_"&amp;$C10,データシート1!$A$1:$BU$1,0),0)</f>
        <v>9.0239999999999991</v>
      </c>
      <c r="AA10" s="916">
        <f>VLOOKUP($D$3&amp;"_"&amp;AA$3,データシート1!$A:$BU,MATCH($R$2&amp;"_"&amp;$C10,データシート1!$A$1:$BU$1,0),0)</f>
        <v>6.9909999999999997</v>
      </c>
      <c r="AB10" s="917">
        <f>VLOOKUP($D$3&amp;"_"&amp;AB$3,データシート1!$A:$BU,MATCH($R$2&amp;"_"&amp;$C10,データシート1!$A$1:$BU$1,0),0)</f>
        <v>10.805999999999999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12.933999999999999</v>
      </c>
      <c r="S26" s="925">
        <f>VLOOKUP($D$3&amp;"_"&amp;S$3,データシート2!$A:$SI,MATCH($R$2&amp;"_"&amp;$B26,データシート2!$A$1:$SI$1,0),0)</f>
        <v>10.166</v>
      </c>
      <c r="T26" s="925">
        <f>VLOOKUP($D$3&amp;"_"&amp;T$3,データシート2!$A:$SI,MATCH($R$2&amp;"_"&amp;$B26,データシート2!$A$1:$SI$1,0),0)</f>
        <v>10.468999999999999</v>
      </c>
      <c r="U26" s="925">
        <f>VLOOKUP($D$3&amp;"_"&amp;U$3,データシート2!$A:$SI,MATCH($R$2&amp;"_"&amp;$B26,データシート2!$A$1:$SI$1,0),0)</f>
        <v>11.087</v>
      </c>
      <c r="V26" s="925">
        <f>VLOOKUP($D$3&amp;"_"&amp;V$3,データシート2!$A:$SI,MATCH($R$2&amp;"_"&amp;$B26,データシート2!$A$1:$SI$1,0),0)</f>
        <v>9.9359999999999999</v>
      </c>
      <c r="W26" s="925">
        <f>VLOOKUP($D$3&amp;"_"&amp;W$3,データシート2!$A:$SI,MATCH($R$2&amp;"_"&amp;$B26,データシート2!$A$1:$SI$1,0),0)</f>
        <v>10.968</v>
      </c>
      <c r="X26" s="925">
        <f>VLOOKUP($D$3&amp;"_"&amp;X$3,データシート2!$A:$SI,MATCH($R$2&amp;"_"&amp;$B26,データシート2!$A$1:$SI$1,0),0)</f>
        <v>11.628</v>
      </c>
      <c r="Y26" s="925">
        <f>VLOOKUP($D$3&amp;"_"&amp;Y$3,データシート2!$A:$SI,MATCH($R$2&amp;"_"&amp;$B26,データシート2!$A$1:$SI$1,0),0)</f>
        <v>12.237</v>
      </c>
      <c r="Z26" s="925">
        <f>VLOOKUP($D$3&amp;"_"&amp;Z$3,データシート2!$A:$SI,MATCH($R$2&amp;"_"&amp;$B26,データシート2!$A$1:$SI$1,0),0)</f>
        <v>9.0239999999999991</v>
      </c>
      <c r="AA26" s="925">
        <f>VLOOKUP($D$3&amp;"_"&amp;AA$3,データシート2!$A:$SI,MATCH($R$2&amp;"_"&amp;$B26,データシート2!$A$1:$SI$1,0),0)</f>
        <v>6.9909999999999997</v>
      </c>
      <c r="AB26" s="926">
        <f>VLOOKUP($D$3&amp;"_"&amp;AB$3,データシート2!$A:$SI,MATCH($R$2&amp;"_"&amp;$B26,データシート2!$A$1:$SI$1,0),0)</f>
        <v>10.805999999999999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7.0460000000000003</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5.8879999999999999</v>
      </c>
      <c r="S42" s="938">
        <f>VLOOKUP($D$3&amp;"_"&amp;S$3,データシート2!$A:$SI,MATCH($R$2&amp;"_"&amp;$C42,データシート2!$A$1:$SI$1,0),0)</f>
        <v>10.166</v>
      </c>
      <c r="T42" s="938">
        <f>VLOOKUP($D$3&amp;"_"&amp;T$3,データシート2!$A:$SI,MATCH($R$2&amp;"_"&amp;$C42,データシート2!$A$1:$SI$1,0),0)</f>
        <v>10.468999999999999</v>
      </c>
      <c r="U42" s="938">
        <f>VLOOKUP($D$3&amp;"_"&amp;U$3,データシート2!$A:$SI,MATCH($R$2&amp;"_"&amp;$C42,データシート2!$A$1:$SI$1,0),0)</f>
        <v>11.087</v>
      </c>
      <c r="V42" s="938">
        <f>VLOOKUP($D$3&amp;"_"&amp;V$3,データシート2!$A:$SI,MATCH($R$2&amp;"_"&amp;$C42,データシート2!$A$1:$SI$1,0),0)</f>
        <v>9.9359999999999999</v>
      </c>
      <c r="W42" s="938">
        <f>VLOOKUP($D$3&amp;"_"&amp;W$3,データシート2!$A:$SI,MATCH($R$2&amp;"_"&amp;$C42,データシート2!$A$1:$SI$1,0),0)</f>
        <v>10.968</v>
      </c>
      <c r="X42" s="938">
        <f>VLOOKUP($D$3&amp;"_"&amp;X$3,データシート2!$A:$SI,MATCH($R$2&amp;"_"&amp;$C42,データシート2!$A$1:$SI$1,0),0)</f>
        <v>11.628</v>
      </c>
      <c r="Y42" s="938">
        <f>VLOOKUP($D$3&amp;"_"&amp;Y$3,データシート2!$A:$SI,MATCH($R$2&amp;"_"&amp;$C42,データシート2!$A$1:$SI$1,0),0)</f>
        <v>12.237</v>
      </c>
      <c r="Z42" s="938">
        <f>VLOOKUP($D$3&amp;"_"&amp;Z$3,データシート2!$A:$SI,MATCH($R$2&amp;"_"&amp;$C42,データシート2!$A$1:$SI$1,0),0)</f>
        <v>9.0239999999999991</v>
      </c>
      <c r="AA42" s="938">
        <f>VLOOKUP($D$3&amp;"_"&amp;AA$3,データシート2!$A:$SI,MATCH($R$2&amp;"_"&amp;$C42,データシート2!$A$1:$SI$1,0),0)</f>
        <v>6.9909999999999997</v>
      </c>
      <c r="AB42" s="939">
        <f>VLOOKUP($D$3&amp;"_"&amp;AB$3,データシート2!$A:$SI,MATCH($R$2&amp;"_"&amp;$C42,データシート2!$A$1:$SI$1,0),0)</f>
        <v>10.805999999999999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2025-03-04T10:01:39Z</dcterms:created>
  <dcterms:modified xsi:type="dcterms:W3CDTF">2025-03-04T10:01:39Z</dcterms:modified>
  <cp:category/>
  <cp:contentStatus/>
</cp:coreProperties>
</file>