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0A70C41-B8ED-4387-ADA2-12EBA781928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<sst xmlns="http://schemas.openxmlformats.org/spreadsheetml/2006/main" count="16712" uniqueCount="2400">
  <si>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</si>
  <si>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</si>
  <si>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</si>
  <si>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</si>
  <si>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</si>
  <si>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</si>
  <si>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</si>
  <si>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</si>
  <si>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</si>
  <si>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</si>
  <si>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</si>
  <si>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</si>
  <si>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</si>
  <si>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</si>
  <si>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</si>
  <si>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</si>
  <si>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</si>
  <si>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</si>
  <si>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</si>
  <si>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</si>
  <si>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</si>
  <si>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</si>
  <si>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</si>
  <si>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</si>
  <si>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</si>
  <si>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</si>
  <si>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</si>
  <si>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</si>
  <si>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</si>
  <si>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</si>
  <si>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</si>
  <si>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</si>
  <si>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</si>
  <si>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</si>
  <si>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</si>
  <si>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</si>
  <si>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</si>
  <si>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</si>
  <si>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</si>
  <si>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</si>
  <si>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</si>
  <si>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</si>
  <si>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</si>
  <si>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</si>
  <si>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</si>
  <si>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</si>
  <si>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</si>
  <si>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</si>
  <si>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</si>
  <si>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</si>
  <si>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</si>
  <si>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</si>
  <si>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</si>
  <si>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</si>
  <si>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</si>
  <si>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</si>
  <si>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</si>
  <si>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</si>
  <si>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</si>
  <si>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</si>
  <si>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</si>
  <si>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</si>
  <si>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</si>
  <si>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</si>
  <si>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</si>
  <si>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</si>
  <si>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</si>
  <si>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</si>
  <si>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</si>
  <si>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</si>
  <si>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</si>
  <si>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</si>
  <si>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</si>
  <si>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</si>
  <si>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</si>
  <si>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</si>
  <si>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</si>
  <si>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</si>
  <si>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</si>
  <si>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</si>
  <si>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</si>
  <si>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</si>
  <si>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</si>
  <si>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</si>
  <si>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</si>
  <si>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</si>
  <si>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</si>
  <si>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</si>
  <si>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</si>
  <si>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</si>
  <si>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</si>
  <si>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</si>
  <si>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</si>
  <si>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</si>
  <si>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</si>
  <si>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</si>
  <si>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</si>
  <si>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</si>
  <si>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</si>
  <si>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</si>
  <si>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</si>
  <si>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</si>
  <si>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</si>
  <si>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</si>
  <si>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</si>
  <si>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</si>
  <si>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</si>
  <si>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</si>
  <si>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</si>
  <si>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</si>
  <si>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</si>
  <si>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</si>
  <si>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</si>
  <si>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</si>
  <si>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</si>
  <si>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</si>
  <si>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</si>
  <si>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</si>
  <si>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</si>
  <si>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</si>
  <si>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</si>
  <si>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</si>
  <si>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</si>
  <si>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</si>
  <si>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</si>
  <si>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</si>
  <si>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</si>
  <si>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</si>
  <si>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</si>
  <si>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</si>
  <si>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</si>
  <si>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</si>
  <si>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</si>
  <si>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</si>
  <si>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</si>
  <si>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</si>
  <si>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</si>
  <si>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</si>
  <si>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</si>
  <si>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</si>
  <si>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</si>
  <si>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</si>
  <si>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</si>
  <si>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</si>
  <si>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</si>
  <si>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</si>
  <si>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</si>
  <si>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</si>
  <si>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</si>
  <si>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</si>
  <si>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</si>
  <si>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</si>
  <si>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</si>
  <si>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</si>
  <si>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</si>
  <si>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</si>
  <si>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</si>
  <si>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</si>
  <si>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</si>
  <si>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</si>
  <si>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</si>
  <si>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</si>
  <si>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</si>
  <si>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</si>
  <si>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</si>
  <si>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</si>
  <si>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</si>
  <si>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</si>
  <si>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</si>
  <si>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</si>
  <si>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</si>
  <si>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</si>
  <si>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</si>
  <si>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</si>
  <si>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</si>
  <si>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</si>
  <si>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</si>
  <si>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</si>
  <si>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</si>
  <si>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</si>
  <si>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</si>
  <si>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</si>
  <si>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</si>
  <si>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</si>
  <si>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</si>
  <si>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</si>
  <si>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</si>
  <si>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</si>
  <si>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</si>
  <si>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</si>
  <si>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</si>
  <si>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</si>
  <si>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</si>
  <si>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</si>
  <si>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</si>
  <si>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</si>
  <si>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</si>
  <si>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</si>
  <si>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</si>
  <si>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</si>
  <si>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</si>
  <si>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</si>
  <si>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</si>
  <si>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</si>
  <si>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</si>
  <si>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</si>
  <si>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</si>
  <si>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</si>
  <si>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</si>
  <si>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</si>
  <si>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</si>
  <si>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</si>
  <si>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</si>
  <si>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</si>
  <si>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</si>
  <si>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</si>
  <si>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</si>
  <si>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</si>
  <si>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</si>
  <si>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</si>
  <si>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</si>
  <si>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</si>
  <si>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</si>
  <si>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</si>
  <si>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</si>
  <si>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</si>
  <si>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</si>
  <si>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</si>
  <si>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</si>
  <si>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</si>
  <si>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</si>
  <si>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</si>
  <si>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</si>
  <si>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</si>
  <si>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</si>
  <si>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</si>
  <si>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</si>
  <si>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</si>
  <si>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</si>
  <si>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</si>
  <si>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</si>
  <si>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</si>
  <si>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</si>
  <si>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</si>
  <si>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</si>
  <si>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</si>
  <si>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</si>
  <si>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</si>
  <si>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</si>
  <si>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</si>
  <si>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</si>
  <si>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</si>
  <si>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</si>
  <si>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</si>
  <si>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</si>
  <si>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</si>
  <si>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</si>
  <si>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</si>
  <si>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</si>
  <si>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</si>
  <si>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</si>
  <si>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</si>
  <si>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</si>
  <si>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</si>
  <si>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</si>
  <si>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</si>
  <si>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</si>
  <si>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</si>
  <si>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</si>
  <si>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</si>
  <si>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</si>
  <si>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</si>
  <si>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</si>
  <si>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</si>
  <si>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</si>
  <si>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</si>
  <si>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</si>
  <si>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</si>
  <si>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</si>
  <si>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</si>
  <si>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</si>
  <si>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</si>
  <si>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</si>
  <si>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</si>
  <si>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</si>
  <si>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</si>
  <si>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</si>
  <si>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</si>
  <si>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</si>
  <si>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</si>
  <si>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</si>
  <si>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</si>
  <si>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</si>
  <si>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</si>
  <si>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</si>
  <si>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</si>
  <si>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</si>
  <si>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</si>
  <si>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</si>
  <si>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</si>
  <si>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</si>
  <si>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</si>
  <si>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</si>
  <si>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</si>
  <si>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</si>
  <si>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</si>
  <si>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</si>
  <si>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</si>
  <si>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</si>
  <si>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</si>
  <si>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</si>
  <si>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</si>
  <si>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</si>
  <si>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</si>
  <si>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</si>
  <si>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</si>
  <si>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</si>
  <si>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</si>
  <si>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</si>
  <si>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</si>
  <si>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</si>
  <si>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</si>
  <si>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</si>
  <si>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</si>
  <si>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</si>
  <si>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</si>
  <si>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</si>
  <si>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</si>
  <si>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</si>
  <si>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</si>
  <si>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</si>
  <si>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</si>
  <si>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</si>
  <si>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</si>
  <si>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</si>
  <si>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</si>
  <si>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</si>
  <si>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</si>
  <si>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</si>
  <si>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</si>
  <si>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</si>
  <si>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</si>
  <si>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</si>
  <si>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</si>
  <si>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</si>
  <si>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</si>
  <si>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</si>
  <si>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</si>
  <si>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</si>
  <si>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</si>
  <si>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</si>
  <si>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</si>
  <si>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</si>
  <si>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</si>
  <si>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</si>
  <si>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</si>
  <si>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</si>
  <si>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</si>
  <si>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</si>
  <si>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</si>
  <si>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</si>
  <si>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</si>
  <si>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</si>
  <si>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</si>
  <si>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</si>
  <si>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</si>
  <si>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</si>
  <si>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</si>
  <si>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</si>
  <si>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</si>
  <si>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</si>
  <si>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</si>
  <si>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</si>
  <si>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</si>
  <si>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</si>
  <si>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</si>
  <si>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</si>
  <si>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</si>
  <si>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</si>
  <si>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</si>
  <si>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</si>
  <si>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</si>
  <si>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</si>
  <si>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</si>
  <si>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</si>
  <si>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</si>
  <si>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</si>
  <si>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</si>
  <si>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</si>
  <si>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</si>
  <si>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</si>
  <si>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</si>
  <si>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</si>
  <si>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</si>
  <si>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</si>
  <si>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</si>
  <si>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</si>
  <si>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</si>
  <si>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</si>
  <si>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</si>
  <si>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</si>
  <si>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</si>
  <si>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</si>
  <si>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</si>
  <si>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</si>
  <si>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</si>
  <si>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</si>
  <si>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</si>
  <si>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</si>
  <si>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</si>
  <si>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</si>
  <si>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</si>
  <si>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</si>
  <si>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</si>
  <si>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</si>
  <si>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</si>
  <si>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</si>
  <si>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</si>
  <si>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</si>
  <si>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</si>
  <si>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</si>
  <si>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</si>
  <si>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</si>
  <si>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</si>
  <si>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</si>
  <si>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</si>
  <si>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</si>
  <si>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</si>
  <si>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</si>
  <si>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</si>
  <si>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</si>
  <si>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</si>
  <si>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</si>
  <si>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</si>
  <si>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</si>
  <si>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</si>
  <si>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</si>
  <si>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</si>
  <si>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</si>
  <si>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</si>
  <si>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</si>
  <si>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</si>
  <si>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</si>
  <si>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</si>
  <si>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</si>
  <si>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</si>
  <si>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</si>
  <si>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</si>
  <si>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</si>
  <si>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</si>
  <si>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</si>
  <si>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</si>
  <si>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</si>
  <si>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</si>
  <si>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</si>
  <si>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</si>
  <si>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</si>
  <si>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</si>
  <si>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</si>
  <si>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</si>
  <si>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</si>
  <si>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</si>
  <si>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</si>
  <si>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</si>
  <si>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</si>
  <si>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</si>
  <si>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</si>
  <si>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</si>
  <si>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</si>
  <si>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</si>
  <si>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</si>
  <si>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</si>
  <si>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</si>
  <si>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</si>
  <si>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</si>
  <si>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</si>
  <si>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</si>
  <si>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</si>
  <si>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</si>
  <si>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</si>
  <si>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</si>
  <si>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</si>
  <si>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</si>
  <si>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</si>
  <si>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</si>
  <si>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</si>
  <si>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</si>
  <si>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</si>
  <si>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</si>
  <si>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</si>
  <si>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</si>
  <si>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</si>
  <si>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</si>
  <si>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</si>
  <si>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</si>
  <si>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</si>
  <si>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</si>
  <si>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</si>
  <si>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</si>
  <si>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</si>
  <si>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</si>
  <si>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</si>
  <si>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</si>
  <si>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</si>
  <si>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</si>
  <si>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</si>
  <si>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</si>
  <si>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</si>
  <si>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</si>
  <si>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</si>
  <si>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</si>
  <si>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</si>
  <si>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</si>
  <si>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</si>
  <si>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</si>
  <si>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</si>
  <si>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</si>
  <si>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</si>
  <si>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</si>
  <si>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</si>
  <si>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</si>
  <si>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</si>
  <si>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</si>
  <si>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</si>
  <si>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</si>
  <si>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</si>
  <si>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</si>
  <si>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</si>
  <si>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</si>
  <si>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</si>
  <si>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</si>
  <si>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</si>
  <si>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</si>
  <si>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</si>
  <si>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</si>
  <si>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</si>
  <si>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</si>
  <si>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</si>
  <si>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</si>
  <si>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</si>
  <si>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</si>
  <si>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</si>
  <si>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</si>
  <si>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</si>
  <si>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</si>
  <si>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</si>
  <si>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</si>
  <si>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</si>
  <si>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</si>
  <si>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</si>
  <si>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</si>
  <si>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</si>
  <si>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</si>
  <si>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</si>
  <si>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</si>
  <si>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</si>
  <si>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</si>
  <si>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</si>
  <si>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</si>
  <si>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</si>
  <si>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</si>
  <si>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</si>
  <si>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</si>
  <si>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</si>
  <si>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</si>
  <si>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</si>
  <si>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</si>
  <si>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</si>
  <si>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</si>
  <si>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</si>
  <si>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</si>
  <si>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</si>
  <si>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</si>
  <si>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</si>
  <si>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</si>
  <si>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</si>
  <si>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</si>
  <si>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</si>
  <si>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</si>
  <si>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</si>
  <si>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</si>
  <si>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</si>
  <si>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</si>
  <si>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</si>
  <si>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</si>
  <si>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</si>
  <si>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</si>
  <si>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</si>
  <si>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</si>
  <si>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</si>
  <si>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</si>
  <si>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</si>
  <si>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</si>
  <si>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</si>
  <si>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</si>
  <si>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</si>
  <si>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</si>
  <si>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</si>
  <si>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</si>
  <si>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</si>
  <si>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</si>
  <si>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</si>
  <si>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</si>
  <si>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</si>
  <si>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</si>
  <si>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</si>
  <si>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</si>
  <si>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</si>
  <si>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</si>
  <si>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</si>
  <si>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</si>
  <si>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</si>
  <si>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</si>
  <si>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</si>
  <si>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</si>
  <si>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</si>
  <si>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</si>
  <si>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</si>
  <si>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</si>
  <si>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</si>
  <si>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</si>
  <si>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</si>
  <si>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</si>
  <si>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</si>
  <si>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</si>
  <si>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</si>
  <si>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</si>
  <si>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</si>
  <si>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</si>
  <si>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</si>
  <si>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</si>
  <si>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</si>
  <si>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</si>
  <si>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</si>
  <si>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</si>
  <si>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</si>
  <si>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</si>
  <si>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</si>
  <si>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</si>
  <si>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</si>
  <si>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</si>
  <si>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</si>
  <si>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</si>
  <si>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</si>
  <si>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</si>
  <si>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</si>
  <si>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</si>
  <si>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</si>
  <si>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</si>
  <si>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</si>
  <si>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</si>
  <si>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</si>
  <si>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</si>
  <si>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</si>
  <si>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</si>
  <si>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</si>
  <si>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</si>
  <si>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</si>
  <si>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</si>
  <si>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</si>
  <si>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</si>
  <si>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</si>
  <si>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</si>
  <si>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</si>
  <si>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</si>
  <si>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</si>
  <si>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</si>
  <si>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</si>
  <si>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</si>
  <si>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</si>
  <si>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</si>
  <si>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</si>
  <si>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</si>
  <si>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</si>
  <si>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</si>
  <si>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</si>
  <si>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</si>
  <si>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</si>
  <si>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</si>
  <si>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</si>
  <si>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</si>
  <si>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</si>
  <si>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</si>
  <si>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</si>
  <si>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</si>
  <si>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</si>
  <si>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</si>
  <si>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</si>
  <si>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</si>
  <si>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</si>
  <si>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</si>
  <si>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</si>
  <si>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</si>
  <si>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</si>
  <si>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</si>
  <si>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</si>
  <si>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</si>
  <si>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</si>
  <si>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</si>
  <si>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</si>
  <si>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</si>
  <si>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</si>
  <si>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</si>
  <si>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</si>
  <si>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</si>
  <si>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</si>
  <si>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</si>
  <si>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</si>
  <si>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</si>
  <si>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</si>
  <si>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</si>
  <si>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</si>
  <si>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</si>
  <si>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</si>
  <si>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</si>
  <si>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</si>
  <si>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</si>
  <si>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</si>
  <si>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</si>
  <si>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</si>
  <si>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</si>
  <si>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</si>
  <si>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</si>
  <si>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</si>
  <si>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</si>
  <si>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</si>
  <si>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</si>
  <si>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</si>
  <si>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</si>
  <si>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</si>
  <si>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</si>
  <si>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</si>
  <si>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</si>
  <si>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</si>
  <si>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</si>
  <si>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</si>
  <si>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</si>
  <si>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</si>
  <si>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</si>
  <si>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</si>
  <si>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</si>
  <si>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</si>
  <si>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</si>
  <si>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</si>
  <si>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</si>
  <si>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</si>
  <si>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</si>
  <si>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</si>
  <si>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</si>
  <si>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</si>
  <si>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</si>
  <si>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</si>
  <si>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</si>
  <si>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</si>
  <si>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</si>
  <si>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</si>
  <si>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</si>
  <si>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</si>
  <si>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</si>
  <si>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</si>
  <si>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</si>
  <si>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</si>
  <si>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</si>
  <si>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</si>
  <si>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</si>
  <si>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</si>
  <si>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</si>
  <si>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</si>
  <si>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</si>
  <si>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</si>
  <si>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</si>
  <si>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</si>
  <si>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</si>
  <si>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</si>
  <si>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</si>
  <si>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</si>
  <si>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</si>
  <si>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</si>
  <si>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</si>
  <si>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</si>
  <si>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</si>
  <si>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</si>
  <si>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</si>
  <si>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</si>
  <si>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</si>
  <si>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</si>
  <si>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</si>
  <si>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</si>
  <si>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</si>
  <si>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</si>
  <si>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</si>
  <si>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</si>
  <si>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</si>
  <si>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</si>
  <si>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</si>
  <si>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</si>
  <si>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</si>
  <si>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</si>
  <si>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</si>
  <si>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</si>
  <si>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</si>
  <si>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</si>
  <si>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</si>
  <si>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</si>
  <si>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</si>
  <si>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</si>
  <si>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</si>
  <si>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</si>
  <si>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</si>
  <si>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</si>
  <si>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</si>
  <si>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</si>
  <si>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</si>
  <si>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</si>
  <si>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</si>
  <si>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</si>
  <si>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</si>
  <si>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</si>
  <si>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</si>
  <si>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</si>
  <si>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</si>
  <si>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</si>
  <si>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</si>
  <si>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</si>
  <si>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</si>
  <si>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</si>
  <si>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</si>
  <si>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</si>
  <si>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</si>
  <si>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</si>
  <si>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</si>
  <si>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</si>
  <si>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</si>
  <si>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</si>
  <si>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</si>
  <si>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</si>
  <si>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</si>
  <si>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</si>
  <si>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</si>
  <si>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</si>
  <si>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</si>
  <si>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</si>
  <si>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</si>
  <si>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</si>
  <si>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</si>
  <si>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</si>
  <si>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</si>
  <si>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</si>
  <si>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</si>
  <si>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</si>
  <si>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</si>
  <si>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</si>
  <si>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</si>
  <si>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</si>
  <si>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</si>
  <si>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</si>
  <si>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</si>
  <si>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</si>
  <si>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</si>
  <si>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</si>
  <si>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</si>
  <si>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</si>
  <si>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</si>
  <si>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</si>
  <si>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</si>
  <si>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</si>
  <si>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</si>
  <si>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</si>
  <si>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</si>
  <si>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</si>
  <si>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</si>
  <si>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</si>
  <si>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</si>
  <si>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</si>
  <si>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</si>
  <si>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</si>
  <si>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</si>
  <si>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</si>
  <si>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</si>
  <si>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</si>
  <si>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</si>
  <si>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</si>
  <si>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</si>
  <si>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</si>
  <si>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</si>
  <si>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</si>
  <si>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</si>
  <si>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</si>
  <si>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</si>
  <si>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</si>
  <si>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</si>
  <si>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</si>
  <si>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</si>
  <si>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</si>
  <si>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</si>
  <si>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</si>
  <si>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</si>
  <si>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</si>
  <si>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</si>
  <si>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</si>
  <si>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</si>
  <si>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</si>
  <si>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</si>
  <si>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</si>
  <si>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</si>
  <si>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</si>
  <si>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</si>
  <si>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</si>
  <si>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</si>
  <si>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</si>
  <si>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</si>
  <si>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</si>
  <si>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</si>
  <si>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</si>
  <si>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</si>
  <si>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</si>
  <si>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</si>
  <si>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</si>
  <si>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</si>
  <si>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</si>
  <si>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</si>
  <si>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</si>
  <si>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</si>
  <si>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</si>
  <si>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</si>
  <si>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</si>
  <si>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</si>
  <si>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</si>
  <si>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</si>
  <si>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</si>
  <si>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</si>
  <si>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</si>
  <si>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</si>
  <si>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</si>
  <si>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</si>
  <si>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</si>
  <si>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</si>
  <si>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</si>
  <si>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</si>
  <si>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</si>
  <si>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</si>
  <si>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</si>
  <si>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</si>
  <si>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</si>
  <si>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</si>
  <si>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</si>
  <si>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</si>
  <si>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</si>
  <si>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</si>
  <si>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</si>
  <si>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</si>
  <si>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</si>
  <si>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</si>
  <si>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</si>
  <si>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</si>
  <si>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</si>
  <si>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</si>
  <si>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</si>
  <si>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</si>
  <si>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</si>
  <si>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</si>
  <si>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</si>
  <si>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</si>
  <si>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</si>
  <si>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</si>
  <si>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</si>
  <si>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</si>
  <si>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</si>
  <si>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</si>
  <si>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</si>
  <si>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</si>
  <si>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</si>
  <si>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</si>
  <si>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</si>
  <si>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</si>
  <si>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</si>
  <si>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</si>
  <si>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</si>
  <si>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</si>
  <si>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</si>
  <si>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</si>
  <si>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</si>
  <si>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</si>
  <si>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</si>
  <si>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</si>
  <si>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</si>
  <si>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</si>
  <si>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</si>
  <si>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</si>
  <si>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</si>
  <si>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</si>
  <si>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</si>
  <si>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</si>
  <si>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</si>
  <si>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</si>
  <si>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</si>
  <si>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</si>
  <si>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</si>
  <si>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</si>
  <si>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</si>
  <si>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</si>
  <si>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</si>
  <si>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</si>
  <si>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</si>
  <si>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</si>
  <si>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</si>
  <si>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</si>
  <si>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</si>
  <si>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</si>
  <si>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</si>
  <si>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</si>
  <si>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</si>
  <si>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</si>
  <si>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</si>
  <si>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</si>
  <si>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</si>
  <si>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</si>
  <si>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</si>
  <si>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</si>
  <si>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</si>
  <si>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</si>
  <si>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</si>
  <si>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</si>
  <si>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</si>
  <si>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</si>
  <si>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</si>
  <si>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</si>
  <si>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</si>
  <si>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</si>
  <si>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</si>
  <si>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</si>
  <si>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</si>
  <si>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</si>
  <si>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</si>
  <si>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</si>
  <si>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</si>
  <si>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</si>
  <si>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</si>
  <si>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</si>
  <si>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</si>
  <si>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</si>
  <si>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</si>
  <si>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</si>
  <si>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</si>
  <si>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</si>
  <si>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</si>
  <si>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</si>
  <si>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</si>
  <si>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</si>
  <si>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</si>
  <si>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</si>
  <si>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</si>
  <si>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</si>
  <si>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</si>
  <si>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</si>
  <si>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</si>
  <si>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</si>
  <si>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</si>
  <si>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</si>
  <si>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</si>
  <si>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</si>
  <si>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</si>
  <si>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</si>
  <si>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</si>
  <si>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</si>
  <si>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</si>
  <si>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</si>
  <si>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</si>
  <si>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</si>
  <si>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</si>
  <si>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</si>
  <si>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</si>
  <si>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</si>
  <si>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</si>
  <si>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</si>
  <si>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</si>
  <si>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</si>
  <si>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</si>
  <si>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</si>
  <si>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</si>
  <si>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</si>
  <si>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</si>
  <si>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</si>
  <si>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</si>
  <si>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</si>
  <si>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</si>
  <si>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</si>
  <si>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</si>
  <si>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</si>
  <si>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</si>
  <si>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</si>
  <si>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</si>
  <si>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</si>
  <si>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</si>
  <si>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</si>
  <si>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</si>
  <si>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</si>
  <si>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</si>
  <si>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</si>
  <si>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</si>
  <si>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</si>
  <si>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</si>
  <si>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</si>
  <si>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</si>
  <si>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</si>
  <si>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</si>
  <si>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</si>
  <si>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</si>
  <si>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</si>
  <si>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</si>
  <si>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</si>
  <si>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</si>
  <si>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</si>
  <si>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</si>
  <si>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</si>
  <si>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</si>
  <si>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</si>
  <si>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</si>
  <si>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</si>
  <si>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</si>
  <si>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</si>
  <si>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</si>
  <si>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</si>
  <si>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</si>
  <si>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</si>
  <si>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</si>
  <si>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</si>
  <si>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</si>
  <si>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</si>
  <si>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</si>
  <si>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</si>
  <si>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</si>
  <si>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</si>
  <si>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</si>
  <si>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</si>
  <si>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</si>
  <si>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</si>
  <si>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</si>
  <si>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</si>
  <si>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</si>
  <si>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</si>
  <si>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</si>
  <si>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</si>
  <si>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</si>
  <si>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</si>
  <si>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</si>
  <si>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</si>
  <si>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</si>
  <si>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</si>
  <si>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</si>
  <si>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</si>
  <si>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</si>
  <si>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</si>
  <si>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</si>
  <si>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</si>
  <si>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</si>
  <si>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</si>
  <si>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</si>
  <si>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</si>
  <si>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</si>
  <si>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</si>
  <si>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</si>
  <si>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</si>
  <si>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</si>
  <si>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</si>
  <si>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</si>
  <si>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</si>
  <si>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</si>
  <si>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</si>
  <si>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</si>
  <si>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</si>
  <si>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</si>
  <si>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</si>
  <si>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</si>
  <si>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</si>
  <si>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</si>
  <si>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</si>
  <si>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</si>
  <si>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</si>
  <si>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</si>
  <si>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</si>
  <si>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</si>
  <si>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</si>
  <si>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</si>
  <si>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</si>
  <si>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</si>
  <si>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</si>
  <si>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</si>
  <si>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</si>
  <si>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</si>
  <si>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</si>
  <si>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</si>
  <si>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</si>
  <si>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</si>
  <si>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</si>
  <si>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</si>
  <si>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</si>
  <si>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</si>
  <si>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</si>
  <si>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</si>
  <si>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</si>
  <si>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</si>
  <si>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</si>
  <si>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</si>
  <si>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</si>
  <si>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</si>
  <si>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</si>
  <si>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</si>
  <si>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</si>
  <si>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</si>
  <si>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</si>
  <si>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</si>
  <si>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</si>
  <si>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</si>
  <si>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</si>
  <si>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</si>
  <si>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</si>
  <si>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</si>
  <si>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</si>
  <si>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</si>
  <si>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</si>
  <si>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</si>
  <si>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</si>
  <si>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</si>
  <si>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</si>
  <si>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</si>
  <si>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</si>
  <si>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</si>
  <si>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</si>
  <si>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</si>
  <si>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</si>
  <si>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</si>
  <si>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</si>
  <si>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</si>
  <si>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</si>
  <si>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</si>
  <si>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</si>
  <si>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</si>
  <si>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</si>
  <si>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</si>
  <si>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</si>
  <si>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</si>
  <si>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</si>
  <si>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</si>
  <si>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</si>
  <si>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</si>
  <si>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</si>
  <si>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</si>
  <si>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</si>
  <si>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</si>
  <si>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</si>
  <si>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</si>
  <si>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</si>
  <si>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</si>
  <si>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</si>
  <si>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</si>
  <si>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</si>
  <si>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</si>
  <si>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</si>
  <si>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</si>
  <si>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</si>
  <si>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</si>
  <si>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</si>
  <si>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</si>
  <si>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</si>
  <si>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</si>
  <si>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</si>
  <si>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</si>
  <si>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</si>
  <si>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</si>
  <si>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</si>
  <si>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</si>
  <si>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</si>
  <si>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</si>
  <si>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</si>
  <si>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</si>
  <si>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</si>
  <si>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</si>
  <si>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</si>
  <si>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</si>
  <si>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</si>
  <si>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</si>
  <si>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</si>
  <si>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</si>
  <si>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</si>
  <si>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</si>
  <si>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</si>
  <si>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</si>
  <si>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</si>
  <si>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</si>
  <si>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</si>
  <si>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</si>
  <si>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</si>
  <si>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</si>
  <si>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</si>
  <si>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</si>
  <si>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</si>
  <si>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</si>
  <si>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</si>
  <si>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</si>
  <si>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</si>
  <si>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</si>
  <si>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</si>
  <si>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</si>
  <si>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</si>
  <si>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</si>
  <si>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</si>
  <si>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</si>
  <si>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</si>
  <si>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</si>
  <si>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</si>
  <si>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</si>
  <si>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</si>
  <si>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</si>
  <si>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</si>
  <si>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</si>
  <si>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</si>
  <si>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</si>
  <si>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</si>
  <si>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</si>
  <si>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</si>
  <si>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</si>
  <si>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</si>
  <si>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</si>
  <si>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</si>
  <si>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</si>
  <si>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</si>
  <si>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</si>
  <si>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</si>
  <si>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</si>
  <si>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</si>
  <si>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</si>
  <si>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</si>
  <si>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</si>
  <si>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</si>
  <si>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</si>
  <si>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</si>
  <si>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</si>
  <si>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</si>
  <si>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</si>
  <si>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</si>
  <si>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</si>
  <si>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</si>
  <si>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</si>
  <si>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</si>
  <si>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</si>
  <si>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</si>
  <si>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</si>
  <si>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</si>
  <si>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</si>
  <si>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</si>
  <si>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</si>
  <si>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</si>
  <si>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</si>
  <si>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</si>
  <si>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</si>
  <si>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</si>
  <si>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</si>
  <si>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</si>
  <si>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</si>
  <si>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</si>
  <si>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</si>
  <si>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</si>
  <si>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</si>
  <si>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</si>
  <si>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</si>
  <si>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</si>
  <si>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</si>
  <si>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</si>
  <si>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</si>
  <si>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</si>
  <si>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</si>
  <si>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</si>
  <si>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</si>
  <si>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</si>
  <si>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</si>
  <si>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</si>
  <si>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</si>
  <si>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</si>
  <si>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</si>
  <si>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</si>
  <si>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</si>
  <si>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</si>
  <si>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</si>
  <si>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</si>
  <si>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</si>
  <si>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</si>
  <si>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</si>
  <si>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</si>
  <si>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</si>
  <si>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</si>
  <si>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</si>
  <si>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</si>
  <si>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</si>
  <si>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</si>
  <si>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</si>
  <si>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</si>
  <si>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</si>
  <si>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</si>
  <si>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</si>
  <si>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</si>
  <si>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</si>
  <si>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</si>
  <si>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</si>
  <si>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</si>
  <si>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</si>
  <si>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</si>
  <si>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</si>
  <si>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</si>
  <si>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</si>
  <si>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</si>
  <si>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</si>
  <si>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</si>
  <si>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</si>
  <si>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</si>
  <si>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</si>
  <si>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</si>
  <si>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</si>
  <si>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</si>
  <si>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</si>
  <si>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</si>
  <si>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</si>
  <si>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</si>
  <si>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</si>
  <si>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</si>
  <si>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</si>
  <si>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</si>
  <si>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</si>
  <si>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</si>
  <si>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</si>
  <si>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</si>
  <si>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</si>
  <si>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</si>
  <si>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</si>
  <si>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</si>
  <si>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</si>
  <si>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</si>
  <si>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</si>
  <si>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</si>
  <si>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</si>
  <si>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</si>
  <si>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</si>
  <si>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</si>
  <si>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</si>
  <si>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</si>
  <si>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</si>
  <si>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</si>
  <si>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</si>
  <si>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</si>
  <si>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</si>
  <si>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</si>
  <si>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</si>
  <si>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</si>
  <si>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</si>
  <si>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</si>
  <si>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</si>
  <si>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</si>
  <si>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</si>
  <si>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</si>
  <si>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</si>
  <si>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</si>
  <si>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</si>
  <si>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</si>
  <si>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</si>
  <si>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</si>
  <si>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</si>
  <si>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</si>
  <si>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</si>
  <si>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</si>
  <si>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</si>
  <si>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</si>
  <si>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</si>
  <si>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</si>
  <si>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</si>
  <si>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</si>
  <si>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</si>
  <si>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</si>
  <si>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</si>
  <si>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</si>
  <si>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</si>
  <si>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</si>
  <si>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</si>
  <si>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</si>
  <si>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</si>
  <si>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</si>
  <si>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</si>
  <si>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</si>
  <si>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</si>
  <si>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</si>
  <si>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</si>
  <si>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</si>
  <si>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</si>
  <si>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</si>
  <si>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</si>
  <si>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</si>
  <si>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</si>
  <si>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</si>
  <si>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</si>
  <si>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</si>
  <si>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</si>
  <si>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</si>
  <si>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</si>
  <si>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</si>
  <si>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</si>
  <si>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</si>
  <si>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</si>
  <si>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</si>
  <si>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</si>
  <si>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</si>
  <si>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</si>
  <si>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</si>
  <si>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</si>
  <si>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</si>
  <si>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</si>
  <si>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</si>
  <si>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</si>
  <si>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</si>
  <si>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</si>
  <si>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</si>
  <si>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</si>
  <si>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</si>
  <si>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</si>
  <si>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</si>
  <si>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</si>
  <si>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</si>
  <si>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</si>
  <si>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</si>
  <si>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</si>
  <si>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</si>
  <si>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</si>
  <si>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</si>
  <si>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</si>
  <si>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</si>
  <si>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</si>
  <si>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</si>
  <si>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</si>
  <si>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</si>
  <si>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</si>
  <si>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</si>
  <si>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</si>
  <si>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</si>
  <si>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</si>
  <si>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</si>
  <si>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</si>
  <si>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</si>
  <si>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</si>
  <si>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</si>
  <si>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</si>
  <si>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</si>
  <si>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</si>
  <si>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</si>
  <si>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</si>
  <si>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</si>
  <si>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</si>
  <si>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</si>
  <si>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</si>
  <si>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</si>
  <si>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</si>
  <si>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</si>
  <si>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</si>
  <si>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</si>
  <si>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</si>
  <si>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</si>
  <si>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</si>
  <si>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</si>
  <si>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</si>
  <si>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</si>
  <si>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</si>
  <si>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</si>
  <si>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</si>
  <si>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</si>
  <si>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</si>
  <si>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</si>
  <si>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</si>
  <si>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</si>
  <si>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</si>
  <si>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</si>
  <si>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</si>
  <si>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</si>
  <si>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</si>
  <si>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</si>
  <si>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</si>
  <si>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</si>
  <si>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</si>
  <si>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</si>
  <si>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</si>
  <si>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</si>
  <si>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</si>
  <si>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</si>
  <si>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</si>
  <si>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</si>
  <si>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</si>
  <si>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</si>
  <si>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</si>
  <si>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</si>
  <si>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</si>
  <si>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</si>
  <si>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</si>
  <si>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</si>
  <si>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</si>
  <si>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</si>
  <si>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</si>
  <si>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</si>
  <si>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</si>
  <si>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</si>
  <si>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</si>
  <si>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</si>
  <si>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</si>
  <si>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</si>
  <si>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</si>
  <si>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</si>
  <si>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</si>
  <si>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</si>
  <si>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</si>
  <si>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</si>
  <si>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</si>
  <si>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</si>
  <si>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</si>
  <si>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</si>
  <si>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</si>
  <si>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</si>
  <si>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</si>
  <si>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</si>
  <si>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</si>
  <si>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</si>
  <si>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</si>
  <si>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</si>
  <si>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</si>
  <si>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01585_令和6年度</t>
  </si>
  <si>
    <t>01585</t>
  </si>
  <si>
    <t>安平町</t>
  </si>
  <si>
    <t>01371_令和6年度</t>
  </si>
  <si>
    <t>01371</t>
  </si>
  <si>
    <t>せたな町</t>
  </si>
  <si>
    <t>松前町</t>
  </si>
  <si>
    <t>01586_令和6年度</t>
  </si>
  <si>
    <t>01586</t>
  </si>
  <si>
    <t>むかわ町</t>
  </si>
  <si>
    <t>01585_令和4年度</t>
  </si>
  <si>
    <t>01371_令和4年度</t>
  </si>
  <si>
    <t>01586_令和4年度</t>
  </si>
  <si>
    <t>38206</t>
  </si>
  <si>
    <t>西条市</t>
  </si>
  <si>
    <t>38206_令和4年度</t>
  </si>
  <si>
    <t>38206_令和6年度</t>
  </si>
  <si>
    <t>01514_令和6年度</t>
  </si>
  <si>
    <t>01514</t>
  </si>
  <si>
    <t>枝幸町</t>
  </si>
  <si>
    <t>01514_令和4年度</t>
  </si>
  <si>
    <t>01664_令和6年度</t>
  </si>
  <si>
    <t>01664</t>
  </si>
  <si>
    <t>標茶町</t>
  </si>
  <si>
    <t>01668_令和6年度</t>
  </si>
  <si>
    <t>01668</t>
  </si>
  <si>
    <t>白糠町</t>
  </si>
  <si>
    <t>01664_令和4年度</t>
  </si>
  <si>
    <t>01668_令和4年度</t>
  </si>
  <si>
    <t>38205</t>
  </si>
  <si>
    <t>新居浜市</t>
  </si>
  <si>
    <t>38205_令和4年度</t>
  </si>
  <si>
    <t>38205_令和6年度</t>
  </si>
  <si>
    <t>38506</t>
  </si>
  <si>
    <t>愛南町</t>
  </si>
  <si>
    <t>38506_令和4年度</t>
  </si>
  <si>
    <t>38506_令和6年度</t>
  </si>
  <si>
    <t>38204</t>
  </si>
  <si>
    <t>八幡浜市</t>
  </si>
  <si>
    <t>38204_令和4年度</t>
  </si>
  <si>
    <t>38204_令和6年度</t>
  </si>
  <si>
    <t>38401</t>
  </si>
  <si>
    <t>38401_令和4年度</t>
  </si>
  <si>
    <t>38401_令和6年度</t>
  </si>
  <si>
    <t>38402</t>
  </si>
  <si>
    <t>砥部町</t>
  </si>
  <si>
    <t>38402_令和4年度</t>
  </si>
  <si>
    <t>38402_令和6年度</t>
  </si>
  <si>
    <t>38442</t>
  </si>
  <si>
    <t>伊方町</t>
  </si>
  <si>
    <t>38442_令和4年度</t>
  </si>
  <si>
    <t>38442_令和6年度</t>
  </si>
  <si>
    <t>38422</t>
  </si>
  <si>
    <t>内子町</t>
  </si>
  <si>
    <t>38422_令和4年度</t>
  </si>
  <si>
    <t>38422_令和6年度</t>
  </si>
  <si>
    <t>38203</t>
  </si>
  <si>
    <t>宇和島市</t>
  </si>
  <si>
    <t>38203_令和4年度</t>
  </si>
  <si>
    <t>38203_令和6年度</t>
  </si>
  <si>
    <t>38356</t>
  </si>
  <si>
    <t>上島町</t>
  </si>
  <si>
    <t>38356_令和4年度</t>
  </si>
  <si>
    <t>38356_令和6年度</t>
  </si>
  <si>
    <t>38484</t>
  </si>
  <si>
    <t>松野町</t>
  </si>
  <si>
    <t>38484_令和4年度</t>
  </si>
  <si>
    <t>38484_令和6年度</t>
  </si>
  <si>
    <t>01586_平成2年度</t>
  </si>
  <si>
    <t>01586_平成17年度</t>
  </si>
  <si>
    <t>01586_平成18年度</t>
  </si>
  <si>
    <t>01586_平成19年度</t>
  </si>
  <si>
    <t>01586_平成20年度</t>
  </si>
  <si>
    <t>01586_平成21年度</t>
  </si>
  <si>
    <t>01586_平成22年度</t>
  </si>
  <si>
    <t>01586_平成23年度</t>
  </si>
  <si>
    <t>01586_平成24年度</t>
  </si>
  <si>
    <t>01586_平成25年度</t>
  </si>
  <si>
    <t>01586_平成26年度</t>
  </si>
  <si>
    <t>01586_平成27年度</t>
  </si>
  <si>
    <t>01586_平成28年度</t>
  </si>
  <si>
    <t>01586_平成29年度</t>
  </si>
  <si>
    <t>01586_平成30年度</t>
  </si>
  <si>
    <t>01586_令和元年度</t>
  </si>
  <si>
    <t>01586_令和2年度</t>
  </si>
  <si>
    <t>01586_令和3年度</t>
  </si>
  <si>
    <t>01586_令和5年度</t>
  </si>
  <si>
    <t>01585_平成2年度</t>
  </si>
  <si>
    <t>01585_平成17年度</t>
  </si>
  <si>
    <t>01585_平成18年度</t>
  </si>
  <si>
    <t>01585_平成19年度</t>
  </si>
  <si>
    <t>01585_平成20年度</t>
  </si>
  <si>
    <t>01585_平成21年度</t>
  </si>
  <si>
    <t>01585_平成22年度</t>
  </si>
  <si>
    <t>01585_平成23年度</t>
  </si>
  <si>
    <t>01585_平成24年度</t>
  </si>
  <si>
    <t>01585_平成25年度</t>
  </si>
  <si>
    <t>01585_平成26年度</t>
  </si>
  <si>
    <t>01585_平成27年度</t>
  </si>
  <si>
    <t>01585_平成28年度</t>
  </si>
  <si>
    <t>01585_平成29年度</t>
  </si>
  <si>
    <t>01585_平成30年度</t>
  </si>
  <si>
    <t>01585_令和元年度</t>
  </si>
  <si>
    <t>01585_令和2年度</t>
  </si>
  <si>
    <t>01585_令和3年度</t>
  </si>
  <si>
    <t>01585_令和5年度</t>
  </si>
  <si>
    <t>46501_平成2年度</t>
  </si>
  <si>
    <t>46501</t>
  </si>
  <si>
    <t>中種子町</t>
  </si>
  <si>
    <t>46501_平成17年度</t>
  </si>
  <si>
    <t>46501_平成18年度</t>
  </si>
  <si>
    <t>46501_平成19年度</t>
  </si>
  <si>
    <t>46501_平成20年度</t>
  </si>
  <si>
    <t>46501_平成21年度</t>
  </si>
  <si>
    <t>46501_平成22年度</t>
  </si>
  <si>
    <t>46501_平成23年度</t>
  </si>
  <si>
    <t>46501_平成24年度</t>
  </si>
  <si>
    <t>46501_平成25年度</t>
  </si>
  <si>
    <t>46501_平成26年度</t>
  </si>
  <si>
    <t>46501_平成27年度</t>
  </si>
  <si>
    <t>46501_平成28年度</t>
  </si>
  <si>
    <t>46501_平成29年度</t>
  </si>
  <si>
    <t>46501_平成30年度</t>
  </si>
  <si>
    <t>46501_令和元年度</t>
  </si>
  <si>
    <t>46501_令和2年度</t>
  </si>
  <si>
    <t>46501_令和3年度</t>
  </si>
  <si>
    <t>46501_令和4年度</t>
  </si>
  <si>
    <t>46501_令和5年度</t>
  </si>
  <si>
    <t>46501_令和6年度</t>
  </si>
  <si>
    <t>01514_平成2年度</t>
  </si>
  <si>
    <t>01514_平成17年度</t>
  </si>
  <si>
    <t>01514_平成18年度</t>
  </si>
  <si>
    <t>01514_平成19年度</t>
  </si>
  <si>
    <t>01514_平成20年度</t>
  </si>
  <si>
    <t>01514_平成21年度</t>
  </si>
  <si>
    <t>01514_平成22年度</t>
  </si>
  <si>
    <t>01514_平成23年度</t>
  </si>
  <si>
    <t>01514_平成24年度</t>
  </si>
  <si>
    <t>01514_平成25年度</t>
  </si>
  <si>
    <t>01514_平成26年度</t>
  </si>
  <si>
    <t>01514_平成27年度</t>
  </si>
  <si>
    <t>01514_平成28年度</t>
  </si>
  <si>
    <t>01514_平成29年度</t>
  </si>
  <si>
    <t>01514_平成30年度</t>
  </si>
  <si>
    <t>01514_令和元年度</t>
  </si>
  <si>
    <t>01514_令和2年度</t>
  </si>
  <si>
    <t>01514_令和3年度</t>
  </si>
  <si>
    <t>01514_令和5年度</t>
  </si>
  <si>
    <t>06324_平成2年度</t>
  </si>
  <si>
    <t>06324</t>
  </si>
  <si>
    <t>大江町</t>
  </si>
  <si>
    <t>06324_平成17年度</t>
  </si>
  <si>
    <t>06324_平成18年度</t>
  </si>
  <si>
    <t>06324_平成19年度</t>
  </si>
  <si>
    <t>06324_平成20年度</t>
  </si>
  <si>
    <t>06324_平成21年度</t>
  </si>
  <si>
    <t>06324_平成22年度</t>
  </si>
  <si>
    <t>06324_平成23年度</t>
  </si>
  <si>
    <t>06324_平成24年度</t>
  </si>
  <si>
    <t>06324_平成25年度</t>
  </si>
  <si>
    <t>06324_平成26年度</t>
  </si>
  <si>
    <t>06324_平成27年度</t>
  </si>
  <si>
    <t>06324_平成28年度</t>
  </si>
  <si>
    <t>06324_平成29年度</t>
  </si>
  <si>
    <t>06324_平成30年度</t>
  </si>
  <si>
    <t>06324_令和元年度</t>
  </si>
  <si>
    <t>06324_令和2年度</t>
  </si>
  <si>
    <t>06324_令和3年度</t>
  </si>
  <si>
    <t>06324_令和4年度</t>
  </si>
  <si>
    <t>06324_令和5年度</t>
  </si>
  <si>
    <t>06324_令和6年度</t>
  </si>
  <si>
    <t>47361_平成2年度</t>
  </si>
  <si>
    <t>47361</t>
  </si>
  <si>
    <t>久米島町</t>
  </si>
  <si>
    <t>47361_平成17年度</t>
  </si>
  <si>
    <t>47361_平成18年度</t>
  </si>
  <si>
    <t>47361_平成19年度</t>
  </si>
  <si>
    <t>47361_平成20年度</t>
  </si>
  <si>
    <t>47361_平成21年度</t>
  </si>
  <si>
    <t>47361_平成22年度</t>
  </si>
  <si>
    <t>47361_平成23年度</t>
  </si>
  <si>
    <t>47361_平成24年度</t>
  </si>
  <si>
    <t>47361_平成25年度</t>
  </si>
  <si>
    <t>47361_平成26年度</t>
  </si>
  <si>
    <t>47361_平成27年度</t>
  </si>
  <si>
    <t>47361_平成28年度</t>
  </si>
  <si>
    <t>47361_平成29年度</t>
  </si>
  <si>
    <t>47361_平成30年度</t>
  </si>
  <si>
    <t>47361_令和元年度</t>
  </si>
  <si>
    <t>47361_令和2年度</t>
  </si>
  <si>
    <t>47361_令和3年度</t>
  </si>
  <si>
    <t>47361_令和4年度</t>
  </si>
  <si>
    <t>47361_令和5年度</t>
  </si>
  <si>
    <t>47361_令和6年度</t>
  </si>
  <si>
    <t>36368_平成2年度</t>
  </si>
  <si>
    <t>36368</t>
  </si>
  <si>
    <t>那賀町</t>
  </si>
  <si>
    <t>36368_平成17年度</t>
  </si>
  <si>
    <t>36368_平成18年度</t>
  </si>
  <si>
    <t>36368_平成19年度</t>
  </si>
  <si>
    <t>36368_平成20年度</t>
  </si>
  <si>
    <t>36368_平成21年度</t>
  </si>
  <si>
    <t>36368_平成22年度</t>
  </si>
  <si>
    <t>36368_平成23年度</t>
  </si>
  <si>
    <t>36368_平成24年度</t>
  </si>
  <si>
    <t>36368_平成25年度</t>
  </si>
  <si>
    <t>36368_平成26年度</t>
  </si>
  <si>
    <t>36368_平成27年度</t>
  </si>
  <si>
    <t>36368_平成28年度</t>
  </si>
  <si>
    <t>36368_平成29年度</t>
  </si>
  <si>
    <t>36368_平成30年度</t>
  </si>
  <si>
    <t>36368_令和元年度</t>
  </si>
  <si>
    <t>36368_令和2年度</t>
  </si>
  <si>
    <t>36368_令和3年度</t>
  </si>
  <si>
    <t>36368_令和4年度</t>
  </si>
  <si>
    <t>36368_令和5年度</t>
  </si>
  <si>
    <t>36368_令和6年度</t>
  </si>
  <si>
    <t>40646_平成2年度</t>
  </si>
  <si>
    <t>40646</t>
  </si>
  <si>
    <t>上毛町</t>
  </si>
  <si>
    <t>40646_平成17年度</t>
  </si>
  <si>
    <t>40646_平成18年度</t>
  </si>
  <si>
    <t>40646_平成19年度</t>
  </si>
  <si>
    <t>40646_平成20年度</t>
  </si>
  <si>
    <t>40646_平成21年度</t>
  </si>
  <si>
    <t>40646_平成22年度</t>
  </si>
  <si>
    <t>40646_平成23年度</t>
  </si>
  <si>
    <t>40646_平成24年度</t>
  </si>
  <si>
    <t>40646_平成25年度</t>
  </si>
  <si>
    <t>40646_平成26年度</t>
  </si>
  <si>
    <t>40646_平成27年度</t>
  </si>
  <si>
    <t>40646_平成28年度</t>
  </si>
  <si>
    <t>40646_平成29年度</t>
  </si>
  <si>
    <t>40646_平成30年度</t>
  </si>
  <si>
    <t>40646_令和元年度</t>
  </si>
  <si>
    <t>40646_令和2年度</t>
  </si>
  <si>
    <t>40646_令和3年度</t>
  </si>
  <si>
    <t>40646_令和4年度</t>
  </si>
  <si>
    <t>40646_令和5年度</t>
  </si>
  <si>
    <t>40646_令和6年度</t>
  </si>
  <si>
    <t>12427_平成2年度</t>
  </si>
  <si>
    <t>12427</t>
  </si>
  <si>
    <t>長南町</t>
  </si>
  <si>
    <t>12427_平成17年度</t>
  </si>
  <si>
    <t>12427_平成18年度</t>
  </si>
  <si>
    <t>12427_平成19年度</t>
  </si>
  <si>
    <t>12427_平成20年度</t>
  </si>
  <si>
    <t>12427_平成21年度</t>
  </si>
  <si>
    <t>12427_平成22年度</t>
  </si>
  <si>
    <t>12427_平成23年度</t>
  </si>
  <si>
    <t>12427_平成24年度</t>
  </si>
  <si>
    <t>12427_平成25年度</t>
  </si>
  <si>
    <t>12427_平成26年度</t>
  </si>
  <si>
    <t>12427_平成27年度</t>
  </si>
  <si>
    <t>12427_平成28年度</t>
  </si>
  <si>
    <t>12427_平成29年度</t>
  </si>
  <si>
    <t>12427_平成30年度</t>
  </si>
  <si>
    <t>12427_令和元年度</t>
  </si>
  <si>
    <t>12427_令和2年度</t>
  </si>
  <si>
    <t>12427_令和3年度</t>
  </si>
  <si>
    <t>12427_令和4年度</t>
  </si>
  <si>
    <t>12427_令和5年度</t>
  </si>
  <si>
    <t>12427_令和6年度</t>
  </si>
  <si>
    <t>25441_平成2年度</t>
  </si>
  <si>
    <t>25441</t>
  </si>
  <si>
    <t>豊郷町</t>
  </si>
  <si>
    <t>25441_平成17年度</t>
  </si>
  <si>
    <t>25441_平成18年度</t>
  </si>
  <si>
    <t>25441_平成19年度</t>
  </si>
  <si>
    <t>25441_平成20年度</t>
  </si>
  <si>
    <t>25441_平成21年度</t>
  </si>
  <si>
    <t>25441_平成22年度</t>
  </si>
  <si>
    <t>25441_平成23年度</t>
  </si>
  <si>
    <t>25441_平成24年度</t>
  </si>
  <si>
    <t>25441_平成25年度</t>
  </si>
  <si>
    <t>25441_平成26年度</t>
  </si>
  <si>
    <t>25441_平成27年度</t>
  </si>
  <si>
    <t>25441_平成28年度</t>
  </si>
  <si>
    <t>25441_平成29年度</t>
  </si>
  <si>
    <t>25441_平成30年度</t>
  </si>
  <si>
    <t>25441_令和元年度</t>
  </si>
  <si>
    <t>25441_令和2年度</t>
  </si>
  <si>
    <t>25441_令和3年度</t>
  </si>
  <si>
    <t>25441_令和4年度</t>
  </si>
  <si>
    <t>25441_令和5年度</t>
  </si>
  <si>
    <t>25441_令和6年度</t>
  </si>
  <si>
    <t>21506_平成2年度</t>
  </si>
  <si>
    <t>21506</t>
  </si>
  <si>
    <t>白川町</t>
  </si>
  <si>
    <t>21506_平成17年度</t>
  </si>
  <si>
    <t>21506_平成18年度</t>
  </si>
  <si>
    <t>21506_平成19年度</t>
  </si>
  <si>
    <t>21506_平成20年度</t>
  </si>
  <si>
    <t>21506_平成21年度</t>
  </si>
  <si>
    <t>21506_平成22年度</t>
  </si>
  <si>
    <t>21506_平成23年度</t>
  </si>
  <si>
    <t>21506_平成24年度</t>
  </si>
  <si>
    <t>21506_平成25年度</t>
  </si>
  <si>
    <t>21506_平成26年度</t>
  </si>
  <si>
    <t>21506_平成27年度</t>
  </si>
  <si>
    <t>21506_平成28年度</t>
  </si>
  <si>
    <t>21506_平成29年度</t>
  </si>
  <si>
    <t>21506_平成30年度</t>
  </si>
  <si>
    <t>21506_令和元年度</t>
  </si>
  <si>
    <t>21506_令和2年度</t>
  </si>
  <si>
    <t>21506_令和3年度</t>
  </si>
  <si>
    <t>21506_令和4年度</t>
  </si>
  <si>
    <t>21506_令和5年度</t>
  </si>
  <si>
    <t>21506_令和6年度</t>
  </si>
  <si>
    <t>38386_平成2年度</t>
  </si>
  <si>
    <t>38386</t>
  </si>
  <si>
    <t>久万高原町</t>
  </si>
  <si>
    <t>38386_平成17年度</t>
  </si>
  <si>
    <t>38386_平成18年度</t>
  </si>
  <si>
    <t>38386_平成19年度</t>
  </si>
  <si>
    <t>38386_平成20年度</t>
  </si>
  <si>
    <t>38386_平成21年度</t>
  </si>
  <si>
    <t>38386_平成22年度</t>
  </si>
  <si>
    <t>38386_平成23年度</t>
  </si>
  <si>
    <t>38386_平成24年度</t>
  </si>
  <si>
    <t>38386_平成25年度</t>
  </si>
  <si>
    <t>38386_平成26年度</t>
  </si>
  <si>
    <t>38386_平成27年度</t>
  </si>
  <si>
    <t>38386_平成28年度</t>
  </si>
  <si>
    <t>38386_平成29年度</t>
  </si>
  <si>
    <t>38386_平成30年度</t>
  </si>
  <si>
    <t>38386_令和元年度</t>
  </si>
  <si>
    <t>38386_令和2年度</t>
  </si>
  <si>
    <t>38386_令和3年度</t>
  </si>
  <si>
    <t>38386_令和4年度</t>
  </si>
  <si>
    <t>38386_令和5年度</t>
  </si>
  <si>
    <t>38386_令和6年度</t>
  </si>
  <si>
    <t>01668_平成2年度</t>
  </si>
  <si>
    <t>01668_平成17年度</t>
  </si>
  <si>
    <t>01668_平成18年度</t>
  </si>
  <si>
    <t>01668_平成19年度</t>
  </si>
  <si>
    <t>01668_平成20年度</t>
  </si>
  <si>
    <t>01668_平成21年度</t>
  </si>
  <si>
    <t>01668_平成22年度</t>
  </si>
  <si>
    <t>01668_平成23年度</t>
  </si>
  <si>
    <t>01668_平成24年度</t>
  </si>
  <si>
    <t>01668_平成25年度</t>
  </si>
  <si>
    <t>01668_平成26年度</t>
  </si>
  <si>
    <t>01668_平成27年度</t>
  </si>
  <si>
    <t>01668_平成28年度</t>
  </si>
  <si>
    <t>01668_平成29年度</t>
  </si>
  <si>
    <t>01668_平成30年度</t>
  </si>
  <si>
    <t>01668_令和元年度</t>
  </si>
  <si>
    <t>01668_令和2年度</t>
  </si>
  <si>
    <t>01668_令和3年度</t>
  </si>
  <si>
    <t>01668_令和5年度</t>
  </si>
  <si>
    <t>06426_平成2年度</t>
  </si>
  <si>
    <t>06426</t>
  </si>
  <si>
    <t>三川町</t>
  </si>
  <si>
    <t>06426_平成17年度</t>
  </si>
  <si>
    <t>06426_平成18年度</t>
  </si>
  <si>
    <t>06426_平成19年度</t>
  </si>
  <si>
    <t>06426_平成20年度</t>
  </si>
  <si>
    <t>06426_平成21年度</t>
  </si>
  <si>
    <t>06426_平成22年度</t>
  </si>
  <si>
    <t>06426_平成23年度</t>
  </si>
  <si>
    <t>06426_平成24年度</t>
  </si>
  <si>
    <t>06426_平成25年度</t>
  </si>
  <si>
    <t>06426_平成26年度</t>
  </si>
  <si>
    <t>06426_平成27年度</t>
  </si>
  <si>
    <t>06426_平成28年度</t>
  </si>
  <si>
    <t>06426_平成29年度</t>
  </si>
  <si>
    <t>06426_平成30年度</t>
  </si>
  <si>
    <t>06426_令和元年度</t>
  </si>
  <si>
    <t>06426_令和2年度</t>
  </si>
  <si>
    <t>06426_令和3年度</t>
  </si>
  <si>
    <t>06426_令和4年度</t>
  </si>
  <si>
    <t>06426_令和5年度</t>
  </si>
  <si>
    <t>06426_令和6年度</t>
  </si>
  <si>
    <t>29345_平成2年度</t>
  </si>
  <si>
    <t>29345</t>
  </si>
  <si>
    <t>安堵町</t>
  </si>
  <si>
    <t>29345_平成17年度</t>
  </si>
  <si>
    <t>29345_平成18年度</t>
  </si>
  <si>
    <t>29345_平成19年度</t>
  </si>
  <si>
    <t>29345_平成20年度</t>
  </si>
  <si>
    <t>29345_平成21年度</t>
  </si>
  <si>
    <t>29345_平成22年度</t>
  </si>
  <si>
    <t>29345_平成23年度</t>
  </si>
  <si>
    <t>29345_平成24年度</t>
  </si>
  <si>
    <t>29345_平成25年度</t>
  </si>
  <si>
    <t>29345_平成26年度</t>
  </si>
  <si>
    <t>29345_平成27年度</t>
  </si>
  <si>
    <t>29345_平成28年度</t>
  </si>
  <si>
    <t>29345_平成29年度</t>
  </si>
  <si>
    <t>29345_平成30年度</t>
  </si>
  <si>
    <t>29345_令和元年度</t>
  </si>
  <si>
    <t>29345_令和2年度</t>
  </si>
  <si>
    <t>29345_令和3年度</t>
  </si>
  <si>
    <t>29345_令和4年度</t>
  </si>
  <si>
    <t>29345_令和5年度</t>
  </si>
  <si>
    <t>29345_令和6年度</t>
  </si>
  <si>
    <t>02323_平成2年度</t>
  </si>
  <si>
    <t>02323</t>
  </si>
  <si>
    <t>深浦町</t>
  </si>
  <si>
    <t>02323_平成17年度</t>
  </si>
  <si>
    <t>02323_平成18年度</t>
  </si>
  <si>
    <t>02323_平成19年度</t>
  </si>
  <si>
    <t>02323_平成20年度</t>
  </si>
  <si>
    <t>02323_平成21年度</t>
  </si>
  <si>
    <t>02323_平成22年度</t>
  </si>
  <si>
    <t>02323_平成23年度</t>
  </si>
  <si>
    <t>02323_平成24年度</t>
  </si>
  <si>
    <t>02323_平成25年度</t>
  </si>
  <si>
    <t>02323_平成26年度</t>
  </si>
  <si>
    <t>02323_平成27年度</t>
  </si>
  <si>
    <t>02323_平成28年度</t>
  </si>
  <si>
    <t>02323_平成29年度</t>
  </si>
  <si>
    <t>02323_平成30年度</t>
  </si>
  <si>
    <t>02323_令和元年度</t>
  </si>
  <si>
    <t>02323_令和2年度</t>
  </si>
  <si>
    <t>02323_令和3年度</t>
  </si>
  <si>
    <t>02323_令和4年度</t>
  </si>
  <si>
    <t>02323_令和5年度</t>
  </si>
  <si>
    <t>02323_令和6年度</t>
  </si>
  <si>
    <t>40401_平成2年度</t>
  </si>
  <si>
    <t>40401</t>
  </si>
  <si>
    <t>小竹町</t>
  </si>
  <si>
    <t>40401_平成17年度</t>
  </si>
  <si>
    <t>40401_平成18年度</t>
  </si>
  <si>
    <t>40401_平成19年度</t>
  </si>
  <si>
    <t>40401_平成20年度</t>
  </si>
  <si>
    <t>40401_平成21年度</t>
  </si>
  <si>
    <t>40401_平成22年度</t>
  </si>
  <si>
    <t>40401_平成23年度</t>
  </si>
  <si>
    <t>40401_平成24年度</t>
  </si>
  <si>
    <t>40401_平成25年度</t>
  </si>
  <si>
    <t>40401_平成26年度</t>
  </si>
  <si>
    <t>40401_平成27年度</t>
  </si>
  <si>
    <t>40401_平成28年度</t>
  </si>
  <si>
    <t>40401_平成29年度</t>
  </si>
  <si>
    <t>40401_平成30年度</t>
  </si>
  <si>
    <t>40401_令和元年度</t>
  </si>
  <si>
    <t>40401_令和2年度</t>
  </si>
  <si>
    <t>40401_令和3年度</t>
  </si>
  <si>
    <t>40401_令和4年度</t>
  </si>
  <si>
    <t>40401_令和5年度</t>
  </si>
  <si>
    <t>40401_令和6年度</t>
  </si>
  <si>
    <t>12443_平成2年度</t>
  </si>
  <si>
    <t>12443</t>
  </si>
  <si>
    <t>御宿町</t>
  </si>
  <si>
    <t>12443_平成17年度</t>
  </si>
  <si>
    <t>12443_平成18年度</t>
  </si>
  <si>
    <t>12443_平成19年度</t>
  </si>
  <si>
    <t>12443_平成20年度</t>
  </si>
  <si>
    <t>12443_平成21年度</t>
  </si>
  <si>
    <t>12443_平成22年度</t>
  </si>
  <si>
    <t>12443_平成23年度</t>
  </si>
  <si>
    <t>12443_平成24年度</t>
  </si>
  <si>
    <t>12443_平成25年度</t>
  </si>
  <si>
    <t>12443_平成26年度</t>
  </si>
  <si>
    <t>12443_平成27年度</t>
  </si>
  <si>
    <t>12443_平成28年度</t>
  </si>
  <si>
    <t>12443_平成29年度</t>
  </si>
  <si>
    <t>12443_平成30年度</t>
  </si>
  <si>
    <t>12443_令和元年度</t>
  </si>
  <si>
    <t>12443_令和2年度</t>
  </si>
  <si>
    <t>12443_令和3年度</t>
  </si>
  <si>
    <t>12443_令和4年度</t>
  </si>
  <si>
    <t>12443_令和5年度</t>
  </si>
  <si>
    <t>12443_令和6年度</t>
  </si>
  <si>
    <t>01664_平成2年度</t>
  </si>
  <si>
    <t>01664_平成17年度</t>
  </si>
  <si>
    <t>01664_平成18年度</t>
  </si>
  <si>
    <t>01664_平成19年度</t>
  </si>
  <si>
    <t>01664_平成20年度</t>
  </si>
  <si>
    <t>01664_平成21年度</t>
  </si>
  <si>
    <t>01664_平成22年度</t>
  </si>
  <si>
    <t>01664_平成23年度</t>
  </si>
  <si>
    <t>01664_平成24年度</t>
  </si>
  <si>
    <t>01664_平成25年度</t>
  </si>
  <si>
    <t>01664_平成26年度</t>
  </si>
  <si>
    <t>01664_平成27年度</t>
  </si>
  <si>
    <t>01664_平成28年度</t>
  </si>
  <si>
    <t>01664_平成29年度</t>
  </si>
  <si>
    <t>01664_平成30年度</t>
  </si>
  <si>
    <t>01664_令和元年度</t>
  </si>
  <si>
    <t>01664_令和2年度</t>
  </si>
  <si>
    <t>01664_令和3年度</t>
  </si>
  <si>
    <t>01664_令和5年度</t>
  </si>
  <si>
    <t>26343_平成2年度</t>
  </si>
  <si>
    <t>26343</t>
  </si>
  <si>
    <t>井手町</t>
  </si>
  <si>
    <t>26343_平成17年度</t>
  </si>
  <si>
    <t>26343_平成18年度</t>
  </si>
  <si>
    <t>26343_平成19年度</t>
  </si>
  <si>
    <t>26343_平成20年度</t>
  </si>
  <si>
    <t>26343_平成21年度</t>
  </si>
  <si>
    <t>26343_平成22年度</t>
  </si>
  <si>
    <t>26343_平成23年度</t>
  </si>
  <si>
    <t>26343_平成24年度</t>
  </si>
  <si>
    <t>26343_平成25年度</t>
  </si>
  <si>
    <t>26343_平成26年度</t>
  </si>
  <si>
    <t>26343_平成27年度</t>
  </si>
  <si>
    <t>26343_平成28年度</t>
  </si>
  <si>
    <t>26343_平成29年度</t>
  </si>
  <si>
    <t>26343_平成30年度</t>
  </si>
  <si>
    <t>26343_令和元年度</t>
  </si>
  <si>
    <t>26343_令和2年度</t>
  </si>
  <si>
    <t>26343_令和3年度</t>
  </si>
  <si>
    <t>26343_令和4年度</t>
  </si>
  <si>
    <t>26343_令和5年度</t>
  </si>
  <si>
    <t>26343_令和6年度</t>
  </si>
  <si>
    <t>13361_平成2年度</t>
  </si>
  <si>
    <t>13361</t>
  </si>
  <si>
    <t>大島町</t>
  </si>
  <si>
    <t>13361_平成17年度</t>
  </si>
  <si>
    <t>13361_平成18年度</t>
  </si>
  <si>
    <t>13361_平成19年度</t>
  </si>
  <si>
    <t>13361_平成20年度</t>
  </si>
  <si>
    <t>13361_平成21年度</t>
  </si>
  <si>
    <t>13361_平成22年度</t>
  </si>
  <si>
    <t>13361_平成23年度</t>
  </si>
  <si>
    <t>13361_平成24年度</t>
  </si>
  <si>
    <t>13361_平成25年度</t>
  </si>
  <si>
    <t>13361_平成26年度</t>
  </si>
  <si>
    <t>13361_平成27年度</t>
  </si>
  <si>
    <t>13361_平成28年度</t>
  </si>
  <si>
    <t>13361_平成29年度</t>
  </si>
  <si>
    <t>13361_平成30年度</t>
  </si>
  <si>
    <t>13361_令和元年度</t>
  </si>
  <si>
    <t>13361_令和2年度</t>
  </si>
  <si>
    <t>13361_令和3年度</t>
  </si>
  <si>
    <t>13361_令和4年度</t>
  </si>
  <si>
    <t>13361_令和5年度</t>
  </si>
  <si>
    <t>13361_令和6年度</t>
  </si>
  <si>
    <t>10448_平成2年度</t>
  </si>
  <si>
    <t>10448</t>
  </si>
  <si>
    <t>昭和村</t>
  </si>
  <si>
    <t>10448_平成17年度</t>
  </si>
  <si>
    <t>10448_平成18年度</t>
  </si>
  <si>
    <t>10448_平成19年度</t>
  </si>
  <si>
    <t>10448_平成20年度</t>
  </si>
  <si>
    <t>10448_平成21年度</t>
  </si>
  <si>
    <t>10448_平成22年度</t>
  </si>
  <si>
    <t>10448_平成23年度</t>
  </si>
  <si>
    <t>10448_平成24年度</t>
  </si>
  <si>
    <t>10448_平成25年度</t>
  </si>
  <si>
    <t>10448_平成26年度</t>
  </si>
  <si>
    <t>10448_平成27年度</t>
  </si>
  <si>
    <t>10448_平成28年度</t>
  </si>
  <si>
    <t>10448_平成29年度</t>
  </si>
  <si>
    <t>10448_平成30年度</t>
  </si>
  <si>
    <t>10448_令和元年度</t>
  </si>
  <si>
    <t>10448_令和2年度</t>
  </si>
  <si>
    <t>10448_令和3年度</t>
  </si>
  <si>
    <t>10448_令和4年度</t>
  </si>
  <si>
    <t>10448_令和5年度</t>
  </si>
  <si>
    <t>10448_令和6年度</t>
  </si>
  <si>
    <t>13401_平成2年度</t>
  </si>
  <si>
    <t>13401</t>
  </si>
  <si>
    <t>八丈町</t>
  </si>
  <si>
    <t>13401_平成17年度</t>
  </si>
  <si>
    <t>13401_平成18年度</t>
  </si>
  <si>
    <t>13401_平成19年度</t>
  </si>
  <si>
    <t>13401_平成20年度</t>
  </si>
  <si>
    <t>13401_平成21年度</t>
  </si>
  <si>
    <t>13401_平成22年度</t>
  </si>
  <si>
    <t>13401_平成23年度</t>
  </si>
  <si>
    <t>13401_平成24年度</t>
  </si>
  <si>
    <t>13401_平成25年度</t>
  </si>
  <si>
    <t>13401_平成26年度</t>
  </si>
  <si>
    <t>13401_平成27年度</t>
  </si>
  <si>
    <t>13401_平成28年度</t>
  </si>
  <si>
    <t>13401_平成29年度</t>
  </si>
  <si>
    <t>13401_平成30年度</t>
  </si>
  <si>
    <t>13401_令和元年度</t>
  </si>
  <si>
    <t>13401_令和2年度</t>
  </si>
  <si>
    <t>13401_令和3年度</t>
  </si>
  <si>
    <t>13401_令和4年度</t>
  </si>
  <si>
    <t>13401_令和5年度</t>
  </si>
  <si>
    <t>13401_令和6年度</t>
  </si>
  <si>
    <t>43432_平成2年度</t>
  </si>
  <si>
    <t>43432</t>
  </si>
  <si>
    <t>西原村</t>
  </si>
  <si>
    <t>43432_平成17年度</t>
  </si>
  <si>
    <t>43432_平成18年度</t>
  </si>
  <si>
    <t>43432_平成19年度</t>
  </si>
  <si>
    <t>43432_平成20年度</t>
  </si>
  <si>
    <t>43432_平成21年度</t>
  </si>
  <si>
    <t>43432_平成22年度</t>
  </si>
  <si>
    <t>43432_平成23年度</t>
  </si>
  <si>
    <t>43432_平成24年度</t>
  </si>
  <si>
    <t>43432_平成25年度</t>
  </si>
  <si>
    <t>43432_平成26年度</t>
  </si>
  <si>
    <t>43432_平成27年度</t>
  </si>
  <si>
    <t>43432_平成28年度</t>
  </si>
  <si>
    <t>43432_平成29年度</t>
  </si>
  <si>
    <t>43432_平成30年度</t>
  </si>
  <si>
    <t>43432_令和元年度</t>
  </si>
  <si>
    <t>43432_令和2年度</t>
  </si>
  <si>
    <t>43432_令和3年度</t>
  </si>
  <si>
    <t>43432_令和4年度</t>
  </si>
  <si>
    <t>43432_令和5年度</t>
  </si>
  <si>
    <t>43432_令和6年度</t>
  </si>
  <si>
    <t>01371_平成2年度</t>
  </si>
  <si>
    <t>01371_平成17年度</t>
  </si>
  <si>
    <t>01371_平成18年度</t>
  </si>
  <si>
    <t>01371_平成19年度</t>
  </si>
  <si>
    <t>01371_平成20年度</t>
  </si>
  <si>
    <t>01371_平成21年度</t>
  </si>
  <si>
    <t>01371_平成22年度</t>
  </si>
  <si>
    <t>01371_平成23年度</t>
  </si>
  <si>
    <t>01371_平成24年度</t>
  </si>
  <si>
    <t>01371_平成25年度</t>
  </si>
  <si>
    <t>01371_平成26年度</t>
  </si>
  <si>
    <t>01371_平成27年度</t>
  </si>
  <si>
    <t>01371_平成28年度</t>
  </si>
  <si>
    <t>01371_平成29年度</t>
  </si>
  <si>
    <t>01371_平成30年度</t>
  </si>
  <si>
    <t>01371_令和元年度</t>
  </si>
  <si>
    <t>01371_令和2年度</t>
  </si>
  <si>
    <t>01371_令和3年度</t>
  </si>
  <si>
    <t>01371_令和5年度</t>
  </si>
  <si>
    <t>45383_平成2年度</t>
  </si>
  <si>
    <t>45383</t>
  </si>
  <si>
    <t>綾町</t>
  </si>
  <si>
    <t>45383_平成17年度</t>
  </si>
  <si>
    <t>45383_平成18年度</t>
  </si>
  <si>
    <t>45383_平成19年度</t>
  </si>
  <si>
    <t>45383_平成20年度</t>
  </si>
  <si>
    <t>45383_平成21年度</t>
  </si>
  <si>
    <t>45383_平成22年度</t>
  </si>
  <si>
    <t>45383_平成23年度</t>
  </si>
  <si>
    <t>45383_平成24年度</t>
  </si>
  <si>
    <t>45383_平成25年度</t>
  </si>
  <si>
    <t>45383_平成26年度</t>
  </si>
  <si>
    <t>45383_平成27年度</t>
  </si>
  <si>
    <t>45383_平成28年度</t>
  </si>
  <si>
    <t>45383_平成29年度</t>
  </si>
  <si>
    <t>45383_平成30年度</t>
  </si>
  <si>
    <t>45383_令和元年度</t>
  </si>
  <si>
    <t>45383_令和2年度</t>
  </si>
  <si>
    <t>45383_令和3年度</t>
  </si>
  <si>
    <t>45383_令和4年度</t>
  </si>
  <si>
    <t>45383_令和5年度</t>
  </si>
  <si>
    <t>45383_令和6年度</t>
  </si>
  <si>
    <t>19366_平成2年度</t>
  </si>
  <si>
    <t>19366</t>
  </si>
  <si>
    <t>南部町</t>
  </si>
  <si>
    <t>19366_平成17年度</t>
  </si>
  <si>
    <t>19366_平成18年度</t>
  </si>
  <si>
    <t>19366_平成19年度</t>
  </si>
  <si>
    <t>19366_平成20年度</t>
  </si>
  <si>
    <t>19366_平成21年度</t>
  </si>
  <si>
    <t>19366_平成22年度</t>
  </si>
  <si>
    <t>19366_平成23年度</t>
  </si>
  <si>
    <t>19366_平成24年度</t>
  </si>
  <si>
    <t>19366_平成25年度</t>
  </si>
  <si>
    <t>19366_平成26年度</t>
  </si>
  <si>
    <t>19366_平成27年度</t>
  </si>
  <si>
    <t>19366_平成28年度</t>
  </si>
  <si>
    <t>19366_平成29年度</t>
  </si>
  <si>
    <t>19366_平成30年度</t>
  </si>
  <si>
    <t>19366_令和元年度</t>
  </si>
  <si>
    <t>19366_令和2年度</t>
  </si>
  <si>
    <t>19366_令和3年度</t>
  </si>
  <si>
    <t>19366_令和4年度</t>
  </si>
  <si>
    <t>19366_令和5年度</t>
  </si>
  <si>
    <t>19366_令和6年度</t>
  </si>
  <si>
    <t>34431_平成2年度</t>
  </si>
  <si>
    <t>34431</t>
  </si>
  <si>
    <t>大崎上島町</t>
  </si>
  <si>
    <t>34431_平成17年度</t>
  </si>
  <si>
    <t>34431_平成18年度</t>
  </si>
  <si>
    <t>34431_平成19年度</t>
  </si>
  <si>
    <t>34431_平成20年度</t>
  </si>
  <si>
    <t>34431_平成21年度</t>
  </si>
  <si>
    <t>34431_平成22年度</t>
  </si>
  <si>
    <t>34431_平成23年度</t>
  </si>
  <si>
    <t>34431_平成24年度</t>
  </si>
  <si>
    <t>34431_平成25年度</t>
  </si>
  <si>
    <t>34431_平成26年度</t>
  </si>
  <si>
    <t>34431_平成27年度</t>
  </si>
  <si>
    <t>34431_平成28年度</t>
  </si>
  <si>
    <t>34431_平成29年度</t>
  </si>
  <si>
    <t>34431_平成30年度</t>
  </si>
  <si>
    <t>34431_令和元年度</t>
  </si>
  <si>
    <t>34431_令和2年度</t>
  </si>
  <si>
    <t>34431_令和3年度</t>
  </si>
  <si>
    <t>34431_令和4年度</t>
  </si>
  <si>
    <t>34431_令和5年度</t>
  </si>
  <si>
    <t>34431_令和6年度</t>
  </si>
  <si>
    <t>03402_平成2年度</t>
  </si>
  <si>
    <t>03402</t>
  </si>
  <si>
    <t>平泉町</t>
  </si>
  <si>
    <t>03402_平成17年度</t>
  </si>
  <si>
    <t>03402_平成18年度</t>
  </si>
  <si>
    <t>03402_平成19年度</t>
  </si>
  <si>
    <t>03402_平成20年度</t>
  </si>
  <si>
    <t>03402_平成21年度</t>
  </si>
  <si>
    <t>03402_平成22年度</t>
  </si>
  <si>
    <t>03402_平成23年度</t>
  </si>
  <si>
    <t>03402_平成24年度</t>
  </si>
  <si>
    <t>03402_平成25年度</t>
  </si>
  <si>
    <t>03402_平成26年度</t>
  </si>
  <si>
    <t>03402_平成27年度</t>
  </si>
  <si>
    <t>03402_平成28年度</t>
  </si>
  <si>
    <t>03402_平成29年度</t>
  </si>
  <si>
    <t>03402_平成30年度</t>
  </si>
  <si>
    <t>03402_令和元年度</t>
  </si>
  <si>
    <t>03402_令和2年度</t>
  </si>
  <si>
    <t>03402_令和3年度</t>
  </si>
  <si>
    <t>03402_令和4年度</t>
  </si>
  <si>
    <t>03402_令和5年度</t>
  </si>
  <si>
    <t>03402_令和6年度</t>
  </si>
  <si>
    <t>38488</t>
  </si>
  <si>
    <t>鬼北町</t>
  </si>
  <si>
    <t>38488_令和4年度</t>
  </si>
  <si>
    <t>38488_令和6年度</t>
  </si>
  <si>
    <t>38213</t>
  </si>
  <si>
    <t>四国中央市</t>
  </si>
  <si>
    <t>38213_令和4年度</t>
  </si>
  <si>
    <t>38213_令和6年度</t>
  </si>
  <si>
    <t>38207</t>
  </si>
  <si>
    <t>大洲市</t>
  </si>
  <si>
    <t>38207_令和4年度</t>
  </si>
  <si>
    <t>38207_令和6年度</t>
  </si>
  <si>
    <t>38210</t>
  </si>
  <si>
    <t>伊予市</t>
  </si>
  <si>
    <t>38210_令和4年度</t>
  </si>
  <si>
    <t>38210_令和6年度</t>
  </si>
  <si>
    <t>38214</t>
  </si>
  <si>
    <t>西予市</t>
  </si>
  <si>
    <t>38214_令和4年度</t>
  </si>
  <si>
    <t>38214_令和6年度</t>
  </si>
  <si>
    <t>38215</t>
  </si>
  <si>
    <t>東温市</t>
  </si>
  <si>
    <t>38215_令和4年度</t>
  </si>
  <si>
    <t>38215_令和6年度</t>
  </si>
  <si>
    <t>38202</t>
  </si>
  <si>
    <t>今治市</t>
  </si>
  <si>
    <t>38202_令和4年度</t>
  </si>
  <si>
    <t>38202_令和6年度</t>
  </si>
  <si>
    <t>38201</t>
  </si>
  <si>
    <t>松山市</t>
  </si>
  <si>
    <t>38201_令和4年度</t>
  </si>
  <si>
    <t>38201_令和6年度</t>
  </si>
  <si>
    <t>38_平成2年度</t>
  </si>
  <si>
    <t>38</t>
  </si>
  <si>
    <t>愛媛県</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</si>
  <si>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</si>
  <si>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</si>
  <si>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</si>
  <si>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</si>
  <si>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</si>
  <si>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</si>
  <si>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</si>
  <si>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</si>
  <si>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</si>
  <si>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</si>
  <si>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</si>
  <si>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</si>
  <si>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</si>
  <si>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</si>
  <si>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</si>
  <si>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</si>
  <si>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</si>
  <si>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</si>
  <si>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38_令和5年度</t>
  </si>
  <si>
    <t>38_令和6年度</t>
  </si>
  <si>
    <t>38386_令和7年度</t>
  </si>
  <si>
    <t>38386_令和8年度</t>
  </si>
  <si>
    <t>38386_令和9年度</t>
  </si>
  <si>
    <t>38386_令和10年度</t>
  </si>
  <si>
    <t>38386_令和11年度</t>
  </si>
  <si>
    <t>38386_令和12年度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</si>
</sst>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1.2693092464</c:v>
                </c:pt>
                <c:pt idx="1">
                  <c:v>0.49284123699999999</c:v>
                </c:pt>
                <c:pt idx="2">
                  <c:v>1.1281661851</c:v>
                </c:pt>
                <c:pt idx="3">
                  <c:v>0.72727115194999992</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28.07812108844881</c:v>
                </c:pt>
                <c:pt idx="1">
                  <c:v>28.129914656597215</c:v>
                </c:pt>
                <c:pt idx="2">
                  <c:v>27.012638568581323</c:v>
                </c:pt>
                <c:pt idx="3">
                  <c:v>26.730626387269218</c:v>
                </c:pt>
                <c:pt idx="4">
                  <c:v>26.1478495403558</c:v>
                </c:pt>
                <c:pt idx="5">
                  <c:v>25.23586816370614</c:v>
                </c:pt>
                <c:pt idx="6">
                  <c:v>24.761218389120785</c:v>
                </c:pt>
                <c:pt idx="7">
                  <c:v>24.278500883001392</c:v>
                </c:pt>
                <c:pt idx="8">
                  <c:v>23.732755576962628</c:v>
                </c:pt>
                <c:pt idx="9">
                  <c:v>23.083500673835083</c:v>
                </c:pt>
                <c:pt idx="10">
                  <c:v>22.413445869965887</c:v>
                </c:pt>
                <c:pt idx="11">
                  <c:v>20.582997284430395</c:v>
                </c:pt>
                <c:pt idx="12">
                  <c:v>20.58031651576702</c:v>
                </c:pt>
                <c:pt idx="13">
                  <c:v>20.59547623639931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15.10386528953957</c:v>
                </c:pt>
                <c:pt idx="1">
                  <c:v>13.494607086964249</c:v>
                </c:pt>
                <c:pt idx="2">
                  <c:v>19.148820617584001</c:v>
                </c:pt>
                <c:pt idx="3">
                  <c:v>21.821793478488921</c:v>
                </c:pt>
                <c:pt idx="4">
                  <c:v>22.476739660100741</c:v>
                </c:pt>
                <c:pt idx="5">
                  <c:v>20.291122088277991</c:v>
                </c:pt>
                <c:pt idx="6">
                  <c:v>17.441604749610409</c:v>
                </c:pt>
                <c:pt idx="7">
                  <c:v>14.376982523015817</c:v>
                </c:pt>
                <c:pt idx="8">
                  <c:v>15.076084484184156</c:v>
                </c:pt>
                <c:pt idx="9">
                  <c:v>12.831500971081296</c:v>
                </c:pt>
                <c:pt idx="10">
                  <c:v>10.285916867501548</c:v>
                </c:pt>
                <c:pt idx="11">
                  <c:v>13.974739423911002</c:v>
                </c:pt>
                <c:pt idx="12">
                  <c:v>12.969678157912353</c:v>
                </c:pt>
                <c:pt idx="13">
                  <c:v>10.557896474551255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11.99256921899913</c:v>
                </c:pt>
                <c:pt idx="1">
                  <c:v>10.7070919888051</c:v>
                </c:pt>
                <c:pt idx="2">
                  <c:v>14.858798952140351</c:v>
                </c:pt>
                <c:pt idx="3">
                  <c:v>16.661208235440579</c:v>
                </c:pt>
                <c:pt idx="4">
                  <c:v>16.91866908168582</c:v>
                </c:pt>
                <c:pt idx="5">
                  <c:v>15.229494657786249</c:v>
                </c:pt>
                <c:pt idx="6">
                  <c:v>14.30943736999979</c:v>
                </c:pt>
                <c:pt idx="7">
                  <c:v>10.892394025818417</c:v>
                </c:pt>
                <c:pt idx="8">
                  <c:v>10.572512537096671</c:v>
                </c:pt>
                <c:pt idx="9">
                  <c:v>10.559597484365575</c:v>
                </c:pt>
                <c:pt idx="10">
                  <c:v>8.4760807782938947</c:v>
                </c:pt>
                <c:pt idx="11">
                  <c:v>9.992991500285914</c:v>
                </c:pt>
                <c:pt idx="12">
                  <c:v>9.6127530992792547</c:v>
                </c:pt>
                <c:pt idx="13">
                  <c:v>7.9274593770452331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27.061143302847913</c:v>
                </c:pt>
                <c:pt idx="1">
                  <c:v>24.73398421666564</c:v>
                </c:pt>
                <c:pt idx="2">
                  <c:v>21.238145800117621</c:v>
                </c:pt>
                <c:pt idx="3">
                  <c:v>24.263356012578654</c:v>
                </c:pt>
                <c:pt idx="4">
                  <c:v>24.277569920557998</c:v>
                </c:pt>
                <c:pt idx="5">
                  <c:v>22.725710659670767</c:v>
                </c:pt>
                <c:pt idx="6">
                  <c:v>19.20982391963539</c:v>
                </c:pt>
                <c:pt idx="7">
                  <c:v>19.44347154755685</c:v>
                </c:pt>
                <c:pt idx="8">
                  <c:v>17.460307912763188</c:v>
                </c:pt>
                <c:pt idx="9">
                  <c:v>17.085139119633574</c:v>
                </c:pt>
                <c:pt idx="10">
                  <c:v>15.558957892969923</c:v>
                </c:pt>
                <c:pt idx="11">
                  <c:v>13.950156363951535</c:v>
                </c:pt>
                <c:pt idx="12">
                  <c:v>13.982108821569561</c:v>
                </c:pt>
                <c:pt idx="13">
                  <c:v>11.714307468723923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5030</c:v>
                </c:pt>
                <c:pt idx="1">
                  <c:v>4960</c:v>
                </c:pt>
                <c:pt idx="2">
                  <c:v>4939</c:v>
                </c:pt>
                <c:pt idx="3">
                  <c:v>4927</c:v>
                </c:pt>
                <c:pt idx="4">
                  <c:v>4927</c:v>
                </c:pt>
                <c:pt idx="5">
                  <c:v>4873</c:v>
                </c:pt>
                <c:pt idx="6">
                  <c:v>4828</c:v>
                </c:pt>
                <c:pt idx="7">
                  <c:v>4816</c:v>
                </c:pt>
                <c:pt idx="8">
                  <c:v>4754</c:v>
                </c:pt>
                <c:pt idx="9">
                  <c:v>4735</c:v>
                </c:pt>
                <c:pt idx="10">
                  <c:v>4672</c:v>
                </c:pt>
                <c:pt idx="11">
                  <c:v>4687</c:v>
                </c:pt>
                <c:pt idx="12">
                  <c:v>4670</c:v>
                </c:pt>
                <c:pt idx="13">
                  <c:v>4580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3527</c:v>
                </c:pt>
                <c:pt idx="1">
                  <c:v>3483</c:v>
                </c:pt>
                <c:pt idx="2">
                  <c:v>3395</c:v>
                </c:pt>
                <c:pt idx="3">
                  <c:v>3329</c:v>
                </c:pt>
                <c:pt idx="4">
                  <c:v>3281</c:v>
                </c:pt>
                <c:pt idx="5">
                  <c:v>3202</c:v>
                </c:pt>
                <c:pt idx="6">
                  <c:v>3143</c:v>
                </c:pt>
                <c:pt idx="7">
                  <c:v>3184</c:v>
                </c:pt>
                <c:pt idx="8">
                  <c:v>3148</c:v>
                </c:pt>
                <c:pt idx="9">
                  <c:v>3093</c:v>
                </c:pt>
                <c:pt idx="10">
                  <c:v>3001</c:v>
                </c:pt>
                <c:pt idx="11">
                  <c:v>2992</c:v>
                </c:pt>
                <c:pt idx="12">
                  <c:v>2967</c:v>
                </c:pt>
                <c:pt idx="13">
                  <c:v>2973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4995</c:v>
                </c:pt>
                <c:pt idx="1">
                  <c:v>4923</c:v>
                </c:pt>
                <c:pt idx="2">
                  <c:v>4880</c:v>
                </c:pt>
                <c:pt idx="3">
                  <c:v>4891</c:v>
                </c:pt>
                <c:pt idx="4">
                  <c:v>4816</c:v>
                </c:pt>
                <c:pt idx="5">
                  <c:v>4735</c:v>
                </c:pt>
                <c:pt idx="6">
                  <c:v>4673</c:v>
                </c:pt>
                <c:pt idx="7">
                  <c:v>4588</c:v>
                </c:pt>
                <c:pt idx="8">
                  <c:v>4516</c:v>
                </c:pt>
                <c:pt idx="9">
                  <c:v>4467</c:v>
                </c:pt>
                <c:pt idx="10">
                  <c:v>4373</c:v>
                </c:pt>
                <c:pt idx="11">
                  <c:v>4335</c:v>
                </c:pt>
                <c:pt idx="12">
                  <c:v>4225</c:v>
                </c:pt>
                <c:pt idx="13">
                  <c:v>4127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251</c:v>
                </c:pt>
                <c:pt idx="1">
                  <c:v>251</c:v>
                </c:pt>
                <c:pt idx="2">
                  <c:v>251</c:v>
                </c:pt>
                <c:pt idx="3">
                  <c:v>251</c:v>
                </c:pt>
                <c:pt idx="4">
                  <c:v>251</c:v>
                </c:pt>
                <c:pt idx="5">
                  <c:v>213</c:v>
                </c:pt>
                <c:pt idx="6">
                  <c:v>213</c:v>
                </c:pt>
                <c:pt idx="7">
                  <c:v>213</c:v>
                </c:pt>
                <c:pt idx="8">
                  <c:v>213</c:v>
                </c:pt>
                <c:pt idx="9">
                  <c:v>213</c:v>
                </c:pt>
                <c:pt idx="10">
                  <c:v>213</c:v>
                </c:pt>
                <c:pt idx="11">
                  <c:v>172</c:v>
                </c:pt>
                <c:pt idx="12">
                  <c:v>172</c:v>
                </c:pt>
                <c:pt idx="13">
                  <c:v>172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522</c:v>
                </c:pt>
                <c:pt idx="1">
                  <c:v>522</c:v>
                </c:pt>
                <c:pt idx="2">
                  <c:v>522</c:v>
                </c:pt>
                <c:pt idx="3">
                  <c:v>522</c:v>
                </c:pt>
                <c:pt idx="4">
                  <c:v>522</c:v>
                </c:pt>
                <c:pt idx="5">
                  <c:v>409</c:v>
                </c:pt>
                <c:pt idx="6">
                  <c:v>409</c:v>
                </c:pt>
                <c:pt idx="7">
                  <c:v>409</c:v>
                </c:pt>
                <c:pt idx="8">
                  <c:v>409</c:v>
                </c:pt>
                <c:pt idx="9">
                  <c:v>409</c:v>
                </c:pt>
                <c:pt idx="10">
                  <c:v>409</c:v>
                </c:pt>
                <c:pt idx="11">
                  <c:v>308</c:v>
                </c:pt>
                <c:pt idx="12">
                  <c:v>308</c:v>
                </c:pt>
                <c:pt idx="13">
                  <c:v>308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37.462200000000003</c:v>
                </c:pt>
                <c:pt idx="1">
                  <c:v>36.3123</c:v>
                </c:pt>
                <c:pt idx="2">
                  <c:v>30.6342</c:v>
                </c:pt>
                <c:pt idx="3">
                  <c:v>33.475200000000001</c:v>
                </c:pt>
                <c:pt idx="4">
                  <c:v>36.472000000000001</c:v>
                </c:pt>
                <c:pt idx="5">
                  <c:v>36.388300000000001</c:v>
                </c:pt>
                <c:pt idx="6">
                  <c:v>30.873000000000001</c:v>
                </c:pt>
                <c:pt idx="7">
                  <c:v>33.118499999999997</c:v>
                </c:pt>
                <c:pt idx="8">
                  <c:v>32.309699999999999</c:v>
                </c:pt>
                <c:pt idx="9">
                  <c:v>35.8733</c:v>
                </c:pt>
                <c:pt idx="10">
                  <c:v>31.863499999999998</c:v>
                </c:pt>
                <c:pt idx="11">
                  <c:v>21.954999999999998</c:v>
                </c:pt>
                <c:pt idx="12">
                  <c:v>30.6236</c:v>
                </c:pt>
                <c:pt idx="13">
                  <c:v>30.382200000000001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14.858798952140351</c:v>
                </c:pt>
                <c:pt idx="1">
                  <c:v>16.661208235440579</c:v>
                </c:pt>
                <c:pt idx="2">
                  <c:v>16.91866908168582</c:v>
                </c:pt>
                <c:pt idx="3">
                  <c:v>15.229494657786249</c:v>
                </c:pt>
                <c:pt idx="4">
                  <c:v>14.30943736999979</c:v>
                </c:pt>
                <c:pt idx="5">
                  <c:v>10.892394025818417</c:v>
                </c:pt>
                <c:pt idx="6">
                  <c:v>10.572512537096671</c:v>
                </c:pt>
                <c:pt idx="7">
                  <c:v>10.559597484365575</c:v>
                </c:pt>
                <c:pt idx="8">
                  <c:v>8.4760807782938947</c:v>
                </c:pt>
                <c:pt idx="9">
                  <c:v>9.992991500285914</c:v>
                </c:pt>
                <c:pt idx="10">
                  <c:v>9.6127530992792547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21.238145800117621</c:v>
                </c:pt>
                <c:pt idx="1">
                  <c:v>24.263356012578654</c:v>
                </c:pt>
                <c:pt idx="2">
                  <c:v>24.277569920557998</c:v>
                </c:pt>
                <c:pt idx="3">
                  <c:v>22.725710659670767</c:v>
                </c:pt>
                <c:pt idx="4">
                  <c:v>19.20982391963539</c:v>
                </c:pt>
                <c:pt idx="5">
                  <c:v>19.44347154755685</c:v>
                </c:pt>
                <c:pt idx="6">
                  <c:v>17.460307912763188</c:v>
                </c:pt>
                <c:pt idx="7">
                  <c:v>17.085139119633574</c:v>
                </c:pt>
                <c:pt idx="8">
                  <c:v>15.558957892969923</c:v>
                </c:pt>
                <c:pt idx="9">
                  <c:v>13.950156363951535</c:v>
                </c:pt>
                <c:pt idx="10">
                  <c:v>13.982108821569561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18.958391943132899</c:v>
                </c:pt>
                <c:pt idx="2">
                  <c:v>1.654365499493077</c:v>
                </c:pt>
                <c:pt idx="3">
                  <c:v>14.279738952528881</c:v>
                </c:pt>
                <c:pt idx="4">
                  <c:v>8.9963762968124659</c:v>
                </c:pt>
                <c:pt idx="5">
                  <c:v>16.099713805651952</c:v>
                </c:pt>
                <c:pt idx="7">
                  <c:v>30.767255017323308</c:v>
                </c:pt>
                <c:pt idx="8">
                  <c:v>0.67203561334002004</c:v>
                </c:pt>
                <c:pt idx="9">
                  <c:v>0</c:v>
                </c:pt>
                <c:pt idx="10">
                  <c:v>1.11441839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34.892496395154858</c:v>
                </c:pt>
                <c:pt idx="4" formatCode="#,##0">
                  <c:v>8.9963762968124659</c:v>
                </c:pt>
                <c:pt idx="5" formatCode="#,##0">
                  <c:v>16.099713805651952</c:v>
                </c:pt>
                <c:pt idx="6" formatCode="#,##0">
                  <c:v>31.439290630663329</c:v>
                </c:pt>
                <c:pt idx="10" formatCode="#,##0">
                  <c:v>1.11441839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久万高原町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久万高原町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久万高原町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久万高原町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8,131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637.91999999999962</c:v>
                </c:pt>
                <c:pt idx="1">
                  <c:v>7294.5999999999985</c:v>
                </c:pt>
                <c:pt idx="2">
                  <c:v>158.4</c:v>
                </c:pt>
                <c:pt idx="3">
                  <c:v>40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10,969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765.58055039999954</c:v>
                </c:pt>
                <c:pt idx="1">
                  <c:v>9649.0050959999971</c:v>
                </c:pt>
                <c:pt idx="2">
                  <c:v>344.12083200000001</c:v>
                </c:pt>
                <c:pt idx="3">
                  <c:v>210.24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久万高原町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25.010622719999994</c:v>
                </c:pt>
                <c:pt idx="1">
                  <c:v>44.260718472000001</c:v>
                </c:pt>
                <c:pt idx="2">
                  <c:v>3.3592754880000002</c:v>
                </c:pt>
                <c:pt idx="3">
                  <c:v>0</c:v>
                </c:pt>
                <c:pt idx="4">
                  <c:v>0.99176112000000005</c:v>
                </c:pt>
                <c:pt idx="5">
                  <c:v>6.6518929699999996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1,058,106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久万高原町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555223</c:v>
                </c:pt>
                <c:pt idx="1">
                  <c:v>486300</c:v>
                </c:pt>
                <c:pt idx="2">
                  <c:v>16583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40</c:v>
                </c:pt>
                <c:pt idx="1">
                  <c:v>40</c:v>
                </c:pt>
                <c:pt idx="2">
                  <c:v>40</c:v>
                </c:pt>
                <c:pt idx="3">
                  <c:v>40</c:v>
                </c:pt>
                <c:pt idx="4">
                  <c:v>40</c:v>
                </c:pt>
                <c:pt idx="5">
                  <c:v>40</c:v>
                </c:pt>
                <c:pt idx="6">
                  <c:v>40</c:v>
                </c:pt>
                <c:pt idx="7">
                  <c:v>40</c:v>
                </c:pt>
                <c:pt idx="8">
                  <c:v>40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158</c:v>
                </c:pt>
                <c:pt idx="4">
                  <c:v>158.4</c:v>
                </c:pt>
                <c:pt idx="5">
                  <c:v>158.4</c:v>
                </c:pt>
                <c:pt idx="6">
                  <c:v>158.4</c:v>
                </c:pt>
                <c:pt idx="7">
                  <c:v>158.4</c:v>
                </c:pt>
                <c:pt idx="8">
                  <c:v>158.4</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324.89999999999998</c:v>
                </c:pt>
                <c:pt idx="1">
                  <c:v>603.29999999999995</c:v>
                </c:pt>
                <c:pt idx="2">
                  <c:v>1163.5</c:v>
                </c:pt>
                <c:pt idx="3">
                  <c:v>1296</c:v>
                </c:pt>
                <c:pt idx="4">
                  <c:v>3392.5</c:v>
                </c:pt>
                <c:pt idx="5">
                  <c:v>4115</c:v>
                </c:pt>
                <c:pt idx="6">
                  <c:v>4602</c:v>
                </c:pt>
                <c:pt idx="7">
                  <c:v>6200.6999999999989</c:v>
                </c:pt>
                <c:pt idx="8">
                  <c:v>7294.5999999999985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207.82</c:v>
                </c:pt>
                <c:pt idx="1">
                  <c:v>238.92</c:v>
                </c:pt>
                <c:pt idx="2">
                  <c:v>262.02</c:v>
                </c:pt>
                <c:pt idx="3">
                  <c:v>287.52</c:v>
                </c:pt>
                <c:pt idx="4">
                  <c:v>346.12</c:v>
                </c:pt>
                <c:pt idx="5">
                  <c:v>367.42</c:v>
                </c:pt>
                <c:pt idx="6">
                  <c:v>508.31999999999982</c:v>
                </c:pt>
                <c:pt idx="7">
                  <c:v>590.81999999999971</c:v>
                </c:pt>
                <c:pt idx="8">
                  <c:v>637.91999999999962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1.8977198938536444E-2</c:v>
                </c:pt>
                <c:pt idx="1">
                  <c:v>2.7411964868209376E-2</c:v>
                </c:pt>
                <c:pt idx="2">
                  <c:v>4.3547407311833972E-2</c:v>
                </c:pt>
                <c:pt idx="3">
                  <c:v>6.0376071367422318E-2</c:v>
                </c:pt>
                <c:pt idx="4">
                  <c:v>0.12836055663030702</c:v>
                </c:pt>
                <c:pt idx="5">
                  <c:v>0.15212293604048752</c:v>
                </c:pt>
                <c:pt idx="6">
                  <c:v>0.17143759535609535</c:v>
                </c:pt>
                <c:pt idx="7">
                  <c:v>0.22626056889898388</c:v>
                </c:pt>
                <c:pt idx="8">
                  <c:v>0.26219980139821536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10.80648548642538</c:v>
                </c:pt>
                <c:pt idx="2">
                  <c:v>1.1055719024219981</c:v>
                </c:pt>
                <c:pt idx="3">
                  <c:v>12.365512531710619</c:v>
                </c:pt>
                <c:pt idx="4">
                  <c:v>16.91866908168582</c:v>
                </c:pt>
                <c:pt idx="5">
                  <c:v>22.476739660100741</c:v>
                </c:pt>
                <c:pt idx="7">
                  <c:v>25.407408496921331</c:v>
                </c:pt>
                <c:pt idx="8">
                  <c:v>0.74044104343447004</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24.277569920557998</c:v>
                </c:pt>
                <c:pt idx="4" formatCode="#,##0">
                  <c:v>16.91866908168582</c:v>
                </c:pt>
                <c:pt idx="5" formatCode="#,##0">
                  <c:v>22.476739660100741</c:v>
                </c:pt>
                <c:pt idx="6" formatCode="#,##0">
                  <c:v>26.1478495403558</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52</c:v>
                </c:pt>
                <c:pt idx="1">
                  <c:v>56</c:v>
                </c:pt>
                <c:pt idx="2">
                  <c:v>59</c:v>
                </c:pt>
                <c:pt idx="3">
                  <c:v>62</c:v>
                </c:pt>
                <c:pt idx="4">
                  <c:v>72</c:v>
                </c:pt>
                <c:pt idx="5">
                  <c:v>76</c:v>
                </c:pt>
                <c:pt idx="6">
                  <c:v>92</c:v>
                </c:pt>
                <c:pt idx="7">
                  <c:v>103</c:v>
                </c:pt>
                <c:pt idx="8">
                  <c:v>110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41834.305060135935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10968.946478399997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2017517.13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694739.5199999999</c:v>
                </c:pt>
                <c:pt idx="1">
                  <c:v>1229464.402</c:v>
                </c:pt>
                <c:pt idx="2">
                  <c:v>93313.207999999999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10414.585646399997</c:v>
                </c:pt>
                <c:pt idx="1">
                  <c:v>344.12083200000001</c:v>
                </c:pt>
                <c:pt idx="2">
                  <c:v>210.24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排出量比較シート!$DN$21:$DN$50</c:f>
              <c:numCache>
                <c:formatCode>0.0%;;</c:formatCode>
                <c:ptCount val="30"/>
                <c:pt idx="0">
                  <c:v>0</c:v>
                </c:pt>
                <c:pt idx="1">
                  <c:v>0</c:v>
                </c:pt>
                <c:pt idx="2">
                  <c:v>0</c:v>
                </c:pt>
                <c:pt idx="3">
                  <c:v>0</c:v>
                </c:pt>
                <c:pt idx="4">
                  <c:v>1</c:v>
                </c:pt>
                <c:pt idx="5">
                  <c:v>0</c:v>
                </c:pt>
                <c:pt idx="6">
                  <c:v>1</c:v>
                </c:pt>
                <c:pt idx="7">
                  <c:v>0.78</c:v>
                </c:pt>
                <c:pt idx="8">
                  <c:v>1</c:v>
                </c:pt>
                <c:pt idx="9">
                  <c:v>1</c:v>
                </c:pt>
                <c:pt idx="10">
                  <c:v>0</c:v>
                </c:pt>
                <c:pt idx="11">
                  <c:v>0</c:v>
                </c:pt>
                <c:pt idx="12">
                  <c:v>1</c:v>
                </c:pt>
                <c:pt idx="13">
                  <c:v>0</c:v>
                </c:pt>
                <c:pt idx="14">
                  <c:v>1</c:v>
                </c:pt>
                <c:pt idx="15">
                  <c:v>0</c:v>
                </c:pt>
                <c:pt idx="16">
                  <c:v>1</c:v>
                </c:pt>
                <c:pt idx="17">
                  <c:v>0</c:v>
                </c:pt>
                <c:pt idx="18">
                  <c:v>1</c:v>
                </c:pt>
                <c:pt idx="19">
                  <c:v>0</c:v>
                </c:pt>
                <c:pt idx="20">
                  <c:v>0</c:v>
                </c:pt>
                <c:pt idx="21">
                  <c:v>1</c:v>
                </c:pt>
                <c:pt idx="22">
                  <c:v>0</c:v>
                </c:pt>
                <c:pt idx="23">
                  <c:v>1</c:v>
                </c:pt>
                <c:pt idx="24">
                  <c:v>0</c:v>
                </c:pt>
                <c:pt idx="25">
                  <c:v>1</c:v>
                </c:pt>
                <c:pt idx="26">
                  <c:v>1</c:v>
                </c:pt>
                <c:pt idx="27">
                  <c:v>0.81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排出量比較シート!$DQ$21:$DQ$50</c:f>
              <c:numCache>
                <c:formatCode>0.0%;;</c:formatCode>
                <c:ptCount val="30"/>
                <c:pt idx="0">
                  <c:v>0</c:v>
                </c:pt>
                <c:pt idx="1">
                  <c:v>1</c:v>
                </c:pt>
                <c:pt idx="2">
                  <c:v>0</c:v>
                </c:pt>
                <c:pt idx="3">
                  <c:v>0</c:v>
                </c:pt>
                <c:pt idx="4">
                  <c:v>0</c:v>
                </c:pt>
                <c:pt idx="5">
                  <c:v>0</c:v>
                </c:pt>
                <c:pt idx="6">
                  <c:v>0</c:v>
                </c:pt>
                <c:pt idx="7">
                  <c:v>0.22</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0.16</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排出量比較シート!$DR$21:$DR$50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0.03</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排出量比較シート!$DF$21:$DF$50</c:f>
              <c:numCache>
                <c:formatCode>#,##0;;</c:formatCode>
                <c:ptCount val="30"/>
                <c:pt idx="0">
                  <c:v>0</c:v>
                </c:pt>
                <c:pt idx="1">
                  <c:v>0</c:v>
                </c:pt>
                <c:pt idx="2">
                  <c:v>0</c:v>
                </c:pt>
                <c:pt idx="3">
                  <c:v>0</c:v>
                </c:pt>
                <c:pt idx="4">
                  <c:v>3</c:v>
                </c:pt>
                <c:pt idx="5">
                  <c:v>0</c:v>
                </c:pt>
                <c:pt idx="6">
                  <c:v>2</c:v>
                </c:pt>
                <c:pt idx="7">
                  <c:v>2</c:v>
                </c:pt>
                <c:pt idx="8">
                  <c:v>3</c:v>
                </c:pt>
                <c:pt idx="9">
                  <c:v>2</c:v>
                </c:pt>
                <c:pt idx="10">
                  <c:v>0</c:v>
                </c:pt>
                <c:pt idx="11">
                  <c:v>0</c:v>
                </c:pt>
                <c:pt idx="12">
                  <c:v>5</c:v>
                </c:pt>
                <c:pt idx="13">
                  <c:v>0</c:v>
                </c:pt>
                <c:pt idx="14">
                  <c:v>1</c:v>
                </c:pt>
                <c:pt idx="15">
                  <c:v>0</c:v>
                </c:pt>
                <c:pt idx="16">
                  <c:v>1</c:v>
                </c:pt>
                <c:pt idx="17">
                  <c:v>0</c:v>
                </c:pt>
                <c:pt idx="18">
                  <c:v>1</c:v>
                </c:pt>
                <c:pt idx="19">
                  <c:v>0</c:v>
                </c:pt>
                <c:pt idx="20">
                  <c:v>0</c:v>
                </c:pt>
                <c:pt idx="21">
                  <c:v>3</c:v>
                </c:pt>
                <c:pt idx="22">
                  <c:v>0</c:v>
                </c:pt>
                <c:pt idx="23">
                  <c:v>3</c:v>
                </c:pt>
                <c:pt idx="24">
                  <c:v>0</c:v>
                </c:pt>
                <c:pt idx="25">
                  <c:v>1</c:v>
                </c:pt>
                <c:pt idx="26">
                  <c:v>3</c:v>
                </c:pt>
                <c:pt idx="27">
                  <c:v>2</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排出量比較シート!$DL$21:$DL$50</c:f>
              <c:numCache>
                <c:formatCode>#,##0;;</c:formatCode>
                <c:ptCount val="30"/>
                <c:pt idx="0">
                  <c:v>0</c:v>
                </c:pt>
                <c:pt idx="1">
                  <c:v>1</c:v>
                </c:pt>
                <c:pt idx="2">
                  <c:v>0</c:v>
                </c:pt>
                <c:pt idx="3">
                  <c:v>0</c:v>
                </c:pt>
                <c:pt idx="4">
                  <c:v>3</c:v>
                </c:pt>
                <c:pt idx="5">
                  <c:v>1</c:v>
                </c:pt>
                <c:pt idx="6">
                  <c:v>2</c:v>
                </c:pt>
                <c:pt idx="7">
                  <c:v>3</c:v>
                </c:pt>
                <c:pt idx="8">
                  <c:v>3</c:v>
                </c:pt>
                <c:pt idx="9">
                  <c:v>2</c:v>
                </c:pt>
                <c:pt idx="10">
                  <c:v>0</c:v>
                </c:pt>
                <c:pt idx="11">
                  <c:v>0</c:v>
                </c:pt>
                <c:pt idx="12">
                  <c:v>5</c:v>
                </c:pt>
                <c:pt idx="13">
                  <c:v>0</c:v>
                </c:pt>
                <c:pt idx="14">
                  <c:v>1</c:v>
                </c:pt>
                <c:pt idx="15">
                  <c:v>0</c:v>
                </c:pt>
                <c:pt idx="16">
                  <c:v>1</c:v>
                </c:pt>
                <c:pt idx="17">
                  <c:v>0</c:v>
                </c:pt>
                <c:pt idx="18">
                  <c:v>1</c:v>
                </c:pt>
                <c:pt idx="19">
                  <c:v>1</c:v>
                </c:pt>
                <c:pt idx="20">
                  <c:v>1</c:v>
                </c:pt>
                <c:pt idx="21">
                  <c:v>3</c:v>
                </c:pt>
                <c:pt idx="22">
                  <c:v>1</c:v>
                </c:pt>
                <c:pt idx="23">
                  <c:v>3</c:v>
                </c:pt>
                <c:pt idx="24">
                  <c:v>0</c:v>
                </c:pt>
                <c:pt idx="25">
                  <c:v>1</c:v>
                </c:pt>
                <c:pt idx="26">
                  <c:v>3</c:v>
                </c:pt>
                <c:pt idx="27">
                  <c:v>4</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排出量比較シート!$CX$21:$CX$50</c:f>
              <c:numCache>
                <c:formatCode>[=0]#;[&lt;1]0.00;#,##0</c:formatCode>
                <c:ptCount val="30"/>
                <c:pt idx="0">
                  <c:v>0</c:v>
                </c:pt>
                <c:pt idx="1">
                  <c:v>0</c:v>
                </c:pt>
                <c:pt idx="2">
                  <c:v>0</c:v>
                </c:pt>
                <c:pt idx="3">
                  <c:v>0</c:v>
                </c:pt>
                <c:pt idx="4">
                  <c:v>31.637</c:v>
                </c:pt>
                <c:pt idx="5">
                  <c:v>0</c:v>
                </c:pt>
                <c:pt idx="6">
                  <c:v>13.476000000000001</c:v>
                </c:pt>
                <c:pt idx="7">
                  <c:v>7.444</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0</c:v>
                </c:pt>
                <c:pt idx="20">
                  <c:v>0</c:v>
                </c:pt>
                <c:pt idx="21">
                  <c:v>26.969000000000001</c:v>
                </c:pt>
                <c:pt idx="22">
                  <c:v>0</c:v>
                </c:pt>
                <c:pt idx="23">
                  <c:v>8.7870000000000008</c:v>
                </c:pt>
                <c:pt idx="24">
                  <c:v>0</c:v>
                </c:pt>
                <c:pt idx="25">
                  <c:v>6.8369999999999997</c:v>
                </c:pt>
                <c:pt idx="26">
                  <c:v>16.074000000000002</c:v>
                </c:pt>
                <c:pt idx="27">
                  <c:v>114.706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排出量比較シート!$DA$21:$DA$50</c:f>
              <c:numCache>
                <c:formatCode>[=0]#;[&lt;1]0.00;#,##0</c:formatCode>
                <c:ptCount val="30"/>
                <c:pt idx="0">
                  <c:v>0</c:v>
                </c:pt>
                <c:pt idx="1">
                  <c:v>8.9280000000000008</c:v>
                </c:pt>
                <c:pt idx="2">
                  <c:v>0</c:v>
                </c:pt>
                <c:pt idx="3">
                  <c:v>0</c:v>
                </c:pt>
                <c:pt idx="4">
                  <c:v>0</c:v>
                </c:pt>
                <c:pt idx="5">
                  <c:v>0</c:v>
                </c:pt>
                <c:pt idx="6">
                  <c:v>0</c:v>
                </c:pt>
                <c:pt idx="7">
                  <c:v>2.1320000000000001</c:v>
                </c:pt>
                <c:pt idx="8">
                  <c:v>0</c:v>
                </c:pt>
                <c:pt idx="9">
                  <c:v>0</c:v>
                </c:pt>
                <c:pt idx="10">
                  <c:v>0</c:v>
                </c:pt>
                <c:pt idx="11">
                  <c:v>0</c:v>
                </c:pt>
                <c:pt idx="12">
                  <c:v>0</c:v>
                </c:pt>
                <c:pt idx="13">
                  <c:v>0</c:v>
                </c:pt>
                <c:pt idx="14">
                  <c:v>0</c:v>
                </c:pt>
                <c:pt idx="15">
                  <c:v>0</c:v>
                </c:pt>
                <c:pt idx="16">
                  <c:v>0</c:v>
                </c:pt>
                <c:pt idx="17">
                  <c:v>0</c:v>
                </c:pt>
                <c:pt idx="18">
                  <c:v>0</c:v>
                </c:pt>
                <c:pt idx="19">
                  <c:v>5.6230000000000002</c:v>
                </c:pt>
                <c:pt idx="20">
                  <c:v>0</c:v>
                </c:pt>
                <c:pt idx="21">
                  <c:v>0</c:v>
                </c:pt>
                <c:pt idx="22">
                  <c:v>0</c:v>
                </c:pt>
                <c:pt idx="23">
                  <c:v>0</c:v>
                </c:pt>
                <c:pt idx="24">
                  <c:v>0</c:v>
                </c:pt>
                <c:pt idx="25">
                  <c:v>0</c:v>
                </c:pt>
                <c:pt idx="26">
                  <c:v>0</c:v>
                </c:pt>
                <c:pt idx="27">
                  <c:v>22.951000000000001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排出量比較シート!$DB$21:$DB$50</c:f>
              <c:numCache>
                <c:formatCode>[=0]#;[&lt;1]0.00;#,##0</c:formatCode>
                <c:ptCount val="30"/>
                <c:pt idx="0">
                  <c:v>0</c:v>
                </c:pt>
                <c:pt idx="1">
                  <c:v>0</c:v>
                </c:pt>
                <c:pt idx="2">
                  <c:v>0</c:v>
                </c:pt>
                <c:pt idx="3">
                  <c:v>0</c:v>
                </c:pt>
                <c:pt idx="4">
                  <c:v>0</c:v>
                </c:pt>
                <c:pt idx="5">
                  <c:v>1.75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1.073</c:v>
                </c:pt>
                <c:pt idx="21">
                  <c:v>0</c:v>
                </c:pt>
                <c:pt idx="22">
                  <c:v>0.71099999999999997</c:v>
                </c:pt>
                <c:pt idx="23">
                  <c:v>0</c:v>
                </c:pt>
                <c:pt idx="24">
                  <c:v>0</c:v>
                </c:pt>
                <c:pt idx="25">
                  <c:v>0</c:v>
                </c:pt>
                <c:pt idx="26">
                  <c:v>0</c:v>
                </c:pt>
                <c:pt idx="27">
                  <c:v>4.1310000000000002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排出量比較シート!$DD$21:$DD$50</c:f>
              <c:numCache>
                <c:formatCode>[=0]#;[&lt;1]0.00;#,##0</c:formatCode>
                <c:ptCount val="30"/>
                <c:pt idx="0">
                  <c:v>0</c:v>
                </c:pt>
                <c:pt idx="1">
                  <c:v>8.9280000000000008</c:v>
                </c:pt>
                <c:pt idx="2">
                  <c:v>0</c:v>
                </c:pt>
                <c:pt idx="3">
                  <c:v>0</c:v>
                </c:pt>
                <c:pt idx="4">
                  <c:v>31.637</c:v>
                </c:pt>
                <c:pt idx="5">
                  <c:v>1.75</c:v>
                </c:pt>
                <c:pt idx="6">
                  <c:v>13.476000000000001</c:v>
                </c:pt>
                <c:pt idx="7">
                  <c:v>9.5760000000000005</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5.6230000000000002</c:v>
                </c:pt>
                <c:pt idx="20">
                  <c:v>1.073</c:v>
                </c:pt>
                <c:pt idx="21">
                  <c:v>26.969000000000001</c:v>
                </c:pt>
                <c:pt idx="22">
                  <c:v>0.71099999999999997</c:v>
                </c:pt>
                <c:pt idx="23">
                  <c:v>8.7870000000000008</c:v>
                </c:pt>
                <c:pt idx="24">
                  <c:v>0</c:v>
                </c:pt>
                <c:pt idx="25">
                  <c:v>6.8369999999999997</c:v>
                </c:pt>
                <c:pt idx="26">
                  <c:v>16.074000000000002</c:v>
                </c:pt>
                <c:pt idx="27">
                  <c:v>141.78800000000001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排出量比較シート!$CU$21:$CU$50</c:f>
              <c:numCache>
                <c:formatCode>\(0%\);;</c:formatCode>
                <c:ptCount val="30"/>
                <c:pt idx="0">
                  <c:v>0</c:v>
                </c:pt>
                <c:pt idx="1">
                  <c:v>0.76438283880060365</c:v>
                </c:pt>
                <c:pt idx="2">
                  <c:v>0</c:v>
                </c:pt>
                <c:pt idx="3">
                  <c:v>0</c:v>
                </c:pt>
                <c:pt idx="4">
                  <c:v>0</c:v>
                </c:pt>
                <c:pt idx="5">
                  <c:v>0</c:v>
                </c:pt>
                <c:pt idx="6">
                  <c:v>0</c:v>
                </c:pt>
                <c:pt idx="7">
                  <c:v>0.57456986574892499</c:v>
                </c:pt>
                <c:pt idx="8">
                  <c:v>0</c:v>
                </c:pt>
                <c:pt idx="9">
                  <c:v>0</c:v>
                </c:pt>
                <c:pt idx="10">
                  <c:v>0</c:v>
                </c:pt>
                <c:pt idx="11">
                  <c:v>0</c:v>
                </c:pt>
                <c:pt idx="12">
                  <c:v>0</c:v>
                </c:pt>
                <c:pt idx="13">
                  <c:v>0</c:v>
                </c:pt>
                <c:pt idx="14">
                  <c:v>0</c:v>
                </c:pt>
                <c:pt idx="15">
                  <c:v>0</c:v>
                </c:pt>
                <c:pt idx="16">
                  <c:v>0</c:v>
                </c:pt>
                <c:pt idx="17">
                  <c:v>0</c:v>
                </c:pt>
                <c:pt idx="18">
                  <c:v>0</c:v>
                </c:pt>
                <c:pt idx="19">
                  <c:v>0.88343645651762881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排出量比較シート!$CM$21:$CM$50</c:f>
              <c:numCache>
                <c:formatCode>\(0%\);;</c:formatCode>
                <c:ptCount val="30"/>
                <c:pt idx="0">
                  <c:v>0</c:v>
                </c:pt>
                <c:pt idx="1">
                  <c:v>0</c:v>
                </c:pt>
                <c:pt idx="2">
                  <c:v>0</c:v>
                </c:pt>
                <c:pt idx="3">
                  <c:v>0</c:v>
                </c:pt>
                <c:pt idx="4">
                  <c:v>1</c:v>
                </c:pt>
                <c:pt idx="5">
                  <c:v>0</c:v>
                </c:pt>
                <c:pt idx="6">
                  <c:v>0.14173633292018123</c:v>
                </c:pt>
                <c:pt idx="7">
                  <c:v>0.12668574533667354</c:v>
                </c:pt>
                <c:pt idx="8">
                  <c:v>0.11591021661911952</c:v>
                </c:pt>
                <c:pt idx="9">
                  <c:v>1</c:v>
                </c:pt>
                <c:pt idx="10">
                  <c:v>0</c:v>
                </c:pt>
                <c:pt idx="11">
                  <c:v>0</c:v>
                </c:pt>
                <c:pt idx="12">
                  <c:v>0.25693020295398949</c:v>
                </c:pt>
                <c:pt idx="13">
                  <c:v>0</c:v>
                </c:pt>
                <c:pt idx="14">
                  <c:v>0.44331034322253315</c:v>
                </c:pt>
                <c:pt idx="15">
                  <c:v>0</c:v>
                </c:pt>
                <c:pt idx="16">
                  <c:v>7.1207495371641089E-2</c:v>
                </c:pt>
                <c:pt idx="17">
                  <c:v>0</c:v>
                </c:pt>
                <c:pt idx="18">
                  <c:v>0.37683731323682956</c:v>
                </c:pt>
                <c:pt idx="19">
                  <c:v>0</c:v>
                </c:pt>
                <c:pt idx="20">
                  <c:v>0</c:v>
                </c:pt>
                <c:pt idx="21">
                  <c:v>0.80357162097550039</c:v>
                </c:pt>
                <c:pt idx="22">
                  <c:v>0</c:v>
                </c:pt>
                <c:pt idx="23">
                  <c:v>0.30639799076203927</c:v>
                </c:pt>
                <c:pt idx="24">
                  <c:v>0</c:v>
                </c:pt>
                <c:pt idx="25">
                  <c:v>0.26521571433626284</c:v>
                </c:pt>
                <c:pt idx="26">
                  <c:v>1</c:v>
                </c:pt>
                <c:pt idx="27">
                  <c:v>0.43313148414919034</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排出量比較シート!$BV$21:$BV$50</c:f>
              <c:numCache>
                <c:formatCode>0%</c:formatCode>
                <c:ptCount val="30"/>
                <c:pt idx="0">
                  <c:v>0.42163808754548449</c:v>
                </c:pt>
                <c:pt idx="1">
                  <c:v>0.63004717159661394</c:v>
                </c:pt>
                <c:pt idx="2">
                  <c:v>0.19763939248312601</c:v>
                </c:pt>
                <c:pt idx="3">
                  <c:v>0.53721308374167398</c:v>
                </c:pt>
                <c:pt idx="4">
                  <c:v>0.2464959138490587</c:v>
                </c:pt>
                <c:pt idx="5">
                  <c:v>0.15930953920863902</c:v>
                </c:pt>
                <c:pt idx="6">
                  <c:v>0.68953087231706145</c:v>
                </c:pt>
                <c:pt idx="7">
                  <c:v>0.68336439891966161</c:v>
                </c:pt>
                <c:pt idx="8">
                  <c:v>0.74431611593576819</c:v>
                </c:pt>
                <c:pt idx="9">
                  <c:v>0.17526503172890592</c:v>
                </c:pt>
                <c:pt idx="10">
                  <c:v>0.21202812910574645</c:v>
                </c:pt>
                <c:pt idx="11">
                  <c:v>0.24467834298333674</c:v>
                </c:pt>
                <c:pt idx="12">
                  <c:v>0.6857611752472963</c:v>
                </c:pt>
                <c:pt idx="13">
                  <c:v>0.22228151349035316</c:v>
                </c:pt>
                <c:pt idx="14">
                  <c:v>0.25435873445837393</c:v>
                </c:pt>
                <c:pt idx="15">
                  <c:v>0.25849319152686923</c:v>
                </c:pt>
                <c:pt idx="16">
                  <c:v>0.6395075106478052</c:v>
                </c:pt>
                <c:pt idx="17">
                  <c:v>0.16175572824528592</c:v>
                </c:pt>
                <c:pt idx="18">
                  <c:v>0.57945971633033411</c:v>
                </c:pt>
                <c:pt idx="19">
                  <c:v>0.27958069605671393</c:v>
                </c:pt>
                <c:pt idx="20">
                  <c:v>4.1169656888651325E-2</c:v>
                </c:pt>
                <c:pt idx="21">
                  <c:v>0.46125878881496629</c:v>
                </c:pt>
                <c:pt idx="22">
                  <c:v>5.2736610648762686E-2</c:v>
                </c:pt>
                <c:pt idx="23">
                  <c:v>0.49463539251020061</c:v>
                </c:pt>
                <c:pt idx="24">
                  <c:v>0.23413355927998331</c:v>
                </c:pt>
                <c:pt idx="25">
                  <c:v>0.50175437154386593</c:v>
                </c:pt>
                <c:pt idx="26">
                  <c:v>0.31233285317874604</c:v>
                </c:pt>
                <c:pt idx="27">
                  <c:v>0.75892138860816405</c:v>
                </c:pt>
                <c:pt idx="28">
                  <c:v>0.36484397057870926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排出量比較シート!$BZ$21:$BZ$50</c:f>
              <c:numCache>
                <c:formatCode>0%</c:formatCode>
                <c:ptCount val="30"/>
                <c:pt idx="0">
                  <c:v>0.11020871185111046</c:v>
                </c:pt>
                <c:pt idx="1">
                  <c:v>9.2088833236215584E-2</c:v>
                </c:pt>
                <c:pt idx="2">
                  <c:v>0.17285459198959663</c:v>
                </c:pt>
                <c:pt idx="3">
                  <c:v>0.10008824856939186</c:v>
                </c:pt>
                <c:pt idx="4">
                  <c:v>0.13278628224069045</c:v>
                </c:pt>
                <c:pt idx="5">
                  <c:v>0.20577221936770793</c:v>
                </c:pt>
                <c:pt idx="6">
                  <c:v>6.0443503419228037E-2</c:v>
                </c:pt>
                <c:pt idx="7">
                  <c:v>4.3153705309506123E-2</c:v>
                </c:pt>
                <c:pt idx="8">
                  <c:v>5.7452842112650629E-2</c:v>
                </c:pt>
                <c:pt idx="9">
                  <c:v>0.22454492974662443</c:v>
                </c:pt>
                <c:pt idx="10">
                  <c:v>0.15918444865471518</c:v>
                </c:pt>
                <c:pt idx="11">
                  <c:v>0.16821729324629553</c:v>
                </c:pt>
                <c:pt idx="12">
                  <c:v>6.7187451503870899E-2</c:v>
                </c:pt>
                <c:pt idx="13">
                  <c:v>0.28885561138151361</c:v>
                </c:pt>
                <c:pt idx="14">
                  <c:v>0.13693865789298837</c:v>
                </c:pt>
                <c:pt idx="15">
                  <c:v>0.13756519609510637</c:v>
                </c:pt>
                <c:pt idx="16">
                  <c:v>7.7855707058848048E-2</c:v>
                </c:pt>
                <c:pt idx="17">
                  <c:v>0.19686440749608561</c:v>
                </c:pt>
                <c:pt idx="18">
                  <c:v>8.5791541767368432E-2</c:v>
                </c:pt>
                <c:pt idx="19">
                  <c:v>0.1551446466337208</c:v>
                </c:pt>
                <c:pt idx="20">
                  <c:v>0.13625325998542062</c:v>
                </c:pt>
                <c:pt idx="21">
                  <c:v>7.5302824545599362E-2</c:v>
                </c:pt>
                <c:pt idx="22">
                  <c:v>0.16830902756253585</c:v>
                </c:pt>
                <c:pt idx="23">
                  <c:v>8.2480614418763698E-2</c:v>
                </c:pt>
                <c:pt idx="24">
                  <c:v>0.1800281993711019</c:v>
                </c:pt>
                <c:pt idx="25">
                  <c:v>9.2129363827187519E-2</c:v>
                </c:pt>
                <c:pt idx="26">
                  <c:v>0.14005898021570298</c:v>
                </c:pt>
                <c:pt idx="27">
                  <c:v>3.3879496590336775E-2</c:v>
                </c:pt>
                <c:pt idx="28">
                  <c:v>0.16183206038415213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排出量比較シート!$CA$21:$CA$50</c:f>
              <c:numCache>
                <c:formatCode>0%</c:formatCode>
                <c:ptCount val="30"/>
                <c:pt idx="0">
                  <c:v>0.19660345574070379</c:v>
                </c:pt>
                <c:pt idx="1">
                  <c:v>0.13681154541243562</c:v>
                </c:pt>
                <c:pt idx="2">
                  <c:v>0.15365548168619791</c:v>
                </c:pt>
                <c:pt idx="3">
                  <c:v>0.1619906614131828</c:v>
                </c:pt>
                <c:pt idx="4">
                  <c:v>0.25808351069002972</c:v>
                </c:pt>
                <c:pt idx="5">
                  <c:v>0.21037027989925733</c:v>
                </c:pt>
                <c:pt idx="6">
                  <c:v>9.2915929506719494E-2</c:v>
                </c:pt>
                <c:pt idx="7">
                  <c:v>6.8378984297037371E-2</c:v>
                </c:pt>
                <c:pt idx="8">
                  <c:v>5.3921870700685472E-2</c:v>
                </c:pt>
                <c:pt idx="9">
                  <c:v>0.19280650321736981</c:v>
                </c:pt>
                <c:pt idx="10">
                  <c:v>0.19478731125906154</c:v>
                </c:pt>
                <c:pt idx="11">
                  <c:v>0.22696142629141261</c:v>
                </c:pt>
                <c:pt idx="12">
                  <c:v>0.12298885678149737</c:v>
                </c:pt>
                <c:pt idx="13">
                  <c:v>0.18687036007952978</c:v>
                </c:pt>
                <c:pt idx="14">
                  <c:v>0.28374690307675704</c:v>
                </c:pt>
                <c:pt idx="15">
                  <c:v>0.30334331706641338</c:v>
                </c:pt>
                <c:pt idx="16">
                  <c:v>9.0025753327899055E-2</c:v>
                </c:pt>
                <c:pt idx="17">
                  <c:v>0.23722623091192765</c:v>
                </c:pt>
                <c:pt idx="18">
                  <c:v>0.13687447251690582</c:v>
                </c:pt>
                <c:pt idx="19">
                  <c:v>0.18329793235117356</c:v>
                </c:pt>
                <c:pt idx="20">
                  <c:v>0.14753665902213492</c:v>
                </c:pt>
                <c:pt idx="21">
                  <c:v>0.10673968442169582</c:v>
                </c:pt>
                <c:pt idx="22">
                  <c:v>0.17226323035973157</c:v>
                </c:pt>
                <c:pt idx="23">
                  <c:v>8.5927671977790554E-2</c:v>
                </c:pt>
                <c:pt idx="24">
                  <c:v>0.30553050976823887</c:v>
                </c:pt>
                <c:pt idx="25">
                  <c:v>0.11318838497227356</c:v>
                </c:pt>
                <c:pt idx="26">
                  <c:v>0.17778261169686008</c:v>
                </c:pt>
                <c:pt idx="27">
                  <c:v>3.509807983791189E-2</c:v>
                </c:pt>
                <c:pt idx="28">
                  <c:v>0.17531853926616894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排出量比較シート!$CB$21:$CB$50</c:f>
              <c:numCache>
                <c:formatCode>0%</c:formatCode>
                <c:ptCount val="30"/>
                <c:pt idx="0">
                  <c:v>0.26064375070990592</c:v>
                </c:pt>
                <c:pt idx="1">
                  <c:v>0.14105244975473474</c:v>
                </c:pt>
                <c:pt idx="2">
                  <c:v>0.46683904457060466</c:v>
                </c:pt>
                <c:pt idx="3">
                  <c:v>0.19081919890825783</c:v>
                </c:pt>
                <c:pt idx="4">
                  <c:v>0.33446721881961555</c:v>
                </c:pt>
                <c:pt idx="5">
                  <c:v>0.39802420247824633</c:v>
                </c:pt>
                <c:pt idx="6">
                  <c:v>0.15147740006371424</c:v>
                </c:pt>
                <c:pt idx="7">
                  <c:v>0.19216229385716282</c:v>
                </c:pt>
                <c:pt idx="8">
                  <c:v>0.1361626166941752</c:v>
                </c:pt>
                <c:pt idx="9">
                  <c:v>0.40738353530709975</c:v>
                </c:pt>
                <c:pt idx="10">
                  <c:v>0.41136495070199908</c:v>
                </c:pt>
                <c:pt idx="11">
                  <c:v>0.36014293747895504</c:v>
                </c:pt>
                <c:pt idx="12">
                  <c:v>0.1202001304464827</c:v>
                </c:pt>
                <c:pt idx="13">
                  <c:v>0.30199251504860347</c:v>
                </c:pt>
                <c:pt idx="14">
                  <c:v>0.32495570457188067</c:v>
                </c:pt>
                <c:pt idx="15">
                  <c:v>0.2821706328581467</c:v>
                </c:pt>
                <c:pt idx="16">
                  <c:v>0.19261102896544766</c:v>
                </c:pt>
                <c:pt idx="17">
                  <c:v>0.2990184303197515</c:v>
                </c:pt>
                <c:pt idx="18">
                  <c:v>0.18983905486356137</c:v>
                </c:pt>
                <c:pt idx="19">
                  <c:v>0.36066573361641102</c:v>
                </c:pt>
                <c:pt idx="20">
                  <c:v>0.65381725374796729</c:v>
                </c:pt>
                <c:pt idx="21">
                  <c:v>0.34686147688558322</c:v>
                </c:pt>
                <c:pt idx="22">
                  <c:v>0.5809515945109528</c:v>
                </c:pt>
                <c:pt idx="23">
                  <c:v>0.319739207400138</c:v>
                </c:pt>
                <c:pt idx="24">
                  <c:v>0.27750480490029311</c:v>
                </c:pt>
                <c:pt idx="25">
                  <c:v>0.29292787965667288</c:v>
                </c:pt>
                <c:pt idx="26">
                  <c:v>0.35881242096671351</c:v>
                </c:pt>
                <c:pt idx="27">
                  <c:v>0.15855412793502155</c:v>
                </c:pt>
                <c:pt idx="28">
                  <c:v>0.27562739580775758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排出量比較シート!$CH$21:$CH$50</c:f>
              <c:numCache>
                <c:formatCode>0%</c:formatCode>
                <c:ptCount val="30"/>
                <c:pt idx="0">
                  <c:v>1.0905994152795478E-2</c:v>
                </c:pt>
                <c:pt idx="1">
                  <c:v>0</c:v>
                </c:pt>
                <c:pt idx="2">
                  <c:v>9.0114892704747079E-3</c:v>
                </c:pt>
                <c:pt idx="3">
                  <c:v>9.8888073674934934E-3</c:v>
                </c:pt>
                <c:pt idx="4">
                  <c:v>2.8167074400605646E-2</c:v>
                </c:pt>
                <c:pt idx="5">
                  <c:v>2.6523759046149432E-2</c:v>
                </c:pt>
                <c:pt idx="6">
                  <c:v>5.6322946932767844E-3</c:v>
                </c:pt>
                <c:pt idx="7">
                  <c:v>1.2940617616632111E-2</c:v>
                </c:pt>
                <c:pt idx="8">
                  <c:v>8.1465545567206213E-3</c:v>
                </c:pt>
                <c:pt idx="9">
                  <c:v>0</c:v>
                </c:pt>
                <c:pt idx="10">
                  <c:v>2.2635160278477631E-2</c:v>
                </c:pt>
                <c:pt idx="11">
                  <c:v>0</c:v>
                </c:pt>
                <c:pt idx="12">
                  <c:v>3.8623860208527091E-3</c:v>
                </c:pt>
                <c:pt idx="13">
                  <c:v>0</c:v>
                </c:pt>
                <c:pt idx="14">
                  <c:v>0</c:v>
                </c:pt>
                <c:pt idx="15">
                  <c:v>1.8427662453464347E-2</c:v>
                </c:pt>
                <c:pt idx="16">
                  <c:v>0</c:v>
                </c:pt>
                <c:pt idx="17">
                  <c:v>0.1051352030269492</c:v>
                </c:pt>
                <c:pt idx="18">
                  <c:v>8.0352145218302792E-3</c:v>
                </c:pt>
                <c:pt idx="19">
                  <c:v>2.1310991341980823E-2</c:v>
                </c:pt>
                <c:pt idx="20">
                  <c:v>2.1223170355825854E-2</c:v>
                </c:pt>
                <c:pt idx="21">
                  <c:v>9.8372253321553759E-3</c:v>
                </c:pt>
                <c:pt idx="22">
                  <c:v>2.5739536918017041E-2</c:v>
                </c:pt>
                <c:pt idx="23">
                  <c:v>1.721711369310713E-2</c:v>
                </c:pt>
                <c:pt idx="24">
                  <c:v>2.8029266803829048E-3</c:v>
                </c:pt>
                <c:pt idx="25">
                  <c:v>0</c:v>
                </c:pt>
                <c:pt idx="26">
                  <c:v>1.1013133941977437E-2</c:v>
                </c:pt>
                <c:pt idx="27">
                  <c:v>1.3546907028565803E-2</c:v>
                </c:pt>
                <c:pt idx="28">
                  <c:v>2.2378033963212154E-2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排出量比較シート!$BW$21:$BW$50</c15:sqref>
                        </c15:formulaRef>
                      </c:ext>
                    </c:extLst>
                    <c:numCache>
                      <c:formatCode>0%</c:formatCode>
                      <c:ptCount val="30"/>
                      <c:pt idx="0">
                        <c:v>0.11327024761938312</c:v>
                      </c:pt>
                      <c:pt idx="1">
                        <c:v>0.5293095565595719</c:v>
                      </c:pt>
                      <c:pt idx="2">
                        <c:v>1.6278660950200582E-2</c:v>
                      </c:pt>
                      <c:pt idx="3">
                        <c:v>0.45625893591056127</c:v>
                      </c:pt>
                      <c:pt idx="4">
                        <c:v>0.22181329579261386</c:v>
                      </c:pt>
                      <c:pt idx="5">
                        <c:v>5.20599046164728E-2</c:v>
                      </c:pt>
                      <c:pt idx="6">
                        <c:v>0.62996391436172527</c:v>
                      </c:pt>
                      <c:pt idx="7">
                        <c:v>0.63221456677165921</c:v>
                      </c:pt>
                      <c:pt idx="8">
                        <c:v>0.70538290056050335</c:v>
                      </c:pt>
                      <c:pt idx="9">
                        <c:v>0.14573051073921953</c:v>
                      </c:pt>
                      <c:pt idx="10">
                        <c:v>0.10239844566654213</c:v>
                      </c:pt>
                      <c:pt idx="11">
                        <c:v>0.10451323091854538</c:v>
                      </c:pt>
                      <c:pt idx="12">
                        <c:v>0.627127361158347</c:v>
                      </c:pt>
                      <c:pt idx="13">
                        <c:v>0.1660886610276712</c:v>
                      </c:pt>
                      <c:pt idx="14">
                        <c:v>0.24462401281065643</c:v>
                      </c:pt>
                      <c:pt idx="15">
                        <c:v>4.8335404545103926E-2</c:v>
                      </c:pt>
                      <c:pt idx="16">
                        <c:v>0.61645922058082914</c:v>
                      </c:pt>
                      <c:pt idx="17">
                        <c:v>0.12103991292796323</c:v>
                      </c:pt>
                      <c:pt idx="18">
                        <c:v>0.40138249096544021</c:v>
                      </c:pt>
                      <c:pt idx="19">
                        <c:v>0.21860284589027157</c:v>
                      </c:pt>
                      <c:pt idx="20">
                        <c:v>4.3151535233483512E-3</c:v>
                      </c:pt>
                      <c:pt idx="21">
                        <c:v>0.34542611752731339</c:v>
                      </c:pt>
                      <c:pt idx="22">
                        <c:v>7.5146199103954875E-3</c:v>
                      </c:pt>
                      <c:pt idx="23">
                        <c:v>0.46003799665996475</c:v>
                      </c:pt>
                      <c:pt idx="24">
                        <c:v>0.10240702045699851</c:v>
                      </c:pt>
                      <c:pt idx="25">
                        <c:v>0.38950138544115492</c:v>
                      </c:pt>
                      <c:pt idx="26">
                        <c:v>0.25991467900826981</c:v>
                      </c:pt>
                      <c:pt idx="27">
                        <c:v>0.7505089362940851</c:v>
                      </c:pt>
                      <c:pt idx="28">
                        <c:v>0.31547208250092768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1.5536051098008262E-2</c:v>
                      </c:pt>
                      <c:pt idx="1">
                        <c:v>6.6963340369454753E-3</c:v>
                      </c:pt>
                      <c:pt idx="2">
                        <c:v>1.264443061772849E-2</c:v>
                      </c:pt>
                      <c:pt idx="3">
                        <c:v>9.2048375654300556E-3</c:v>
                      </c:pt>
                      <c:pt idx="4">
                        <c:v>1.3502360804917379E-2</c:v>
                      </c:pt>
                      <c:pt idx="5">
                        <c:v>8.397925522490737E-3</c:v>
                      </c:pt>
                      <c:pt idx="6">
                        <c:v>8.9166187118595204E-3</c:v>
                      </c:pt>
                      <c:pt idx="7">
                        <c:v>3.8132970849584316E-3</c:v>
                      </c:pt>
                      <c:pt idx="8">
                        <c:v>3.7632064413223674E-3</c:v>
                      </c:pt>
                      <c:pt idx="9">
                        <c:v>7.0308662917830259E-3</c:v>
                      </c:pt>
                      <c:pt idx="10">
                        <c:v>3.1348921969550088E-2</c:v>
                      </c:pt>
                      <c:pt idx="11">
                        <c:v>1.1904591408040101E-2</c:v>
                      </c:pt>
                      <c:pt idx="12">
                        <c:v>5.5063977874750172E-3</c:v>
                      </c:pt>
                      <c:pt idx="13">
                        <c:v>1.5174808509522707E-2</c:v>
                      </c:pt>
                      <c:pt idx="14">
                        <c:v>2.8439001797502632E-3</c:v>
                      </c:pt>
                      <c:pt idx="15">
                        <c:v>2.8567830041540433E-2</c:v>
                      </c:pt>
                      <c:pt idx="16">
                        <c:v>7.3355657195057064E-3</c:v>
                      </c:pt>
                      <c:pt idx="17">
                        <c:v>8.1321230454837294E-3</c:v>
                      </c:pt>
                      <c:pt idx="18">
                        <c:v>8.8509043083109338E-3</c:v>
                      </c:pt>
                      <c:pt idx="19">
                        <c:v>1.9582171741511022E-2</c:v>
                      </c:pt>
                      <c:pt idx="20">
                        <c:v>1.4923591765839378E-2</c:v>
                      </c:pt>
                      <c:pt idx="21">
                        <c:v>4.4925878937850496E-3</c:v>
                      </c:pt>
                      <c:pt idx="22">
                        <c:v>1.819834654855795E-2</c:v>
                      </c:pt>
                      <c:pt idx="23">
                        <c:v>7.8157454034141899E-3</c:v>
                      </c:pt>
                      <c:pt idx="24">
                        <c:v>2.3047159281240417E-2</c:v>
                      </c:pt>
                      <c:pt idx="25">
                        <c:v>6.3264968102139255E-3</c:v>
                      </c:pt>
                      <c:pt idx="26">
                        <c:v>2.0492704806970137E-2</c:v>
                      </c:pt>
                      <c:pt idx="27">
                        <c:v>1.4997657817745584E-3</c:v>
                      </c:pt>
                      <c:pt idx="28">
                        <c:v>1.751915538982108E-2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0.29283178882809313</c:v>
                      </c:pt>
                      <c:pt idx="1">
                        <c:v>9.4041281000096705E-2</c:v>
                      </c:pt>
                      <c:pt idx="2">
                        <c:v>0.16871630091519693</c:v>
                      </c:pt>
                      <c:pt idx="3">
                        <c:v>7.1749310265682695E-2</c:v>
                      </c:pt>
                      <c:pt idx="4">
                        <c:v>1.1180257251527452E-2</c:v>
                      </c:pt>
                      <c:pt idx="5">
                        <c:v>9.885170906967547E-2</c:v>
                      </c:pt>
                      <c:pt idx="6">
                        <c:v>5.0650339243476665E-2</c:v>
                      </c:pt>
                      <c:pt idx="7">
                        <c:v>4.7336535063043896E-2</c:v>
                      </c:pt>
                      <c:pt idx="8">
                        <c:v>3.5170008933942433E-2</c:v>
                      </c:pt>
                      <c:pt idx="9">
                        <c:v>2.2503654697903368E-2</c:v>
                      </c:pt>
                      <c:pt idx="10">
                        <c:v>7.8280761469654223E-2</c:v>
                      </c:pt>
                      <c:pt idx="11">
                        <c:v>0.12826052065675125</c:v>
                      </c:pt>
                      <c:pt idx="12">
                        <c:v>5.312741630147437E-2</c:v>
                      </c:pt>
                      <c:pt idx="13">
                        <c:v>4.101804395315925E-2</c:v>
                      </c:pt>
                      <c:pt idx="14">
                        <c:v>6.8908214679672579E-3</c:v>
                      </c:pt>
                      <c:pt idx="15">
                        <c:v>0.18158995694022484</c:v>
                      </c:pt>
                      <c:pt idx="16">
                        <c:v>1.5712724347470376E-2</c:v>
                      </c:pt>
                      <c:pt idx="17">
                        <c:v>3.2583692271838945E-2</c:v>
                      </c:pt>
                      <c:pt idx="18">
                        <c:v>0.16922632105658289</c:v>
                      </c:pt>
                      <c:pt idx="19">
                        <c:v>4.1395678424931366E-2</c:v>
                      </c:pt>
                      <c:pt idx="20">
                        <c:v>2.1930911599463598E-2</c:v>
                      </c:pt>
                      <c:pt idx="21">
                        <c:v>0.11134008339386781</c:v>
                      </c:pt>
                      <c:pt idx="22">
                        <c:v>2.7023644189809251E-2</c:v>
                      </c:pt>
                      <c:pt idx="23">
                        <c:v>2.6781650446821671E-2</c:v>
                      </c:pt>
                      <c:pt idx="24">
                        <c:v>0.10867937954174439</c:v>
                      </c:pt>
                      <c:pt idx="25">
                        <c:v>0.10592648929249712</c:v>
                      </c:pt>
                      <c:pt idx="26">
                        <c:v>3.1925469363506098E-2</c:v>
                      </c:pt>
                      <c:pt idx="27">
                        <c:v>6.9126865323044075E-3</c:v>
                      </c:pt>
                      <c:pt idx="28">
                        <c:v>3.1852732687960503E-2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0.25569885578698298</c:v>
                      </c:pt>
                      <c:pt idx="1">
                        <c:v>0.13764868040428296</c:v>
                      </c:pt>
                      <c:pt idx="2">
                        <c:v>0.45652329366209082</c:v>
                      </c:pt>
                      <c:pt idx="3">
                        <c:v>0.17876098583003369</c:v>
                      </c:pt>
                      <c:pt idx="4">
                        <c:v>0.32462471149393179</c:v>
                      </c:pt>
                      <c:pt idx="5">
                        <c:v>0.33098992071332684</c:v>
                      </c:pt>
                      <c:pt idx="6">
                        <c:v>0.14821014466263402</c:v>
                      </c:pt>
                      <c:pt idx="7">
                        <c:v>0.18707362271912076</c:v>
                      </c:pt>
                      <c:pt idx="8">
                        <c:v>0.13309426785177375</c:v>
                      </c:pt>
                      <c:pt idx="9">
                        <c:v>0.39573073505234335</c:v>
                      </c:pt>
                      <c:pt idx="10">
                        <c:v>0.4023497336973772</c:v>
                      </c:pt>
                      <c:pt idx="11">
                        <c:v>0.35232663697163774</c:v>
                      </c:pt>
                      <c:pt idx="12">
                        <c:v>0.11719399965599338</c:v>
                      </c:pt>
                      <c:pt idx="13">
                        <c:v>0.29423974230546529</c:v>
                      </c:pt>
                      <c:pt idx="14">
                        <c:v>0.31068931166718755</c:v>
                      </c:pt>
                      <c:pt idx="15">
                        <c:v>0.26974113724314353</c:v>
                      </c:pt>
                      <c:pt idx="16">
                        <c:v>0.18709411790572178</c:v>
                      </c:pt>
                      <c:pt idx="17">
                        <c:v>0.28776724792140984</c:v>
                      </c:pt>
                      <c:pt idx="18">
                        <c:v>0.18619825970766238</c:v>
                      </c:pt>
                      <c:pt idx="19">
                        <c:v>0.3504871231550562</c:v>
                      </c:pt>
                      <c:pt idx="20">
                        <c:v>0.32427486986388759</c:v>
                      </c:pt>
                      <c:pt idx="21">
                        <c:v>0.34121780210703001</c:v>
                      </c:pt>
                      <c:pt idx="22">
                        <c:v>0.35866794452355361</c:v>
                      </c:pt>
                      <c:pt idx="23">
                        <c:v>0.31296282410654974</c:v>
                      </c:pt>
                      <c:pt idx="24">
                        <c:v>0.2637933712767917</c:v>
                      </c:pt>
                      <c:pt idx="25">
                        <c:v>0.28484560609388815</c:v>
                      </c:pt>
                      <c:pt idx="26">
                        <c:v>0.35012435506027961</c:v>
                      </c:pt>
                      <c:pt idx="27">
                        <c:v>3.8110920097262233E-2</c:v>
                      </c:pt>
                      <c:pt idx="28">
                        <c:v>0.26851864007884557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8.6220374360634414E-2</c:v>
                      </c:pt>
                      <c:pt idx="1">
                        <c:v>5.5915292544140752E-2</c:v>
                      </c:pt>
                      <c:pt idx="2">
                        <c:v>0.12374343134790176</c:v>
                      </c:pt>
                      <c:pt idx="3">
                        <c:v>6.7349324354377599E-2</c:v>
                      </c:pt>
                      <c:pt idx="4">
                        <c:v>0.15340440014489212</c:v>
                      </c:pt>
                      <c:pt idx="5">
                        <c:v>9.4441344100204383E-2</c:v>
                      </c:pt>
                      <c:pt idx="6">
                        <c:v>4.9776928324104533E-2</c:v>
                      </c:pt>
                      <c:pt idx="7">
                        <c:v>8.2399441995782696E-2</c:v>
                      </c:pt>
                      <c:pt idx="8">
                        <c:v>5.5181827376014563E-2</c:v>
                      </c:pt>
                      <c:pt idx="9">
                        <c:v>0.18690792052877633</c:v>
                      </c:pt>
                      <c:pt idx="10">
                        <c:v>0.13544171406721903</c:v>
                      </c:pt>
                      <c:pt idx="11">
                        <c:v>0.11107147596996993</c:v>
                      </c:pt>
                      <c:pt idx="12">
                        <c:v>4.947888731355763E-2</c:v>
                      </c:pt>
                      <c:pt idx="13">
                        <c:v>0.12376859159728343</c:v>
                      </c:pt>
                      <c:pt idx="14">
                        <c:v>0.17577310103722416</c:v>
                      </c:pt>
                      <c:pt idx="15">
                        <c:v>9.8414394813592349E-2</c:v>
                      </c:pt>
                      <c:pt idx="16">
                        <c:v>8.8260849291454391E-2</c:v>
                      </c:pt>
                      <c:pt idx="17">
                        <c:v>0.15235670242770635</c:v>
                      </c:pt>
                      <c:pt idx="18">
                        <c:v>6.8026001777522341E-2</c:v>
                      </c:pt>
                      <c:pt idx="19">
                        <c:v>0.13778303860494753</c:v>
                      </c:pt>
                      <c:pt idx="20">
                        <c:v>9.0293640305049216E-2</c:v>
                      </c:pt>
                      <c:pt idx="21">
                        <c:v>9.4967007518533472E-2</c:v>
                      </c:pt>
                      <c:pt idx="22">
                        <c:v>0.10663745593192461</c:v>
                      </c:pt>
                      <c:pt idx="23">
                        <c:v>0.12895403305701358</c:v>
                      </c:pt>
                      <c:pt idx="24">
                        <c:v>0.10208750135219979</c:v>
                      </c:pt>
                      <c:pt idx="25">
                        <c:v>0.12187253925781398</c:v>
                      </c:pt>
                      <c:pt idx="26">
                        <c:v>0.14556315607272613</c:v>
                      </c:pt>
                      <c:pt idx="27">
                        <c:v>1.4808304392689731E-2</c:v>
                      </c:pt>
                      <c:pt idx="28">
                        <c:v>0.10838879999276493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0.16947848142634853</c:v>
                      </c:pt>
                      <c:pt idx="1">
                        <c:v>8.1733387860142226E-2</c:v>
                      </c:pt>
                      <c:pt idx="2">
                        <c:v>0.3327798623141891</c:v>
                      </c:pt>
                      <c:pt idx="3">
                        <c:v>0.11141166147565609</c:v>
                      </c:pt>
                      <c:pt idx="4">
                        <c:v>0.17122031134903964</c:v>
                      </c:pt>
                      <c:pt idx="5">
                        <c:v>0.23654857661312245</c:v>
                      </c:pt>
                      <c:pt idx="6">
                        <c:v>9.8433216338529486E-2</c:v>
                      </c:pt>
                      <c:pt idx="7">
                        <c:v>0.10467418072333808</c:v>
                      </c:pt>
                      <c:pt idx="8">
                        <c:v>7.7912440475759182E-2</c:v>
                      </c:pt>
                      <c:pt idx="9">
                        <c:v>0.20882281452356702</c:v>
                      </c:pt>
                      <c:pt idx="10">
                        <c:v>0.2669080196301582</c:v>
                      </c:pt>
                      <c:pt idx="11">
                        <c:v>0.24125516100166777</c:v>
                      </c:pt>
                      <c:pt idx="12">
                        <c:v>6.7715112342435754E-2</c:v>
                      </c:pt>
                      <c:pt idx="13">
                        <c:v>0.17047115070818186</c:v>
                      </c:pt>
                      <c:pt idx="14">
                        <c:v>0.13491621062996337</c:v>
                      </c:pt>
                      <c:pt idx="15">
                        <c:v>0.17132674242955115</c:v>
                      </c:pt>
                      <c:pt idx="16">
                        <c:v>9.8833268614267417E-2</c:v>
                      </c:pt>
                      <c:pt idx="17">
                        <c:v>0.13541054549370346</c:v>
                      </c:pt>
                      <c:pt idx="18">
                        <c:v>0.11817225793014004</c:v>
                      </c:pt>
                      <c:pt idx="19">
                        <c:v>0.2127040845501087</c:v>
                      </c:pt>
                      <c:pt idx="20">
                        <c:v>0.23398122955883832</c:v>
                      </c:pt>
                      <c:pt idx="21">
                        <c:v>0.24625079458849652</c:v>
                      </c:pt>
                      <c:pt idx="22">
                        <c:v>0.25203048859162897</c:v>
                      </c:pt>
                      <c:pt idx="23">
                        <c:v>0.18400879104953613</c:v>
                      </c:pt>
                      <c:pt idx="24">
                        <c:v>0.16170586992459191</c:v>
                      </c:pt>
                      <c:pt idx="25">
                        <c:v>0.16297306683607415</c:v>
                      </c:pt>
                      <c:pt idx="26">
                        <c:v>0.20456119898755348</c:v>
                      </c:pt>
                      <c:pt idx="27">
                        <c:v>2.3302615704572503E-2</c:v>
                      </c:pt>
                      <c:pt idx="28">
                        <c:v>0.16012984008608067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4.9448949229229352E-3</c:v>
                      </c:pt>
                      <c:pt idx="1">
                        <c:v>3.4037693504517623E-3</c:v>
                      </c:pt>
                      <c:pt idx="2">
                        <c:v>8.9584613731636658E-3</c:v>
                      </c:pt>
                      <c:pt idx="3">
                        <c:v>4.2459667458479029E-3</c:v>
                      </c:pt>
                      <c:pt idx="4">
                        <c:v>9.8425073256837251E-3</c:v>
                      </c:pt>
                      <c:pt idx="5">
                        <c:v>7.0564425202536236E-3</c:v>
                      </c:pt>
                      <c:pt idx="6">
                        <c:v>3.2672554010802334E-3</c:v>
                      </c:pt>
                      <c:pt idx="7">
                        <c:v>5.0886711380420573E-3</c:v>
                      </c:pt>
                      <c:pt idx="8">
                        <c:v>3.0683488424014492E-3</c:v>
                      </c:pt>
                      <c:pt idx="9">
                        <c:v>1.1652800254756374E-2</c:v>
                      </c:pt>
                      <c:pt idx="10">
                        <c:v>9.0152170046218887E-3</c:v>
                      </c:pt>
                      <c:pt idx="11">
                        <c:v>7.8163005073173166E-3</c:v>
                      </c:pt>
                      <c:pt idx="12">
                        <c:v>3.0061307904893043E-3</c:v>
                      </c:pt>
                      <c:pt idx="13">
                        <c:v>7.752772743138181E-3</c:v>
                      </c:pt>
                      <c:pt idx="14">
                        <c:v>1.4266392904693139E-2</c:v>
                      </c:pt>
                      <c:pt idx="15">
                        <c:v>8.0375875781058641E-3</c:v>
                      </c:pt>
                      <c:pt idx="16">
                        <c:v>5.5169110597258555E-3</c:v>
                      </c:pt>
                      <c:pt idx="17">
                        <c:v>1.1251182398341707E-2</c:v>
                      </c:pt>
                      <c:pt idx="18">
                        <c:v>3.640795155898993E-3</c:v>
                      </c:pt>
                      <c:pt idx="19">
                        <c:v>1.0178610461354801E-2</c:v>
                      </c:pt>
                      <c:pt idx="20">
                        <c:v>6.06562205833641E-3</c:v>
                      </c:pt>
                      <c:pt idx="21">
                        <c:v>5.6436747785531607E-3</c:v>
                      </c:pt>
                      <c:pt idx="22">
                        <c:v>7.3362483130033299E-3</c:v>
                      </c:pt>
                      <c:pt idx="23">
                        <c:v>6.7763832935882895E-3</c:v>
                      </c:pt>
                      <c:pt idx="24">
                        <c:v>7.4781138997563803E-3</c:v>
                      </c:pt>
                      <c:pt idx="25">
                        <c:v>8.0822735627847329E-3</c:v>
                      </c:pt>
                      <c:pt idx="26">
                        <c:v>8.6880659064339262E-3</c:v>
                      </c:pt>
                      <c:pt idx="27">
                        <c:v>1.1968386233491169E-3</c:v>
                      </c:pt>
                      <c:pt idx="28">
                        <c:v>7.1087557289120267E-3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1.357289535350165E-3</c:v>
                      </c:pt>
                      <c:pt idx="3">
                        <c:v>7.8122463323762386E-3</c:v>
                      </c:pt>
                      <c:pt idx="4">
                        <c:v>0</c:v>
                      </c:pt>
                      <c:pt idx="5">
                        <c:v>5.9977839244665876E-2</c:v>
                      </c:pt>
                      <c:pt idx="6">
                        <c:v>0</c:v>
                      </c:pt>
                      <c:pt idx="7">
                        <c:v>0</c:v>
                      </c:pt>
                      <c:pt idx="8">
                        <c:v>0</c:v>
                      </c:pt>
                      <c:pt idx="9">
                        <c:v>0</c:v>
                      </c:pt>
                      <c:pt idx="10">
                        <c:v>0</c:v>
                      </c:pt>
                      <c:pt idx="11">
                        <c:v>0</c:v>
                      </c:pt>
                      <c:pt idx="12">
                        <c:v>0</c:v>
                      </c:pt>
                      <c:pt idx="13">
                        <c:v>0</c:v>
                      </c:pt>
                      <c:pt idx="14">
                        <c:v>0</c:v>
                      </c:pt>
                      <c:pt idx="15">
                        <c:v>4.3919080368973245E-3</c:v>
                      </c:pt>
                      <c:pt idx="16">
                        <c:v>0</c:v>
                      </c:pt>
                      <c:pt idx="17">
                        <c:v>0</c:v>
                      </c:pt>
                      <c:pt idx="18">
                        <c:v>0</c:v>
                      </c:pt>
                      <c:pt idx="19">
                        <c:v>0</c:v>
                      </c:pt>
                      <c:pt idx="20">
                        <c:v>0.3234767618257432</c:v>
                      </c:pt>
                      <c:pt idx="21">
                        <c:v>0</c:v>
                      </c:pt>
                      <c:pt idx="22">
                        <c:v>0.21494740167439583</c:v>
                      </c:pt>
                      <c:pt idx="23">
                        <c:v>0</c:v>
                      </c:pt>
                      <c:pt idx="24">
                        <c:v>6.2333197237450181E-3</c:v>
                      </c:pt>
                      <c:pt idx="25">
                        <c:v>0</c:v>
                      </c:pt>
                      <c:pt idx="26">
                        <c:v>0</c:v>
                      </c:pt>
                      <c:pt idx="27">
                        <c:v>0.11924636921441019</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排出量比較シート!$BE$21:$BE$50</c:f>
              <c:numCache>
                <c:formatCode>#,##0_);[Red]\(#,##0\)</c:formatCode>
                <c:ptCount val="30"/>
                <c:pt idx="0">
                  <c:v>37.732157143229763</c:v>
                </c:pt>
                <c:pt idx="1">
                  <c:v>79.91151222872351</c:v>
                </c:pt>
                <c:pt idx="2">
                  <c:v>9.8270838058635857</c:v>
                </c:pt>
                <c:pt idx="3">
                  <c:v>56.439130116725501</c:v>
                </c:pt>
                <c:pt idx="4">
                  <c:v>11.137940495421264</c:v>
                </c:pt>
                <c:pt idx="5">
                  <c:v>9.9983542105630931</c:v>
                </c:pt>
                <c:pt idx="6">
                  <c:v>95.077950179429337</c:v>
                </c:pt>
                <c:pt idx="7">
                  <c:v>58.759570622702711</c:v>
                </c:pt>
                <c:pt idx="8">
                  <c:v>107.55738677433854</c:v>
                </c:pt>
                <c:pt idx="9">
                  <c:v>6.3685377750989334</c:v>
                </c:pt>
                <c:pt idx="10">
                  <c:v>10.483019939213753</c:v>
                </c:pt>
                <c:pt idx="11">
                  <c:v>13.982108821569561</c:v>
                </c:pt>
                <c:pt idx="12">
                  <c:v>98.443077961252442</c:v>
                </c:pt>
                <c:pt idx="13">
                  <c:v>12.238833750048521</c:v>
                </c:pt>
                <c:pt idx="14">
                  <c:v>7.4462508048068763</c:v>
                </c:pt>
                <c:pt idx="15">
                  <c:v>14.154563587428758</c:v>
                </c:pt>
                <c:pt idx="16">
                  <c:v>49.278520213161222</c:v>
                </c:pt>
                <c:pt idx="17">
                  <c:v>6.0446516105719272</c:v>
                </c:pt>
                <c:pt idx="18">
                  <c:v>67.716224226348828</c:v>
                </c:pt>
                <c:pt idx="19">
                  <c:v>11.469993017901979</c:v>
                </c:pt>
                <c:pt idx="20">
                  <c:v>2.8778960674988312</c:v>
                </c:pt>
                <c:pt idx="21">
                  <c:v>33.561414186405472</c:v>
                </c:pt>
                <c:pt idx="22">
                  <c:v>2.9917330759299645</c:v>
                </c:pt>
                <c:pt idx="23">
                  <c:v>28.678386493808084</c:v>
                </c:pt>
                <c:pt idx="24">
                  <c:v>13.469087333396828</c:v>
                </c:pt>
                <c:pt idx="25">
                  <c:v>25.779015459587267</c:v>
                </c:pt>
                <c:pt idx="26">
                  <c:v>15.196727920818565</c:v>
                </c:pt>
                <c:pt idx="27">
                  <c:v>264.82951297183928</c:v>
                </c:pt>
                <c:pt idx="28">
                  <c:v>21.671499378931291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排出量比較シート!$BI$21:$BI$50</c:f>
              <c:numCache>
                <c:formatCode>#,##0_);[Red]\(#,##0\)</c:formatCode>
                <c:ptCount val="30"/>
                <c:pt idx="0">
                  <c:v>9.8625161173809683</c:v>
                </c:pt>
                <c:pt idx="1">
                  <c:v>11.680011045262297</c:v>
                </c:pt>
                <c:pt idx="2">
                  <c:v>8.5947266907084323</c:v>
                </c:pt>
                <c:pt idx="3">
                  <c:v>10.515182625148826</c:v>
                </c:pt>
                <c:pt idx="4">
                  <c:v>5.999960352732927</c:v>
                </c:pt>
                <c:pt idx="5">
                  <c:v>12.914377545450005</c:v>
                </c:pt>
                <c:pt idx="6">
                  <c:v>8.3344265463446927</c:v>
                </c:pt>
                <c:pt idx="7">
                  <c:v>3.7106018381612089</c:v>
                </c:pt>
                <c:pt idx="8">
                  <c:v>8.3022219028892241</c:v>
                </c:pt>
                <c:pt idx="9">
                  <c:v>8.1592023987433233</c:v>
                </c:pt>
                <c:pt idx="10">
                  <c:v>7.8703413377187621</c:v>
                </c:pt>
                <c:pt idx="11">
                  <c:v>9.6127530992792547</c:v>
                </c:pt>
                <c:pt idx="12">
                  <c:v>9.6449606147916835</c:v>
                </c:pt>
                <c:pt idx="13">
                  <c:v>15.904407658356149</c:v>
                </c:pt>
                <c:pt idx="14">
                  <c:v>4.0088247557770016</c:v>
                </c:pt>
                <c:pt idx="15">
                  <c:v>7.5327914984673363</c:v>
                </c:pt>
                <c:pt idx="16">
                  <c:v>5.9993259971614838</c:v>
                </c:pt>
                <c:pt idx="17">
                  <c:v>7.3566282365655997</c:v>
                </c:pt>
                <c:pt idx="18">
                  <c:v>10.025682744322932</c:v>
                </c:pt>
                <c:pt idx="19">
                  <c:v>6.3649173163681798</c:v>
                </c:pt>
                <c:pt idx="20">
                  <c:v>9.524556450797844</c:v>
                </c:pt>
                <c:pt idx="21">
                  <c:v>5.479070199342897</c:v>
                </c:pt>
                <c:pt idx="22">
                  <c:v>9.5481237520193307</c:v>
                </c:pt>
                <c:pt idx="23">
                  <c:v>4.7821303820253513</c:v>
                </c:pt>
                <c:pt idx="24">
                  <c:v>10.356548404510807</c:v>
                </c:pt>
                <c:pt idx="25">
                  <c:v>4.7334003031707956</c:v>
                </c:pt>
                <c:pt idx="26">
                  <c:v>6.8146472378531922</c:v>
                </c:pt>
                <c:pt idx="27">
                  <c:v>11.822424188366666</c:v>
                </c:pt>
                <c:pt idx="28">
                  <c:v>9.6127212697070288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排出量比較シート!$BJ$21:$BJ$50</c:f>
              <c:numCache>
                <c:formatCode>#,##0_);[Red]\(#,##0\)</c:formatCode>
                <c:ptCount val="30"/>
                <c:pt idx="0">
                  <c:v>17.593933532178831</c:v>
                </c:pt>
                <c:pt idx="1">
                  <c:v>17.352379277493398</c:v>
                </c:pt>
                <c:pt idx="2">
                  <c:v>7.6401029004859113</c:v>
                </c:pt>
                <c:pt idx="3">
                  <c:v>17.018595216473532</c:v>
                </c:pt>
                <c:pt idx="4">
                  <c:v>11.66152712241378</c:v>
                </c:pt>
                <c:pt idx="5">
                  <c:v>13.202954350733666</c:v>
                </c:pt>
                <c:pt idx="6">
                  <c:v>12.811980538056401</c:v>
                </c:pt>
                <c:pt idx="7">
                  <c:v>5.8796152729969853</c:v>
                </c:pt>
                <c:pt idx="8">
                  <c:v>7.7919789433257325</c:v>
                </c:pt>
                <c:pt idx="9">
                  <c:v>7.0059354505114362</c:v>
                </c:pt>
                <c:pt idx="10">
                  <c:v>9.6306055071408725</c:v>
                </c:pt>
                <c:pt idx="11">
                  <c:v>12.969678157912353</c:v>
                </c:pt>
                <c:pt idx="12">
                  <c:v>17.655420069735118</c:v>
                </c:pt>
                <c:pt idx="13">
                  <c:v>10.289093473912873</c:v>
                </c:pt>
                <c:pt idx="14">
                  <c:v>8.3065777548226123</c:v>
                </c:pt>
                <c:pt idx="15">
                  <c:v>16.610465617589782</c:v>
                </c:pt>
                <c:pt idx="16">
                  <c:v>6.9371130615495691</c:v>
                </c:pt>
                <c:pt idx="17">
                  <c:v>8.864909665376759</c:v>
                </c:pt>
                <c:pt idx="18">
                  <c:v>15.995283555715249</c:v>
                </c:pt>
                <c:pt idx="19">
                  <c:v>7.5199254952757739</c:v>
                </c:pt>
                <c:pt idx="20">
                  <c:v>10.313303605130612</c:v>
                </c:pt>
                <c:pt idx="21">
                  <c:v>7.7664314390761602</c:v>
                </c:pt>
                <c:pt idx="22">
                  <c:v>9.7724445635347887</c:v>
                </c:pt>
                <c:pt idx="23">
                  <c:v>4.9819867821961825</c:v>
                </c:pt>
                <c:pt idx="24">
                  <c:v>17.576365950019891</c:v>
                </c:pt>
                <c:pt idx="25">
                  <c:v>5.8153656281415351</c:v>
                </c:pt>
                <c:pt idx="26">
                  <c:v>8.6501114164366992</c:v>
                </c:pt>
                <c:pt idx="27">
                  <c:v>12.247655065787068</c:v>
                </c:pt>
                <c:pt idx="28">
                  <c:v>10.413809521904264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排出量比較シート!$BK$21:$BK$50</c:f>
              <c:numCache>
                <c:formatCode>#,##0_);[Red]\(#,##0\)</c:formatCode>
                <c:ptCount val="30"/>
                <c:pt idx="0">
                  <c:v>23.324863788843682</c:v>
                </c:pt>
                <c:pt idx="1">
                  <c:v>17.890270874326816</c:v>
                </c:pt>
                <c:pt idx="2">
                  <c:v>23.212307815792858</c:v>
                </c:pt>
                <c:pt idx="3">
                  <c:v>20.047295797306429</c:v>
                </c:pt>
                <c:pt idx="4">
                  <c:v>15.112931986219806</c:v>
                </c:pt>
                <c:pt idx="5">
                  <c:v>24.980217634943649</c:v>
                </c:pt>
                <c:pt idx="6">
                  <c:v>20.886897562934468</c:v>
                </c:pt>
                <c:pt idx="7">
                  <c:v>16.523210595651705</c:v>
                </c:pt>
                <c:pt idx="8">
                  <c:v>19.676176444962593</c:v>
                </c:pt>
                <c:pt idx="9">
                  <c:v>14.802938201441139</c:v>
                </c:pt>
                <c:pt idx="10">
                  <c:v>20.338560731024554</c:v>
                </c:pt>
                <c:pt idx="11">
                  <c:v>20.58031651576702</c:v>
                </c:pt>
                <c:pt idx="12">
                  <c:v>17.255090022016322</c:v>
                </c:pt>
                <c:pt idx="13">
                  <c:v>16.627726379050813</c:v>
                </c:pt>
                <c:pt idx="14">
                  <c:v>9.5129490317972092</c:v>
                </c:pt>
                <c:pt idx="15">
                  <c:v>15.45109231583182</c:v>
                </c:pt>
                <c:pt idx="16">
                  <c:v>14.842025036636166</c:v>
                </c:pt>
                <c:pt idx="17">
                  <c:v>11.174023053342168</c:v>
                </c:pt>
                <c:pt idx="18">
                  <c:v>22.184775996974864</c:v>
                </c:pt>
                <c:pt idx="19">
                  <c:v>14.796563227446713</c:v>
                </c:pt>
                <c:pt idx="20">
                  <c:v>45.704002550063521</c:v>
                </c:pt>
                <c:pt idx="21">
                  <c:v>25.237810039290572</c:v>
                </c:pt>
                <c:pt idx="22">
                  <c:v>32.957220409716427</c:v>
                </c:pt>
                <c:pt idx="23">
                  <c:v>18.538108485344424</c:v>
                </c:pt>
                <c:pt idx="24">
                  <c:v>15.964120923688725</c:v>
                </c:pt>
                <c:pt idx="25">
                  <c:v>15.049978169554038</c:v>
                </c:pt>
                <c:pt idx="26">
                  <c:v>17.458217028871992</c:v>
                </c:pt>
                <c:pt idx="27">
                  <c:v>55.328276565922508</c:v>
                </c:pt>
                <c:pt idx="28">
                  <c:v>16.372091685082768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排出量比較シート!$BQ$21:$BQ$50</c:f>
              <c:numCache>
                <c:formatCode>#,##0_);[Red]\(#,##0\)</c:formatCode>
                <c:ptCount val="30"/>
                <c:pt idx="0">
                  <c:v>0.97597133022768578</c:v>
                </c:pt>
                <c:pt idx="1">
                  <c:v>0</c:v>
                </c:pt>
                <c:pt idx="2">
                  <c:v>0.4480719109888795</c:v>
                </c:pt>
                <c:pt idx="3">
                  <c:v>1.038909331518769</c:v>
                </c:pt>
                <c:pt idx="4">
                  <c:v>1.272731842508988</c:v>
                </c:pt>
                <c:pt idx="5">
                  <c:v>1.66464569075</c:v>
                </c:pt>
                <c:pt idx="6">
                  <c:v>0.77662517480000004</c:v>
                </c:pt>
                <c:pt idx="7">
                  <c:v>1.1127081480217389</c:v>
                </c:pt>
                <c:pt idx="8">
                  <c:v>1.177217717815833</c:v>
                </c:pt>
                <c:pt idx="9">
                  <c:v>0</c:v>
                </c:pt>
                <c:pt idx="10">
                  <c:v>1.1191196070415601</c:v>
                </c:pt>
                <c:pt idx="11">
                  <c:v>0</c:v>
                </c:pt>
                <c:pt idx="12">
                  <c:v>0.55445712281705017</c:v>
                </c:pt>
                <c:pt idx="13">
                  <c:v>0</c:v>
                </c:pt>
                <c:pt idx="14">
                  <c:v>0</c:v>
                </c:pt>
                <c:pt idx="15">
                  <c:v>1.0090614705344061</c:v>
                </c:pt>
                <c:pt idx="16">
                  <c:v>0</c:v>
                </c:pt>
                <c:pt idx="17">
                  <c:v>3.9287985729999999</c:v>
                </c:pt>
                <c:pt idx="18">
                  <c:v>0.93900295901999997</c:v>
                </c:pt>
                <c:pt idx="19">
                  <c:v>0.87429828076365002</c:v>
                </c:pt>
                <c:pt idx="20">
                  <c:v>1.4835702583599999</c:v>
                </c:pt>
                <c:pt idx="21">
                  <c:v>0.71576130758541856</c:v>
                </c:pt>
                <c:pt idx="22">
                  <c:v>1.46019668328</c:v>
                </c:pt>
                <c:pt idx="23">
                  <c:v>0.99822828749274994</c:v>
                </c:pt>
                <c:pt idx="24">
                  <c:v>0.1612449935126109</c:v>
                </c:pt>
                <c:pt idx="25">
                  <c:v>0</c:v>
                </c:pt>
                <c:pt idx="26">
                  <c:v>0.53585013029667439</c:v>
                </c:pt>
                <c:pt idx="27">
                  <c:v>4.7272627237841354</c:v>
                </c:pt>
                <c:pt idx="28">
                  <c:v>1.32924095844646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排出量比較シート!$BR$21:$BR$50</c:f>
              <c:numCache>
                <c:formatCode>#,##0_);[Red]\(#,##0\)</c:formatCode>
                <c:ptCount val="30"/>
                <c:pt idx="0">
                  <c:v>89.489441911860922</c:v>
                </c:pt>
                <c:pt idx="1">
                  <c:v>126.83417342580603</c:v>
                </c:pt>
                <c:pt idx="2">
                  <c:v>49.72229312383967</c:v>
                </c:pt>
                <c:pt idx="3">
                  <c:v>105.05911308717306</c:v>
                </c:pt>
                <c:pt idx="4">
                  <c:v>45.185091799296764</c:v>
                </c:pt>
                <c:pt idx="5">
                  <c:v>62.760549432440413</c:v>
                </c:pt>
                <c:pt idx="6">
                  <c:v>137.88788000156489</c:v>
                </c:pt>
                <c:pt idx="7">
                  <c:v>85.98570647753435</c:v>
                </c:pt>
                <c:pt idx="8">
                  <c:v>144.50498178333191</c:v>
                </c:pt>
                <c:pt idx="9">
                  <c:v>36.336613825794835</c:v>
                </c:pt>
                <c:pt idx="10">
                  <c:v>49.441647122139507</c:v>
                </c:pt>
                <c:pt idx="11">
                  <c:v>57.144856594528193</c:v>
                </c:pt>
                <c:pt idx="12">
                  <c:v>143.55300579061262</c:v>
                </c:pt>
                <c:pt idx="13">
                  <c:v>55.060061261368354</c:v>
                </c:pt>
                <c:pt idx="14">
                  <c:v>29.2746023472037</c:v>
                </c:pt>
                <c:pt idx="15">
                  <c:v>54.757974489852103</c:v>
                </c:pt>
                <c:pt idx="16">
                  <c:v>77.056984308508447</c:v>
                </c:pt>
                <c:pt idx="17">
                  <c:v>37.369011138856457</c:v>
                </c:pt>
                <c:pt idx="18">
                  <c:v>116.86096948238188</c:v>
                </c:pt>
                <c:pt idx="19">
                  <c:v>41.025697337756291</c:v>
                </c:pt>
                <c:pt idx="20">
                  <c:v>69.903328931850808</c:v>
                </c:pt>
                <c:pt idx="21">
                  <c:v>72.760487171700518</c:v>
                </c:pt>
                <c:pt idx="22">
                  <c:v>56.729718484480514</c:v>
                </c:pt>
                <c:pt idx="23">
                  <c:v>57.978840430866789</c:v>
                </c:pt>
                <c:pt idx="24">
                  <c:v>57.527367605128859</c:v>
                </c:pt>
                <c:pt idx="25">
                  <c:v>51.37775956045364</c:v>
                </c:pt>
                <c:pt idx="26">
                  <c:v>48.65555373427712</c:v>
                </c:pt>
                <c:pt idx="27">
                  <c:v>348.95513151569963</c:v>
                </c:pt>
                <c:pt idx="28">
                  <c:v>59.399362814071807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排出量比較シート!$BF$21:$BF$68</c15:sqref>
                        </c15:formulaRef>
                      </c:ext>
                    </c:extLst>
                    <c:numCache>
                      <c:formatCode>#,##0_);[Red]\(#,##0\)</c:formatCode>
                      <c:ptCount val="48"/>
                      <c:pt idx="0">
                        <c:v>10.136491244676888</c:v>
                      </c:pt>
                      <c:pt idx="1">
                        <c:v>67.134540092613221</c:v>
                      </c:pt>
                      <c:pt idx="2">
                        <c:v>0.80941235142947565</c:v>
                      </c:pt>
                      <c:pt idx="3">
                        <c:v>47.934159144860899</c:v>
                      </c:pt>
                      <c:pt idx="4">
                        <c:v>10.022654132693823</c:v>
                      </c:pt>
                      <c:pt idx="5">
                        <c:v>3.2673082171302741</c:v>
                      </c:pt>
                      <c:pt idx="6">
                        <c:v>86.864388628825679</c:v>
                      </c:pt>
                      <c:pt idx="7">
                        <c:v>54.361416169249431</c:v>
                      </c:pt>
                      <c:pt idx="8">
                        <c:v>101.93134319576936</c:v>
                      </c:pt>
                      <c:pt idx="9">
                        <c:v>5.2953532913668671</c:v>
                      </c:pt>
                      <c:pt idx="10">
                        <c:v>5.0627478165007513</c:v>
                      </c:pt>
                      <c:pt idx="11">
                        <c:v>5.9723935930710859</c:v>
                      </c:pt>
                      <c:pt idx="12">
                        <c:v>90.026017707815797</c:v>
                      </c:pt>
                      <c:pt idx="13">
                        <c:v>9.144851851002219</c:v>
                      </c:pt>
                      <c:pt idx="14">
                        <c:v>7.161270699609231</c:v>
                      </c:pt>
                      <c:pt idx="15">
                        <c:v>2.6467488490374822</c:v>
                      </c:pt>
                      <c:pt idx="16">
                        <c:v>47.502488487132297</c:v>
                      </c:pt>
                      <c:pt idx="17">
                        <c:v>4.523141854451274</c:v>
                      </c:pt>
                      <c:pt idx="18">
                        <c:v>46.905947027474724</c:v>
                      </c:pt>
                      <c:pt idx="19">
                        <c:v>8.9683341926664628</c:v>
                      </c:pt>
                      <c:pt idx="20">
                        <c:v>0.30164359613405473</c:v>
                      </c:pt>
                      <c:pt idx="21">
                        <c:v>25.133372593116402</c:v>
                      </c:pt>
                      <c:pt idx="22">
                        <c:v>0.42630227203460819</c:v>
                      </c:pt>
                      <c:pt idx="23">
                        <c:v>26.672469600483726</c:v>
                      </c:pt>
                      <c:pt idx="24">
                        <c:v>5.8912063111757043</c:v>
                      </c:pt>
                      <c:pt idx="25">
                        <c:v>20.011708529659234</c:v>
                      </c:pt>
                      <c:pt idx="26">
                        <c:v>12.646292630814262</c:v>
                      </c:pt>
                      <c:pt idx="27">
                        <c:v>261.89394456821032</c:v>
                      </c:pt>
                      <c:pt idx="28">
                        <c:v>18.738840686183398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1.3903125422749134</c:v>
                      </c:pt>
                      <c:pt idx="1">
                        <c:v>0.84932399255907021</c:v>
                      </c:pt>
                      <c:pt idx="2">
                        <c:v>0.62871008555874908</c:v>
                      </c:pt>
                      <c:pt idx="3">
                        <c:v>0.96705207073557498</c:v>
                      </c:pt>
                      <c:pt idx="4">
                        <c:v>0.61010541247741834</c:v>
                      </c:pt>
                      <c:pt idx="5">
                        <c:v>0.52705841988423285</c:v>
                      </c:pt>
                      <c:pt idx="6">
                        <c:v>1.2294936509605936</c:v>
                      </c:pt>
                      <c:pt idx="7">
                        <c:v>0.32788904385887307</c:v>
                      </c:pt>
                      <c:pt idx="8">
                        <c:v>0.54380207825020599</c:v>
                      </c:pt>
                      <c:pt idx="9">
                        <c:v>0.25547787330531796</c:v>
                      </c:pt>
                      <c:pt idx="10">
                        <c:v>1.549942337677982</c:v>
                      </c:pt>
                      <c:pt idx="11">
                        <c:v>0.68028616882890403</c:v>
                      </c:pt>
                      <c:pt idx="12">
                        <c:v>0.79045995347081766</c:v>
                      </c:pt>
                      <c:pt idx="13">
                        <c:v>0.83552588616385404</c:v>
                      </c:pt>
                      <c:pt idx="14">
                        <c:v>8.3254046877330082E-2</c:v>
                      </c:pt>
                      <c:pt idx="15">
                        <c:v>1.5643165086451016</c:v>
                      </c:pt>
                      <c:pt idx="16">
                        <c:v>0.56525657254198369</c:v>
                      </c:pt>
                      <c:pt idx="17">
                        <c:v>0.30388939666923276</c:v>
                      </c:pt>
                      <c:pt idx="18">
                        <c:v>1.0343252582650062</c:v>
                      </c:pt>
                      <c:pt idx="19">
                        <c:v>0.80337225108319521</c:v>
                      </c:pt>
                      <c:pt idx="20">
                        <c:v>1.0432087440521303</c:v>
                      </c:pt>
                      <c:pt idx="21">
                        <c:v>0.32688288381348418</c:v>
                      </c:pt>
                      <c:pt idx="22">
                        <c:v>1.0323870765827101</c:v>
                      </c:pt>
                      <c:pt idx="23">
                        <c:v>0.45314785559283194</c:v>
                      </c:pt>
                      <c:pt idx="24">
                        <c:v>1.325842404225875</c:v>
                      </c:pt>
                      <c:pt idx="25">
                        <c:v>0.32504123197514795</c:v>
                      </c:pt>
                      <c:pt idx="26">
                        <c:v>0.9970838998962146</c:v>
                      </c:pt>
                      <c:pt idx="27">
                        <c:v>0.5233509656218871</c:v>
                      </c:pt>
                      <c:pt idx="28">
                        <c:v>1.040626667196084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26.205353356277964</c:v>
                      </c:pt>
                      <c:pt idx="1">
                        <c:v>11.927648143551222</c:v>
                      </c:pt>
                      <c:pt idx="2">
                        <c:v>8.3889613688753606</c:v>
                      </c:pt>
                      <c:pt idx="3">
                        <c:v>7.5379189011290251</c:v>
                      </c:pt>
                      <c:pt idx="4">
                        <c:v>0.5051809502500213</c:v>
                      </c:pt>
                      <c:pt idx="5">
                        <c:v>6.2039875735485861</c:v>
                      </c:pt>
                      <c:pt idx="6">
                        <c:v>6.9840678996430636</c:v>
                      </c:pt>
                      <c:pt idx="7">
                        <c:v>4.0702654095944055</c:v>
                      </c:pt>
                      <c:pt idx="8">
                        <c:v>5.0822415003189718</c:v>
                      </c:pt>
                      <c:pt idx="9">
                        <c:v>0.81770661042674841</c:v>
                      </c:pt>
                      <c:pt idx="10">
                        <c:v>3.8703297850350187</c:v>
                      </c:pt>
                      <c:pt idx="11">
                        <c:v>7.3294290596695717</c:v>
                      </c:pt>
                      <c:pt idx="12">
                        <c:v>7.6266002999658369</c:v>
                      </c:pt>
                      <c:pt idx="13">
                        <c:v>2.2584560128824482</c:v>
                      </c:pt>
                      <c:pt idx="14">
                        <c:v>0.20172605832031593</c:v>
                      </c:pt>
                      <c:pt idx="15">
                        <c:v>9.943498229746174</c:v>
                      </c:pt>
                      <c:pt idx="16">
                        <c:v>1.2107751534869433</c:v>
                      </c:pt>
                      <c:pt idx="17">
                        <c:v>1.2176203594514206</c:v>
                      </c:pt>
                      <c:pt idx="18">
                        <c:v>19.77595194060909</c:v>
                      </c:pt>
                      <c:pt idx="19">
                        <c:v>1.6982865741523223</c:v>
                      </c:pt>
                      <c:pt idx="20">
                        <c:v>1.5330437273126463</c:v>
                      </c:pt>
                      <c:pt idx="21">
                        <c:v>8.1011587094755839</c:v>
                      </c:pt>
                      <c:pt idx="22">
                        <c:v>1.5330437273126463</c:v>
                      </c:pt>
                      <c:pt idx="23">
                        <c:v>1.552769037731526</c:v>
                      </c:pt>
                      <c:pt idx="24">
                        <c:v>6.2520386179952503</c:v>
                      </c:pt>
                      <c:pt idx="25">
                        <c:v>5.4422656979528838</c:v>
                      </c:pt>
                      <c:pt idx="26">
                        <c:v>1.5533513901080891</c:v>
                      </c:pt>
                      <c:pt idx="27">
                        <c:v>2.4122174380070902</c:v>
                      </c:pt>
                      <c:pt idx="28">
                        <c:v>1.8920320255518106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22.882347901878514</c:v>
                      </c:pt>
                      <c:pt idx="1">
                        <c:v>17.458556602230175</c:v>
                      </c:pt>
                      <c:pt idx="2">
                        <c:v>22.699385025327217</c:v>
                      </c:pt>
                      <c:pt idx="3">
                        <c:v>18.78047062589205</c:v>
                      </c:pt>
                      <c:pt idx="4">
                        <c:v>14.668197389173535</c:v>
                      </c:pt>
                      <c:pt idx="5">
                        <c:v>20.773109280568281</c:v>
                      </c:pt>
                      <c:pt idx="6">
                        <c:v>20.436382642255854</c:v>
                      </c:pt>
                      <c:pt idx="7">
                        <c:v>16.085657612815318</c:v>
                      </c:pt>
                      <c:pt idx="8">
                        <c:v>19.232784751386465</c:v>
                      </c:pt>
                      <c:pt idx="9">
                        <c:v>14.379514898594932</c:v>
                      </c:pt>
                      <c:pt idx="10">
                        <c:v>19.892833553152528</c:v>
                      </c:pt>
                      <c:pt idx="11">
                        <c:v>20.133655144176632</c:v>
                      </c:pt>
                      <c:pt idx="12">
                        <c:v>16.82355091124187</c:v>
                      </c:pt>
                      <c:pt idx="13">
                        <c:v>16.200858236868157</c:v>
                      </c:pt>
                      <c:pt idx="14">
                        <c:v>9.09530605258335</c:v>
                      </c:pt>
                      <c:pt idx="15">
                        <c:v>14.770478312023748</c:v>
                      </c:pt>
                      <c:pt idx="16">
                        <c:v>14.416908507675434</c:v>
                      </c:pt>
                      <c:pt idx="17">
                        <c:v>10.753577492973232</c:v>
                      </c:pt>
                      <c:pt idx="18">
                        <c:v>21.759309145369748</c:v>
                      </c:pt>
                      <c:pt idx="19">
                        <c:v>14.378978635340252</c:v>
                      </c:pt>
                      <c:pt idx="20">
                        <c:v>22.667892892428448</c:v>
                      </c:pt>
                      <c:pt idx="21">
                        <c:v>24.827173512964404</c:v>
                      </c:pt>
                      <c:pt idx="22">
                        <c:v>20.347131522228469</c:v>
                      </c:pt>
                      <c:pt idx="23">
                        <c:v>18.145221639667078</c:v>
                      </c:pt>
                      <c:pt idx="24">
                        <c:v>15.175338241236236</c:v>
                      </c:pt>
                      <c:pt idx="25">
                        <c:v>14.634729061743473</c:v>
                      </c:pt>
                      <c:pt idx="26">
                        <c:v>17.035494371314556</c:v>
                      </c:pt>
                      <c:pt idx="27">
                        <c:v>13.299001134724463</c:v>
                      </c:pt>
                      <c:pt idx="28">
                        <c:v>15.949836124384513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4.3286658477590434</c:v>
                </c:pt>
                <c:pt idx="2">
                  <c:v>0.57827558378803223</c:v>
                </c:pt>
                <c:pt idx="3">
                  <c:v>6.8073660371768474</c:v>
                </c:pt>
                <c:pt idx="4">
                  <c:v>7.9274593770452331</c:v>
                </c:pt>
                <c:pt idx="5">
                  <c:v>10.557896474551255</c:v>
                </c:pt>
                <c:pt idx="7">
                  <c:v>20.158662004996746</c:v>
                </c:pt>
                <c:pt idx="8">
                  <c:v>0.43681423140256526</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11.714307468723923</c:v>
                </c:pt>
                <c:pt idx="4">
                  <c:v>7.9274593770452331</c:v>
                </c:pt>
                <c:pt idx="5">
                  <c:v>10.557896474551255</c:v>
                </c:pt>
                <c:pt idx="6">
                  <c:v>20.59547623639931</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-374784.7420883954</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再エネ比較シート!$BM$72:$BM$161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0</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再エネ比較シート!$BK$72:$BK$161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-374784.7420883954</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再エネ比較シート!$BE$72:$BE$161</c:f>
              <c:numCache>
                <c:formatCode>#,##0_);[Red]\(#,##0\)</c:formatCode>
                <c:ptCount val="90"/>
                <c:pt idx="0">
                  <c:v>1037707.478</c:v>
                </c:pt>
                <c:pt idx="1">
                  <c:v>823026.63699999999</c:v>
                </c:pt>
                <c:pt idx="2">
                  <c:v>3954529.2109999997</c:v>
                </c:pt>
                <c:pt idx="3">
                  <c:v>1672206.889</c:v>
                </c:pt>
                <c:pt idx="4">
                  <c:v>1132479.3419999999</c:v>
                </c:pt>
                <c:pt idx="5">
                  <c:v>2958350.9219999993</c:v>
                </c:pt>
                <c:pt idx="6">
                  <c:v>1835997.743</c:v>
                </c:pt>
                <c:pt idx="7">
                  <c:v>223996.46500000003</c:v>
                </c:pt>
                <c:pt idx="8">
                  <c:v>743816.57399999979</c:v>
                </c:pt>
                <c:pt idx="9">
                  <c:v>694739.5199999999</c:v>
                </c:pt>
                <c:pt idx="10">
                  <c:v>4074581.7239999995</c:v>
                </c:pt>
                <c:pt idx="11">
                  <c:v>1612168.7520000001</c:v>
                </c:pt>
                <c:pt idx="12">
                  <c:v>2896107.307</c:v>
                </c:pt>
                <c:pt idx="13">
                  <c:v>984148.44300000009</c:v>
                </c:pt>
                <c:pt idx="14">
                  <c:v>620702.84999999986</c:v>
                </c:pt>
                <c:pt idx="15">
                  <c:v>1223900.7509999999</c:v>
                </c:pt>
                <c:pt idx="16">
                  <c:v>479269.761</c:v>
                </c:pt>
                <c:pt idx="17">
                  <c:v>319270.74199999991</c:v>
                </c:pt>
                <c:pt idx="18">
                  <c:v>5110770.6520000007</c:v>
                </c:pt>
                <c:pt idx="19">
                  <c:v>1574212.2109999997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再エネ比較シート!$BF$72:$BF$161</c:f>
              <c:numCache>
                <c:formatCode>#,##0_);[Red]\(#,##0\)</c:formatCode>
                <c:ptCount val="90"/>
                <c:pt idx="0">
                  <c:v>336946.07299999992</c:v>
                </c:pt>
                <c:pt idx="1">
                  <c:v>161994.47700000004</c:v>
                </c:pt>
                <c:pt idx="2">
                  <c:v>698409.22699999996</c:v>
                </c:pt>
                <c:pt idx="3">
                  <c:v>217032.799</c:v>
                </c:pt>
                <c:pt idx="4">
                  <c:v>322388.35200000001</c:v>
                </c:pt>
                <c:pt idx="5">
                  <c:v>531962.39899999998</c:v>
                </c:pt>
                <c:pt idx="6">
                  <c:v>278194.30099999998</c:v>
                </c:pt>
                <c:pt idx="7">
                  <c:v>12129.05</c:v>
                </c:pt>
                <c:pt idx="8">
                  <c:v>365733.98</c:v>
                </c:pt>
                <c:pt idx="9">
                  <c:v>1229464.402</c:v>
                </c:pt>
                <c:pt idx="10">
                  <c:v>262171.28600000002</c:v>
                </c:pt>
                <c:pt idx="11">
                  <c:v>479629.81099999993</c:v>
                </c:pt>
                <c:pt idx="12">
                  <c:v>842311.755</c:v>
                </c:pt>
                <c:pt idx="13">
                  <c:v>214654.94</c:v>
                </c:pt>
                <c:pt idx="14">
                  <c:v>65825.174000000014</c:v>
                </c:pt>
                <c:pt idx="15">
                  <c:v>109130.857</c:v>
                </c:pt>
                <c:pt idx="16">
                  <c:v>0</c:v>
                </c:pt>
                <c:pt idx="17">
                  <c:v>169354.58499999999</c:v>
                </c:pt>
                <c:pt idx="18">
                  <c:v>409262.13299999991</c:v>
                </c:pt>
                <c:pt idx="19">
                  <c:v>154026.49499999997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再エネ比較シート!$BG$72:$BG$161</c:f>
              <c:numCache>
                <c:formatCode>#,##0_);[Red]\(#,##0\)</c:formatCode>
                <c:ptCount val="90"/>
                <c:pt idx="0">
                  <c:v>2948.049</c:v>
                </c:pt>
                <c:pt idx="1">
                  <c:v>0</c:v>
                </c:pt>
                <c:pt idx="2">
                  <c:v>22531.530999999999</c:v>
                </c:pt>
                <c:pt idx="3">
                  <c:v>939.745</c:v>
                </c:pt>
                <c:pt idx="4">
                  <c:v>9163.4779999999992</c:v>
                </c:pt>
                <c:pt idx="5">
                  <c:v>6300.67</c:v>
                </c:pt>
                <c:pt idx="6">
                  <c:v>16884.681</c:v>
                </c:pt>
                <c:pt idx="7">
                  <c:v>0</c:v>
                </c:pt>
                <c:pt idx="8">
                  <c:v>0</c:v>
                </c:pt>
                <c:pt idx="9">
                  <c:v>93313.207999999999</c:v>
                </c:pt>
                <c:pt idx="10">
                  <c:v>8854.9600000000028</c:v>
                </c:pt>
                <c:pt idx="11">
                  <c:v>20270.977999999999</c:v>
                </c:pt>
                <c:pt idx="12">
                  <c:v>20908.337</c:v>
                </c:pt>
                <c:pt idx="13">
                  <c:v>12777.212000000001</c:v>
                </c:pt>
                <c:pt idx="14">
                  <c:v>1402.3340000000001</c:v>
                </c:pt>
                <c:pt idx="15">
                  <c:v>4950.6930000000002</c:v>
                </c:pt>
                <c:pt idx="16">
                  <c:v>0</c:v>
                </c:pt>
                <c:pt idx="17">
                  <c:v>1342.288</c:v>
                </c:pt>
                <c:pt idx="18">
                  <c:v>58410.482000000011</c:v>
                </c:pt>
                <c:pt idx="19">
                  <c:v>1607.41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再エネ比較シート!$BH$72:$BH$161</c:f>
              <c:numCache>
                <c:formatCode>#,##0_);[Red]\(#,##0\)</c:formatCode>
                <c:ptCount val="90"/>
                <c:pt idx="0">
                  <c:v>69.66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再エネ比較シート!$BI$72:$BI$161</c:f>
              <c:numCache>
                <c:formatCode>#,##0_);[Red]\(#,##0\)</c:formatCode>
                <c:ptCount val="90"/>
                <c:pt idx="0">
                  <c:v>1377671.26</c:v>
                </c:pt>
                <c:pt idx="1">
                  <c:v>985021.11400000006</c:v>
                </c:pt>
                <c:pt idx="2">
                  <c:v>4675469.9689999996</c:v>
                </c:pt>
                <c:pt idx="3">
                  <c:v>1890179.4330000002</c:v>
                </c:pt>
                <c:pt idx="4">
                  <c:v>1464031.1719999998</c:v>
                </c:pt>
                <c:pt idx="5">
                  <c:v>3496613.9909999995</c:v>
                </c:pt>
                <c:pt idx="6">
                  <c:v>2131076.7249999996</c:v>
                </c:pt>
                <c:pt idx="7">
                  <c:v>236125.51500000001</c:v>
                </c:pt>
                <c:pt idx="8">
                  <c:v>1109550.5539999998</c:v>
                </c:pt>
                <c:pt idx="9">
                  <c:v>2017517.13</c:v>
                </c:pt>
                <c:pt idx="10">
                  <c:v>4345607.97</c:v>
                </c:pt>
                <c:pt idx="11">
                  <c:v>2112069.5410000002</c:v>
                </c:pt>
                <c:pt idx="12">
                  <c:v>3759327.3989999997</c:v>
                </c:pt>
                <c:pt idx="13">
                  <c:v>1211580.5950000002</c:v>
                </c:pt>
                <c:pt idx="14">
                  <c:v>687930.35799999989</c:v>
                </c:pt>
                <c:pt idx="15">
                  <c:v>1337982.301</c:v>
                </c:pt>
                <c:pt idx="16">
                  <c:v>479269.761</c:v>
                </c:pt>
                <c:pt idx="17">
                  <c:v>489967.61499999993</c:v>
                </c:pt>
                <c:pt idx="18">
                  <c:v>5578443.267</c:v>
                </c:pt>
                <c:pt idx="19">
                  <c:v>1729846.1159999995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再エネ比較シート!$CO$13:$CO$42</c:f>
              <c:numCache>
                <c:formatCode>0.0%</c:formatCode>
                <c:ptCount val="30"/>
                <c:pt idx="0">
                  <c:v>3.5536779324055669E-2</c:v>
                </c:pt>
                <c:pt idx="1">
                  <c:v>3.4274193548387094E-2</c:v>
                </c:pt>
                <c:pt idx="2">
                  <c:v>4.563013037180106E-2</c:v>
                </c:pt>
                <c:pt idx="3">
                  <c:v>8.3073727933541015E-3</c:v>
                </c:pt>
                <c:pt idx="4">
                  <c:v>4.8928571428571425E-2</c:v>
                </c:pt>
                <c:pt idx="5">
                  <c:v>6.8337129840546698E-3</c:v>
                </c:pt>
                <c:pt idx="6">
                  <c:v>3.93574297188755E-2</c:v>
                </c:pt>
                <c:pt idx="7">
                  <c:v>0.17909062789978347</c:v>
                </c:pt>
                <c:pt idx="8">
                  <c:v>3.7777083983765218E-2</c:v>
                </c:pt>
                <c:pt idx="9">
                  <c:v>0.11599061347636608</c:v>
                </c:pt>
                <c:pt idx="10">
                  <c:v>6.2156037552606021E-2</c:v>
                </c:pt>
                <c:pt idx="11">
                  <c:v>2.6653743639447541E-2</c:v>
                </c:pt>
                <c:pt idx="12">
                  <c:v>3.3358605003790752E-2</c:v>
                </c:pt>
                <c:pt idx="13">
                  <c:v>8.404040404040404E-2</c:v>
                </c:pt>
                <c:pt idx="14">
                  <c:v>6.4033850493653038E-2</c:v>
                </c:pt>
                <c:pt idx="15">
                  <c:v>5.3490990990990991E-3</c:v>
                </c:pt>
                <c:pt idx="16">
                  <c:v>7.0170827858081472E-2</c:v>
                </c:pt>
                <c:pt idx="17">
                  <c:v>6.6340402392604678E-2</c:v>
                </c:pt>
                <c:pt idx="18">
                  <c:v>5.7189542483660129E-2</c:v>
                </c:pt>
                <c:pt idx="19">
                  <c:v>6.3068348489293047E-2</c:v>
                </c:pt>
                <c:pt idx="20">
                  <c:v>1.8400726942298953E-2</c:v>
                </c:pt>
                <c:pt idx="21">
                  <c:v>7.0596540769502295E-2</c:v>
                </c:pt>
                <c:pt idx="22">
                  <c:v>7.1411568674125212E-3</c:v>
                </c:pt>
                <c:pt idx="23">
                  <c:v>0.19855222337125128</c:v>
                </c:pt>
                <c:pt idx="24">
                  <c:v>1.191683569979716E-2</c:v>
                </c:pt>
                <c:pt idx="25">
                  <c:v>0.13245236631837737</c:v>
                </c:pt>
                <c:pt idx="26">
                  <c:v>3.6208031599736672E-2</c:v>
                </c:pt>
                <c:pt idx="27">
                  <c:v>2.4898252334211158E-2</c:v>
                </c:pt>
                <c:pt idx="28">
                  <c:v>7.0633397312859891E-2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再エネ比較シート!$CC$13:$CC$42</c:f>
              <c:numCache>
                <c:formatCode>0.0%</c:formatCode>
                <c:ptCount val="30"/>
                <c:pt idx="0">
                  <c:v>2.4712090685767726E-2</c:v>
                </c:pt>
                <c:pt idx="1">
                  <c:v>1.996909598001774E-2</c:v>
                </c:pt>
                <c:pt idx="2">
                  <c:v>2.6481757184111731E-2</c:v>
                </c:pt>
                <c:pt idx="3">
                  <c:v>4.5996096428626279E-3</c:v>
                </c:pt>
                <c:pt idx="4">
                  <c:v>1.6726151472094677E-2</c:v>
                </c:pt>
                <c:pt idx="5">
                  <c:v>4.7307894113001849E-3</c:v>
                </c:pt>
                <c:pt idx="6">
                  <c:v>8.3886722114850255E-3</c:v>
                </c:pt>
                <c:pt idx="7">
                  <c:v>6.5418969958304915E-2</c:v>
                </c:pt>
                <c:pt idx="8">
                  <c:v>1.2906437952347822E-2</c:v>
                </c:pt>
                <c:pt idx="9">
                  <c:v>4.4415974767853521E-2</c:v>
                </c:pt>
                <c:pt idx="10">
                  <c:v>3.2759358013630162E-2</c:v>
                </c:pt>
                <c:pt idx="11">
                  <c:v>1.8300305199273503E-2</c:v>
                </c:pt>
                <c:pt idx="12">
                  <c:v>1.899334943572711E-2</c:v>
                </c:pt>
                <c:pt idx="13">
                  <c:v>2.2637198074574007E-2</c:v>
                </c:pt>
                <c:pt idx="14">
                  <c:v>2.8043511432727278E-2</c:v>
                </c:pt>
                <c:pt idx="15">
                  <c:v>3.2964874500541995E-3</c:v>
                </c:pt>
                <c:pt idx="16">
                  <c:v>2.7513361572684188E-2</c:v>
                </c:pt>
                <c:pt idx="17">
                  <c:v>5.0397527588595642E-2</c:v>
                </c:pt>
                <c:pt idx="18">
                  <c:v>3.8086752987167322E-2</c:v>
                </c:pt>
                <c:pt idx="19">
                  <c:v>2.675512841079427E-2</c:v>
                </c:pt>
                <c:pt idx="20">
                  <c:v>1.1624091212525016E-2</c:v>
                </c:pt>
                <c:pt idx="21">
                  <c:v>2.5437199912498876E-2</c:v>
                </c:pt>
                <c:pt idx="22">
                  <c:v>5.0957933065463503E-3</c:v>
                </c:pt>
                <c:pt idx="23">
                  <c:v>4.5444131191129639E-2</c:v>
                </c:pt>
                <c:pt idx="24">
                  <c:v>9.6592542521640578E-3</c:v>
                </c:pt>
                <c:pt idx="25">
                  <c:v>5.7623796905387138E-2</c:v>
                </c:pt>
                <c:pt idx="26">
                  <c:v>1.4765055543358578E-2</c:v>
                </c:pt>
                <c:pt idx="27">
                  <c:v>4.6028922426300132E-3</c:v>
                </c:pt>
                <c:pt idx="28">
                  <c:v>2.2180140833714973E-2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再エネ比較シート!$CD$13:$CD$42</c:f>
              <c:numCache>
                <c:formatCode>0.0%</c:formatCode>
                <c:ptCount val="30"/>
                <c:pt idx="0">
                  <c:v>1.3201513910928877</c:v>
                </c:pt>
                <c:pt idx="1">
                  <c:v>3.9649696979261453</c:v>
                </c:pt>
                <c:pt idx="2">
                  <c:v>9.4174109322993166E-2</c:v>
                </c:pt>
                <c:pt idx="3">
                  <c:v>5.0054316521416561E-3</c:v>
                </c:pt>
                <c:pt idx="4">
                  <c:v>1.2289320225347743E-2</c:v>
                </c:pt>
                <c:pt idx="5">
                  <c:v>6.830707500559309E-2</c:v>
                </c:pt>
                <c:pt idx="6">
                  <c:v>4.487488837380816E-2</c:v>
                </c:pt>
                <c:pt idx="7">
                  <c:v>0.59008347454909826</c:v>
                </c:pt>
                <c:pt idx="8">
                  <c:v>0.73949355832640118</c:v>
                </c:pt>
                <c:pt idx="9">
                  <c:v>0.14669507405272514</c:v>
                </c:pt>
                <c:pt idx="10">
                  <c:v>0.71438122235332169</c:v>
                </c:pt>
                <c:pt idx="11">
                  <c:v>0.23064815065362637</c:v>
                </c:pt>
                <c:pt idx="12">
                  <c:v>0.94666652686559993</c:v>
                </c:pt>
                <c:pt idx="13">
                  <c:v>3.3422986773699245E-2</c:v>
                </c:pt>
                <c:pt idx="14">
                  <c:v>0.19320154591843439</c:v>
                </c:pt>
                <c:pt idx="15">
                  <c:v>9.0336906098061939E-3</c:v>
                </c:pt>
                <c:pt idx="16">
                  <c:v>0.39107588129389276</c:v>
                </c:pt>
                <c:pt idx="17">
                  <c:v>0.74371415248229411</c:v>
                </c:pt>
                <c:pt idx="18">
                  <c:v>0.3236202172553368</c:v>
                </c:pt>
                <c:pt idx="19">
                  <c:v>8.7820861800410072E-2</c:v>
                </c:pt>
                <c:pt idx="20">
                  <c:v>2.8774840573556802E-2</c:v>
                </c:pt>
                <c:pt idx="21">
                  <c:v>1.2996030345552736</c:v>
                </c:pt>
                <c:pt idx="22">
                  <c:v>6.4879931060354513E-3</c:v>
                </c:pt>
                <c:pt idx="23">
                  <c:v>0.13388416429928873</c:v>
                </c:pt>
                <c:pt idx="24">
                  <c:v>6.308407577409042E-2</c:v>
                </c:pt>
                <c:pt idx="25">
                  <c:v>0.20259602366346985</c:v>
                </c:pt>
                <c:pt idx="26">
                  <c:v>3.5328280652052027E-2</c:v>
                </c:pt>
                <c:pt idx="27">
                  <c:v>0.11273410291562622</c:v>
                </c:pt>
                <c:pt idx="28">
                  <c:v>0.34467076883588821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再エネ比較シート!$CE$13:$CE$42</c:f>
              <c:numCache>
                <c:formatCode>0.0%</c:formatCode>
                <c:ptCount val="30"/>
                <c:pt idx="0">
                  <c:v>0</c:v>
                </c:pt>
                <c:pt idx="1">
                  <c:v>0</c:v>
                </c:pt>
                <c:pt idx="2">
                  <c:v>3.7163335461600631E-2</c:v>
                </c:pt>
                <c:pt idx="3">
                  <c:v>8.1378025870393225E-4</c:v>
                </c:pt>
                <c:pt idx="4">
                  <c:v>0</c:v>
                </c:pt>
                <c:pt idx="5">
                  <c:v>0</c:v>
                </c:pt>
                <c:pt idx="6">
                  <c:v>0</c:v>
                </c:pt>
                <c:pt idx="7">
                  <c:v>0</c:v>
                </c:pt>
                <c:pt idx="8">
                  <c:v>0</c:v>
                </c:pt>
                <c:pt idx="9">
                  <c:v>0</c:v>
                </c:pt>
                <c:pt idx="10">
                  <c:v>0</c:v>
                </c:pt>
                <c:pt idx="11">
                  <c:v>8.2258049107146285E-3</c:v>
                </c:pt>
                <c:pt idx="12">
                  <c:v>0</c:v>
                </c:pt>
                <c:pt idx="13">
                  <c:v>2.242612112666572E-3</c:v>
                </c:pt>
                <c:pt idx="14">
                  <c:v>0</c:v>
                </c:pt>
                <c:pt idx="15">
                  <c:v>5.8482466068430226</c:v>
                </c:pt>
                <c:pt idx="16">
                  <c:v>0</c:v>
                </c:pt>
                <c:pt idx="17">
                  <c:v>1.4465733756390789E-3</c:v>
                </c:pt>
                <c:pt idx="18">
                  <c:v>0</c:v>
                </c:pt>
                <c:pt idx="19">
                  <c:v>0</c:v>
                </c:pt>
                <c:pt idx="20">
                  <c:v>0</c:v>
                </c:pt>
                <c:pt idx="21">
                  <c:v>0</c:v>
                </c:pt>
                <c:pt idx="22">
                  <c:v>0</c:v>
                </c:pt>
                <c:pt idx="23">
                  <c:v>0.47520424453686583</c:v>
                </c:pt>
                <c:pt idx="24">
                  <c:v>3.9594764008265684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再エネ比較シート!$CF$13:$CF$42</c:f>
              <c:numCache>
                <c:formatCode>0.0%</c:formatCode>
                <c:ptCount val="30"/>
                <c:pt idx="0">
                  <c:v>0</c:v>
                </c:pt>
                <c:pt idx="1">
                  <c:v>0</c:v>
                </c:pt>
                <c:pt idx="2">
                  <c:v>0</c:v>
                </c:pt>
                <c:pt idx="3">
                  <c:v>0</c:v>
                </c:pt>
                <c:pt idx="4">
                  <c:v>0</c:v>
                </c:pt>
                <c:pt idx="5">
                  <c:v>0</c:v>
                </c:pt>
                <c:pt idx="6">
                  <c:v>7.1907254031494065E-3</c:v>
                </c:pt>
                <c:pt idx="7">
                  <c:v>0</c:v>
                </c:pt>
                <c:pt idx="8">
                  <c:v>0</c:v>
                </c:pt>
                <c:pt idx="9">
                  <c:v>0</c:v>
                </c:pt>
                <c:pt idx="10">
                  <c:v>0</c:v>
                </c:pt>
                <c:pt idx="11">
                  <c:v>5.0255406346008244E-3</c:v>
                </c:pt>
                <c:pt idx="12">
                  <c:v>0</c:v>
                </c:pt>
                <c:pt idx="13">
                  <c:v>0</c:v>
                </c:pt>
                <c:pt idx="14">
                  <c:v>0</c:v>
                </c:pt>
                <c:pt idx="15">
                  <c:v>0</c:v>
                </c:pt>
                <c:pt idx="16">
                  <c:v>0</c:v>
                </c:pt>
                <c:pt idx="17">
                  <c:v>0</c:v>
                </c:pt>
                <c:pt idx="18">
                  <c:v>0</c:v>
                </c:pt>
                <c:pt idx="19">
                  <c:v>0</c:v>
                </c:pt>
                <c:pt idx="20">
                  <c:v>0</c:v>
                </c:pt>
                <c:pt idx="21">
                  <c:v>8.1600268572781659E-2</c:v>
                </c:pt>
                <c:pt idx="22">
                  <c:v>0</c:v>
                </c:pt>
                <c:pt idx="23">
                  <c:v>0</c:v>
                </c:pt>
                <c:pt idx="24">
                  <c:v>0</c:v>
                </c:pt>
                <c:pt idx="25">
                  <c:v>7.6654657029119902E-2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0.11075683947552376</c:v>
                </c:pt>
                <c:pt idx="11">
                  <c:v>0</c:v>
                </c:pt>
                <c:pt idx="12">
                  <c:v>0.70560661198135122</c:v>
                </c:pt>
                <c:pt idx="13">
                  <c:v>0</c:v>
                </c:pt>
                <c:pt idx="14">
                  <c:v>0</c:v>
                </c:pt>
                <c:pt idx="15">
                  <c:v>0</c:v>
                </c:pt>
                <c:pt idx="16">
                  <c:v>0</c:v>
                </c:pt>
                <c:pt idx="17">
                  <c:v>0</c:v>
                </c:pt>
                <c:pt idx="18">
                  <c:v>7.1203539170250699E-3</c:v>
                </c:pt>
                <c:pt idx="19">
                  <c:v>0</c:v>
                </c:pt>
                <c:pt idx="20">
                  <c:v>0</c:v>
                </c:pt>
                <c:pt idx="21">
                  <c:v>3.2381058957453038E-2</c:v>
                </c:pt>
                <c:pt idx="22">
                  <c:v>0</c:v>
                </c:pt>
                <c:pt idx="23">
                  <c:v>0</c:v>
                </c:pt>
                <c:pt idx="24">
                  <c:v>0</c:v>
                </c:pt>
                <c:pt idx="25">
                  <c:v>0</c:v>
                </c:pt>
                <c:pt idx="26">
                  <c:v>0.12563832778574838</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再エネ比較シート!$CI$13:$CI$42</c:f>
              <c:numCache>
                <c:formatCode>0.0%</c:formatCode>
                <c:ptCount val="30"/>
                <c:pt idx="0">
                  <c:v>1.3448634817786553</c:v>
                </c:pt>
                <c:pt idx="1">
                  <c:v>3.9849387939061631</c:v>
                </c:pt>
                <c:pt idx="2">
                  <c:v>0.1578192019687055</c:v>
                </c:pt>
                <c:pt idx="3">
                  <c:v>1.0418821553708216E-2</c:v>
                </c:pt>
                <c:pt idx="4">
                  <c:v>2.9015471697442421E-2</c:v>
                </c:pt>
                <c:pt idx="5">
                  <c:v>7.3037864416893264E-2</c:v>
                </c:pt>
                <c:pt idx="6">
                  <c:v>6.0454285988442581E-2</c:v>
                </c:pt>
                <c:pt idx="7">
                  <c:v>0.65550244450740325</c:v>
                </c:pt>
                <c:pt idx="8">
                  <c:v>0.75239999627874887</c:v>
                </c:pt>
                <c:pt idx="9">
                  <c:v>0.19111104882057867</c:v>
                </c:pt>
                <c:pt idx="10">
                  <c:v>0.85789741984247558</c:v>
                </c:pt>
                <c:pt idx="11">
                  <c:v>0.26219980139821536</c:v>
                </c:pt>
                <c:pt idx="12">
                  <c:v>1.6712664882826784</c:v>
                </c:pt>
                <c:pt idx="13">
                  <c:v>5.8302796960939825E-2</c:v>
                </c:pt>
                <c:pt idx="14">
                  <c:v>0.22124505735116165</c:v>
                </c:pt>
                <c:pt idx="15">
                  <c:v>5.8605767849028823</c:v>
                </c:pt>
                <c:pt idx="16">
                  <c:v>0.418589242866577</c:v>
                </c:pt>
                <c:pt idx="17">
                  <c:v>0.79555825344652875</c:v>
                </c:pt>
                <c:pt idx="18">
                  <c:v>0.36882732415952918</c:v>
                </c:pt>
                <c:pt idx="19">
                  <c:v>0.11457599021120433</c:v>
                </c:pt>
                <c:pt idx="20">
                  <c:v>4.0398931786081817E-2</c:v>
                </c:pt>
                <c:pt idx="21">
                  <c:v>1.4390215619980071</c:v>
                </c:pt>
                <c:pt idx="22">
                  <c:v>1.1583786412581801E-2</c:v>
                </c:pt>
                <c:pt idx="23">
                  <c:v>0.65453254002728423</c:v>
                </c:pt>
                <c:pt idx="24">
                  <c:v>4.0322197308528231</c:v>
                </c:pt>
                <c:pt idx="25">
                  <c:v>0.3368744775979769</c:v>
                </c:pt>
                <c:pt idx="26">
                  <c:v>0.175731663981159</c:v>
                </c:pt>
                <c:pt idx="27">
                  <c:v>0.11733699515825623</c:v>
                </c:pt>
                <c:pt idx="28">
                  <c:v>0.36685090966960315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再エネ比較シート!$BE$13:$BE$42</c:f>
              <c:numCache>
                <c:formatCode>#,##0_);[Red]\(#,##0\)</c:formatCode>
                <c:ptCount val="30"/>
                <c:pt idx="0">
                  <c:v>814.94899999999973</c:v>
                </c:pt>
                <c:pt idx="1">
                  <c:v>845.59599999999955</c:v>
                </c:pt>
                <c:pt idx="2">
                  <c:v>901.9129999999999</c:v>
                </c:pt>
                <c:pt idx="3">
                  <c:v>200.54000000000002</c:v>
                </c:pt>
                <c:pt idx="4">
                  <c:v>652.39999999999986</c:v>
                </c:pt>
                <c:pt idx="5">
                  <c:v>150.80000000000001</c:v>
                </c:pt>
                <c:pt idx="6">
                  <c:v>766.37699999999995</c:v>
                </c:pt>
                <c:pt idx="7">
                  <c:v>2926.2800000000011</c:v>
                </c:pt>
                <c:pt idx="8">
                  <c:v>615.09999999999968</c:v>
                </c:pt>
                <c:pt idx="9">
                  <c:v>1560.2999999999993</c:v>
                </c:pt>
                <c:pt idx="10">
                  <c:v>1036.2999999999997</c:v>
                </c:pt>
                <c:pt idx="11">
                  <c:v>637.91999999999962</c:v>
                </c:pt>
                <c:pt idx="12">
                  <c:v>982.39999999999884</c:v>
                </c:pt>
                <c:pt idx="13">
                  <c:v>1052.4999999999998</c:v>
                </c:pt>
                <c:pt idx="14">
                  <c:v>997.19999999999959</c:v>
                </c:pt>
                <c:pt idx="15">
                  <c:v>98.7</c:v>
                </c:pt>
                <c:pt idx="16">
                  <c:v>1318.9799999999998</c:v>
                </c:pt>
                <c:pt idx="17">
                  <c:v>1229.7999999999995</c:v>
                </c:pt>
                <c:pt idx="18">
                  <c:v>1561.7510000000016</c:v>
                </c:pt>
                <c:pt idx="19">
                  <c:v>980.19999999999982</c:v>
                </c:pt>
                <c:pt idx="20">
                  <c:v>326.09999999999997</c:v>
                </c:pt>
                <c:pt idx="21">
                  <c:v>1146.7999999999993</c:v>
                </c:pt>
                <c:pt idx="22">
                  <c:v>140.5</c:v>
                </c:pt>
                <c:pt idx="23">
                  <c:v>3029.4700000000012</c:v>
                </c:pt>
                <c:pt idx="24">
                  <c:v>285.95400000000001</c:v>
                </c:pt>
                <c:pt idx="25">
                  <c:v>2111.6550000000002</c:v>
                </c:pt>
                <c:pt idx="26">
                  <c:v>548.99999999999989</c:v>
                </c:pt>
                <c:pt idx="27">
                  <c:v>504.71999999999991</c:v>
                </c:pt>
                <c:pt idx="28">
                  <c:v>862.89999999999986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再エネ比較シート!$BF$13:$BF$42</c:f>
              <c:numCache>
                <c:formatCode>#,##0_);[Red]\(#,##0\)</c:formatCode>
                <c:ptCount val="30"/>
                <c:pt idx="0">
                  <c:v>39499.199999999997</c:v>
                </c:pt>
                <c:pt idx="1">
                  <c:v>152330.89999999997</c:v>
                </c:pt>
                <c:pt idx="2">
                  <c:v>2910</c:v>
                </c:pt>
                <c:pt idx="3">
                  <c:v>198</c:v>
                </c:pt>
                <c:pt idx="4">
                  <c:v>434.90000000000003</c:v>
                </c:pt>
                <c:pt idx="5">
                  <c:v>1975.5000000000002</c:v>
                </c:pt>
                <c:pt idx="6">
                  <c:v>3719.5999999999995</c:v>
                </c:pt>
                <c:pt idx="7">
                  <c:v>23948.000000000004</c:v>
                </c:pt>
                <c:pt idx="8">
                  <c:v>31975.499999999996</c:v>
                </c:pt>
                <c:pt idx="9">
                  <c:v>4675.5</c:v>
                </c:pt>
                <c:pt idx="10">
                  <c:v>20503.3</c:v>
                </c:pt>
                <c:pt idx="11">
                  <c:v>7294.5999999999985</c:v>
                </c:pt>
                <c:pt idx="12">
                  <c:v>44424.999999999993</c:v>
                </c:pt>
                <c:pt idx="13">
                  <c:v>1409.9000000000005</c:v>
                </c:pt>
                <c:pt idx="14">
                  <c:v>6233.1</c:v>
                </c:pt>
                <c:pt idx="15">
                  <c:v>245.4</c:v>
                </c:pt>
                <c:pt idx="16">
                  <c:v>17009.799999999996</c:v>
                </c:pt>
                <c:pt idx="17">
                  <c:v>16465.500000000007</c:v>
                </c:pt>
                <c:pt idx="18">
                  <c:v>12039.739999999996</c:v>
                </c:pt>
                <c:pt idx="19">
                  <c:v>2919.1</c:v>
                </c:pt>
                <c:pt idx="20">
                  <c:v>732.4</c:v>
                </c:pt>
                <c:pt idx="21">
                  <c:v>53158.499999999978</c:v>
                </c:pt>
                <c:pt idx="22">
                  <c:v>162.30000000000001</c:v>
                </c:pt>
                <c:pt idx="23">
                  <c:v>8097.7000000000016</c:v>
                </c:pt>
                <c:pt idx="24">
                  <c:v>1694.3999999999996</c:v>
                </c:pt>
                <c:pt idx="25">
                  <c:v>6735.8999999999978</c:v>
                </c:pt>
                <c:pt idx="26">
                  <c:v>1191.8</c:v>
                </c:pt>
                <c:pt idx="27">
                  <c:v>11215.500000000002</c:v>
                </c:pt>
                <c:pt idx="28">
                  <c:v>12165.9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再エネ比較シート!$BG$13:$BG$42</c:f>
              <c:numCache>
                <c:formatCode>#,##0_);[Red]\(#,##0\)</c:formatCode>
                <c:ptCount val="30"/>
                <c:pt idx="0">
                  <c:v>0</c:v>
                </c:pt>
                <c:pt idx="1">
                  <c:v>0</c:v>
                </c:pt>
                <c:pt idx="2">
                  <c:v>699.2</c:v>
                </c:pt>
                <c:pt idx="3">
                  <c:v>19.600000000000001</c:v>
                </c:pt>
                <c:pt idx="4">
                  <c:v>0</c:v>
                </c:pt>
                <c:pt idx="5">
                  <c:v>0</c:v>
                </c:pt>
                <c:pt idx="6">
                  <c:v>0</c:v>
                </c:pt>
                <c:pt idx="7">
                  <c:v>0</c:v>
                </c:pt>
                <c:pt idx="8">
                  <c:v>0</c:v>
                </c:pt>
                <c:pt idx="9">
                  <c:v>0</c:v>
                </c:pt>
                <c:pt idx="10">
                  <c:v>0</c:v>
                </c:pt>
                <c:pt idx="11">
                  <c:v>158.4</c:v>
                </c:pt>
                <c:pt idx="12">
                  <c:v>0</c:v>
                </c:pt>
                <c:pt idx="13">
                  <c:v>57.599999999999994</c:v>
                </c:pt>
                <c:pt idx="14">
                  <c:v>0</c:v>
                </c:pt>
                <c:pt idx="15">
                  <c:v>96729.8</c:v>
                </c:pt>
                <c:pt idx="16">
                  <c:v>0</c:v>
                </c:pt>
                <c:pt idx="17">
                  <c:v>19.5</c:v>
                </c:pt>
                <c:pt idx="18">
                  <c:v>0</c:v>
                </c:pt>
                <c:pt idx="19">
                  <c:v>0</c:v>
                </c:pt>
                <c:pt idx="20">
                  <c:v>0</c:v>
                </c:pt>
                <c:pt idx="21">
                  <c:v>0</c:v>
                </c:pt>
                <c:pt idx="22">
                  <c:v>0</c:v>
                </c:pt>
                <c:pt idx="23">
                  <c:v>17500</c:v>
                </c:pt>
                <c:pt idx="24">
                  <c:v>64752.9</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再エネ比較シート!$BH$13:$BH$42</c:f>
              <c:numCache>
                <c:formatCode>#,##0_);[Red]\(#,##0\)</c:formatCode>
                <c:ptCount val="30"/>
                <c:pt idx="0">
                  <c:v>0</c:v>
                </c:pt>
                <c:pt idx="1">
                  <c:v>0</c:v>
                </c:pt>
                <c:pt idx="2">
                  <c:v>0</c:v>
                </c:pt>
                <c:pt idx="3">
                  <c:v>0</c:v>
                </c:pt>
                <c:pt idx="4">
                  <c:v>0</c:v>
                </c:pt>
                <c:pt idx="5">
                  <c:v>0</c:v>
                </c:pt>
                <c:pt idx="6">
                  <c:v>150</c:v>
                </c:pt>
                <c:pt idx="7">
                  <c:v>0</c:v>
                </c:pt>
                <c:pt idx="8">
                  <c:v>0</c:v>
                </c:pt>
                <c:pt idx="9">
                  <c:v>0</c:v>
                </c:pt>
                <c:pt idx="10">
                  <c:v>0</c:v>
                </c:pt>
                <c:pt idx="11">
                  <c:v>40</c:v>
                </c:pt>
                <c:pt idx="12">
                  <c:v>0</c:v>
                </c:pt>
                <c:pt idx="13">
                  <c:v>0</c:v>
                </c:pt>
                <c:pt idx="14">
                  <c:v>0</c:v>
                </c:pt>
                <c:pt idx="15">
                  <c:v>0</c:v>
                </c:pt>
                <c:pt idx="16">
                  <c:v>0</c:v>
                </c:pt>
                <c:pt idx="17">
                  <c:v>0</c:v>
                </c:pt>
                <c:pt idx="18">
                  <c:v>0</c:v>
                </c:pt>
                <c:pt idx="19">
                  <c:v>0</c:v>
                </c:pt>
                <c:pt idx="20">
                  <c:v>0</c:v>
                </c:pt>
                <c:pt idx="21">
                  <c:v>840</c:v>
                </c:pt>
                <c:pt idx="22">
                  <c:v>0</c:v>
                </c:pt>
                <c:pt idx="23">
                  <c:v>0</c:v>
                </c:pt>
                <c:pt idx="24">
                  <c:v>0</c:v>
                </c:pt>
                <c:pt idx="25">
                  <c:v>641.4</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600</c:v>
                </c:pt>
                <c:pt idx="11">
                  <c:v>0</c:v>
                </c:pt>
                <c:pt idx="12">
                  <c:v>6250</c:v>
                </c:pt>
                <c:pt idx="13">
                  <c:v>0</c:v>
                </c:pt>
                <c:pt idx="14">
                  <c:v>0</c:v>
                </c:pt>
                <c:pt idx="15">
                  <c:v>0</c:v>
                </c:pt>
                <c:pt idx="16">
                  <c:v>0</c:v>
                </c:pt>
                <c:pt idx="17">
                  <c:v>0</c:v>
                </c:pt>
                <c:pt idx="18">
                  <c:v>50</c:v>
                </c:pt>
                <c:pt idx="19">
                  <c:v>0</c:v>
                </c:pt>
                <c:pt idx="20">
                  <c:v>0</c:v>
                </c:pt>
                <c:pt idx="21">
                  <c:v>250</c:v>
                </c:pt>
                <c:pt idx="22">
                  <c:v>0</c:v>
                </c:pt>
                <c:pt idx="23">
                  <c:v>0</c:v>
                </c:pt>
                <c:pt idx="24">
                  <c:v>0</c:v>
                </c:pt>
                <c:pt idx="25">
                  <c:v>0</c:v>
                </c:pt>
                <c:pt idx="26">
                  <c:v>800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再エネ比較シート!$BK$13:$BK$42</c:f>
              <c:numCache>
                <c:formatCode>#,##0_);[Red]\(#,##0\)</c:formatCode>
                <c:ptCount val="30"/>
                <c:pt idx="0">
                  <c:v>40314.148999999998</c:v>
                </c:pt>
                <c:pt idx="1">
                  <c:v>153176.49599999996</c:v>
                </c:pt>
                <c:pt idx="2">
                  <c:v>4511.1130000000003</c:v>
                </c:pt>
                <c:pt idx="3">
                  <c:v>418.14000000000004</c:v>
                </c:pt>
                <c:pt idx="4">
                  <c:v>1087.3</c:v>
                </c:pt>
                <c:pt idx="5">
                  <c:v>2126.3000000000002</c:v>
                </c:pt>
                <c:pt idx="6">
                  <c:v>4635.976999999999</c:v>
                </c:pt>
                <c:pt idx="7">
                  <c:v>26874.280000000006</c:v>
                </c:pt>
                <c:pt idx="8">
                  <c:v>32590.599999999995</c:v>
                </c:pt>
                <c:pt idx="9">
                  <c:v>6235.7999999999993</c:v>
                </c:pt>
                <c:pt idx="10">
                  <c:v>22139.599999999999</c:v>
                </c:pt>
                <c:pt idx="11">
                  <c:v>8130.9199999999983</c:v>
                </c:pt>
                <c:pt idx="12">
                  <c:v>51657.399999999994</c:v>
                </c:pt>
                <c:pt idx="13">
                  <c:v>2520.0000000000005</c:v>
                </c:pt>
                <c:pt idx="14">
                  <c:v>7230.3</c:v>
                </c:pt>
                <c:pt idx="15">
                  <c:v>97073.900000000009</c:v>
                </c:pt>
                <c:pt idx="16">
                  <c:v>18328.779999999995</c:v>
                </c:pt>
                <c:pt idx="17">
                  <c:v>17714.800000000007</c:v>
                </c:pt>
                <c:pt idx="18">
                  <c:v>13651.490999999998</c:v>
                </c:pt>
                <c:pt idx="19">
                  <c:v>3899.2999999999997</c:v>
                </c:pt>
                <c:pt idx="20">
                  <c:v>1058.5</c:v>
                </c:pt>
                <c:pt idx="21">
                  <c:v>55395.299999999974</c:v>
                </c:pt>
                <c:pt idx="22">
                  <c:v>302.8</c:v>
                </c:pt>
                <c:pt idx="23">
                  <c:v>28627.170000000002</c:v>
                </c:pt>
                <c:pt idx="24">
                  <c:v>66733.254000000001</c:v>
                </c:pt>
                <c:pt idx="25">
                  <c:v>9488.9549999999981</c:v>
                </c:pt>
                <c:pt idx="26">
                  <c:v>2540.7999999999997</c:v>
                </c:pt>
                <c:pt idx="27">
                  <c:v>11720.220000000001</c:v>
                </c:pt>
                <c:pt idx="28">
                  <c:v>13028.8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再エネ比較シート!$BO$13:$BO$42</c:f>
              <c:numCache>
                <c:formatCode>#,##0_);[Red]\(#,##0\)</c:formatCode>
                <c:ptCount val="30"/>
                <c:pt idx="0">
                  <c:v>978.0365938799996</c:v>
                </c:pt>
                <c:pt idx="1">
                  <c:v>1014.8166715199994</c:v>
                </c:pt>
                <c:pt idx="2">
                  <c:v>1082.4038295599998</c:v>
                </c:pt>
                <c:pt idx="3">
                  <c:v>240.67206480000002</c:v>
                </c:pt>
                <c:pt idx="4">
                  <c:v>782.9582879999997</c:v>
                </c:pt>
                <c:pt idx="5">
                  <c:v>180.97809600000002</c:v>
                </c:pt>
                <c:pt idx="6">
                  <c:v>919.74436523999998</c:v>
                </c:pt>
                <c:pt idx="7">
                  <c:v>3511.8871536000011</c:v>
                </c:pt>
                <c:pt idx="8">
                  <c:v>738.19381199999953</c:v>
                </c:pt>
                <c:pt idx="9">
                  <c:v>1872.5472359999992</c:v>
                </c:pt>
                <c:pt idx="10">
                  <c:v>1243.6843559999998</c:v>
                </c:pt>
                <c:pt idx="11">
                  <c:v>765.58055039999954</c:v>
                </c:pt>
                <c:pt idx="12">
                  <c:v>1178.9978879999985</c:v>
                </c:pt>
                <c:pt idx="13">
                  <c:v>1263.1262999999999</c:v>
                </c:pt>
                <c:pt idx="14">
                  <c:v>1196.7596639999995</c:v>
                </c:pt>
                <c:pt idx="15">
                  <c:v>118.45184399999999</c:v>
                </c:pt>
                <c:pt idx="16">
                  <c:v>1582.9342775999996</c:v>
                </c:pt>
                <c:pt idx="17">
                  <c:v>1475.9075759999992</c:v>
                </c:pt>
                <c:pt idx="18">
                  <c:v>1874.2886101200017</c:v>
                </c:pt>
                <c:pt idx="19">
                  <c:v>1176.3576239999995</c:v>
                </c:pt>
                <c:pt idx="20">
                  <c:v>391.35913199999999</c:v>
                </c:pt>
                <c:pt idx="21">
                  <c:v>1376.2976159999989</c:v>
                </c:pt>
                <c:pt idx="22">
                  <c:v>168.61685999999997</c:v>
                </c:pt>
                <c:pt idx="23">
                  <c:v>3635.7275364000016</c:v>
                </c:pt>
                <c:pt idx="24">
                  <c:v>343.17911448000001</c:v>
                </c:pt>
                <c:pt idx="25">
                  <c:v>2534.2393985999997</c:v>
                </c:pt>
                <c:pt idx="26">
                  <c:v>658.86587999999972</c:v>
                </c:pt>
                <c:pt idx="27">
                  <c:v>605.72456639999984</c:v>
                </c:pt>
                <c:pt idx="28">
                  <c:v>1035.5835479999998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再エネ比較シート!$BP$13:$BP$42</c:f>
              <c:numCache>
                <c:formatCode>#,##0_);[Red]\(#,##0\)</c:formatCode>
                <c:ptCount val="30"/>
                <c:pt idx="0">
                  <c:v>52247.961791999995</c:v>
                </c:pt>
                <c:pt idx="1">
                  <c:v>201497.22128399994</c:v>
                </c:pt>
                <c:pt idx="2">
                  <c:v>3849.2316000000001</c:v>
                </c:pt>
                <c:pt idx="3">
                  <c:v>261.90647999999993</c:v>
                </c:pt>
                <c:pt idx="4">
                  <c:v>575.26832400000012</c:v>
                </c:pt>
                <c:pt idx="5">
                  <c:v>2613.1123800000005</c:v>
                </c:pt>
                <c:pt idx="6">
                  <c:v>4920.1380959999997</c:v>
                </c:pt>
                <c:pt idx="7">
                  <c:v>31677.456480000004</c:v>
                </c:pt>
                <c:pt idx="8">
                  <c:v>42295.912379999994</c:v>
                </c:pt>
                <c:pt idx="9">
                  <c:v>6184.5643799999998</c:v>
                </c:pt>
                <c:pt idx="10">
                  <c:v>27120.945108</c:v>
                </c:pt>
                <c:pt idx="11">
                  <c:v>9649.0050959999971</c:v>
                </c:pt>
                <c:pt idx="12">
                  <c:v>58763.61299999999</c:v>
                </c:pt>
                <c:pt idx="13">
                  <c:v>1864.9593240000008</c:v>
                </c:pt>
                <c:pt idx="14">
                  <c:v>8244.8953559999991</c:v>
                </c:pt>
                <c:pt idx="15">
                  <c:v>324.60530399999999</c:v>
                </c:pt>
                <c:pt idx="16">
                  <c:v>22499.883047999992</c:v>
                </c:pt>
                <c:pt idx="17">
                  <c:v>21779.904780000008</c:v>
                </c:pt>
                <c:pt idx="18">
                  <c:v>15925.686482399995</c:v>
                </c:pt>
                <c:pt idx="19">
                  <c:v>3861.2687159999996</c:v>
                </c:pt>
                <c:pt idx="20">
                  <c:v>968.78942400000005</c:v>
                </c:pt>
                <c:pt idx="21">
                  <c:v>70315.937459999957</c:v>
                </c:pt>
                <c:pt idx="22">
                  <c:v>214.68394800000002</c:v>
                </c:pt>
                <c:pt idx="23">
                  <c:v>10711.313652000003</c:v>
                </c:pt>
                <c:pt idx="24">
                  <c:v>2241.2845439999992</c:v>
                </c:pt>
                <c:pt idx="25">
                  <c:v>8909.9790839999969</c:v>
                </c:pt>
                <c:pt idx="26">
                  <c:v>1576.4653680000001</c:v>
                </c:pt>
                <c:pt idx="27">
                  <c:v>14835.414780000001</c:v>
                </c:pt>
                <c:pt idx="28">
                  <c:v>16092.565884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再エネ比較シート!$BQ$13:$BQ$42</c:f>
              <c:numCache>
                <c:formatCode>#,##0_);[Red]\(#,##0\)</c:formatCode>
                <c:ptCount val="30"/>
                <c:pt idx="0">
                  <c:v>0</c:v>
                </c:pt>
                <c:pt idx="1">
                  <c:v>0</c:v>
                </c:pt>
                <c:pt idx="2">
                  <c:v>1518.998016</c:v>
                </c:pt>
                <c:pt idx="3">
                  <c:v>42.580607999999998</c:v>
                </c:pt>
                <c:pt idx="4">
                  <c:v>0</c:v>
                </c:pt>
                <c:pt idx="5">
                  <c:v>0</c:v>
                </c:pt>
                <c:pt idx="6">
                  <c:v>0</c:v>
                </c:pt>
                <c:pt idx="7">
                  <c:v>0</c:v>
                </c:pt>
                <c:pt idx="8">
                  <c:v>0</c:v>
                </c:pt>
                <c:pt idx="9">
                  <c:v>0</c:v>
                </c:pt>
                <c:pt idx="10">
                  <c:v>0</c:v>
                </c:pt>
                <c:pt idx="11">
                  <c:v>344.12083200000001</c:v>
                </c:pt>
                <c:pt idx="12">
                  <c:v>0</c:v>
                </c:pt>
                <c:pt idx="13">
                  <c:v>125.13484799999996</c:v>
                </c:pt>
                <c:pt idx="14">
                  <c:v>0</c:v>
                </c:pt>
                <c:pt idx="15">
                  <c:v>210143.55590399998</c:v>
                </c:pt>
                <c:pt idx="16">
                  <c:v>0</c:v>
                </c:pt>
                <c:pt idx="17">
                  <c:v>42.36336</c:v>
                </c:pt>
                <c:pt idx="18">
                  <c:v>0</c:v>
                </c:pt>
                <c:pt idx="19">
                  <c:v>0</c:v>
                </c:pt>
                <c:pt idx="20">
                  <c:v>0</c:v>
                </c:pt>
                <c:pt idx="21">
                  <c:v>0</c:v>
                </c:pt>
                <c:pt idx="22">
                  <c:v>0</c:v>
                </c:pt>
                <c:pt idx="23">
                  <c:v>38018.400000000001</c:v>
                </c:pt>
                <c:pt idx="24">
                  <c:v>140674.38019200001</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再エネ比較シート!$BR$13:$BR$42</c:f>
              <c:numCache>
                <c:formatCode>#,##0_);[Red]\(#,##0\)</c:formatCode>
                <c:ptCount val="30"/>
                <c:pt idx="0">
                  <c:v>0</c:v>
                </c:pt>
                <c:pt idx="1">
                  <c:v>0</c:v>
                </c:pt>
                <c:pt idx="2">
                  <c:v>0</c:v>
                </c:pt>
                <c:pt idx="3">
                  <c:v>0</c:v>
                </c:pt>
                <c:pt idx="4">
                  <c:v>0</c:v>
                </c:pt>
                <c:pt idx="5">
                  <c:v>0</c:v>
                </c:pt>
                <c:pt idx="6">
                  <c:v>788.4</c:v>
                </c:pt>
                <c:pt idx="7">
                  <c:v>0</c:v>
                </c:pt>
                <c:pt idx="8">
                  <c:v>0</c:v>
                </c:pt>
                <c:pt idx="9">
                  <c:v>0</c:v>
                </c:pt>
                <c:pt idx="10">
                  <c:v>0</c:v>
                </c:pt>
                <c:pt idx="11">
                  <c:v>210.24</c:v>
                </c:pt>
                <c:pt idx="12">
                  <c:v>0</c:v>
                </c:pt>
                <c:pt idx="13">
                  <c:v>0</c:v>
                </c:pt>
                <c:pt idx="14">
                  <c:v>0</c:v>
                </c:pt>
                <c:pt idx="15">
                  <c:v>0</c:v>
                </c:pt>
                <c:pt idx="16">
                  <c:v>0</c:v>
                </c:pt>
                <c:pt idx="17">
                  <c:v>0</c:v>
                </c:pt>
                <c:pt idx="18">
                  <c:v>0</c:v>
                </c:pt>
                <c:pt idx="19">
                  <c:v>0</c:v>
                </c:pt>
                <c:pt idx="20">
                  <c:v>0</c:v>
                </c:pt>
                <c:pt idx="21">
                  <c:v>4415.04</c:v>
                </c:pt>
                <c:pt idx="22">
                  <c:v>0</c:v>
                </c:pt>
                <c:pt idx="23">
                  <c:v>0</c:v>
                </c:pt>
                <c:pt idx="24">
                  <c:v>0</c:v>
                </c:pt>
                <c:pt idx="25">
                  <c:v>3371.1983999999998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4204.8</c:v>
                </c:pt>
                <c:pt idx="11">
                  <c:v>0</c:v>
                </c:pt>
                <c:pt idx="12">
                  <c:v>43800</c:v>
                </c:pt>
                <c:pt idx="13">
                  <c:v>0</c:v>
                </c:pt>
                <c:pt idx="14">
                  <c:v>0</c:v>
                </c:pt>
                <c:pt idx="15">
                  <c:v>0</c:v>
                </c:pt>
                <c:pt idx="16">
                  <c:v>0</c:v>
                </c:pt>
                <c:pt idx="17">
                  <c:v>0</c:v>
                </c:pt>
                <c:pt idx="18">
                  <c:v>350.4</c:v>
                </c:pt>
                <c:pt idx="19">
                  <c:v>0</c:v>
                </c:pt>
                <c:pt idx="20">
                  <c:v>0</c:v>
                </c:pt>
                <c:pt idx="21">
                  <c:v>1752</c:v>
                </c:pt>
                <c:pt idx="22">
                  <c:v>0</c:v>
                </c:pt>
                <c:pt idx="23">
                  <c:v>0</c:v>
                </c:pt>
                <c:pt idx="24">
                  <c:v>0</c:v>
                </c:pt>
                <c:pt idx="25">
                  <c:v>0</c:v>
                </c:pt>
                <c:pt idx="26">
                  <c:v>5606.4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再エネ比較シート!$BU$13:$BU$42</c:f>
              <c:numCache>
                <c:formatCode>#,##0_);[Red]\(#,##0\)</c:formatCode>
                <c:ptCount val="30"/>
                <c:pt idx="0">
                  <c:v>53225.998385879997</c:v>
                </c:pt>
                <c:pt idx="1">
                  <c:v>202512.03795551995</c:v>
                </c:pt>
                <c:pt idx="2">
                  <c:v>6450.633445559999</c:v>
                </c:pt>
                <c:pt idx="3">
                  <c:v>545.1591527999999</c:v>
                </c:pt>
                <c:pt idx="4">
                  <c:v>1358.2266119999999</c:v>
                </c:pt>
                <c:pt idx="5">
                  <c:v>2794.0904760000003</c:v>
                </c:pt>
                <c:pt idx="6">
                  <c:v>6628.2824612399991</c:v>
                </c:pt>
                <c:pt idx="7">
                  <c:v>35189.343633600009</c:v>
                </c:pt>
                <c:pt idx="8">
                  <c:v>43034.106191999992</c:v>
                </c:pt>
                <c:pt idx="9">
                  <c:v>8057.1116159999992</c:v>
                </c:pt>
                <c:pt idx="10">
                  <c:v>32569.429463999997</c:v>
                </c:pt>
                <c:pt idx="11">
                  <c:v>10968.946478399997</c:v>
                </c:pt>
                <c:pt idx="12">
                  <c:v>103742.610888</c:v>
                </c:pt>
                <c:pt idx="13">
                  <c:v>3253.2204720000009</c:v>
                </c:pt>
                <c:pt idx="14">
                  <c:v>9441.6550199999983</c:v>
                </c:pt>
                <c:pt idx="15">
                  <c:v>210586.61305199997</c:v>
                </c:pt>
                <c:pt idx="16">
                  <c:v>24082.817325599994</c:v>
                </c:pt>
                <c:pt idx="17">
                  <c:v>23298.175716000005</c:v>
                </c:pt>
                <c:pt idx="18">
                  <c:v>18150.375092519997</c:v>
                </c:pt>
                <c:pt idx="19">
                  <c:v>5037.6263399999989</c:v>
                </c:pt>
                <c:pt idx="20">
                  <c:v>1360.1485560000001</c:v>
                </c:pt>
                <c:pt idx="21">
                  <c:v>77859.275075999947</c:v>
                </c:pt>
                <c:pt idx="22">
                  <c:v>383.30080799999996</c:v>
                </c:pt>
                <c:pt idx="23">
                  <c:v>52365.441188400007</c:v>
                </c:pt>
                <c:pt idx="24">
                  <c:v>143258.84385048001</c:v>
                </c:pt>
                <c:pt idx="25">
                  <c:v>14815.416882599997</c:v>
                </c:pt>
                <c:pt idx="26">
                  <c:v>7841.7312480000001</c:v>
                </c:pt>
                <c:pt idx="27">
                  <c:v>15441.139346400001</c:v>
                </c:pt>
                <c:pt idx="28">
                  <c:v>17128.149431999998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久万高原町</c:v>
                </c:pt>
              </c:strCache>
            </c:strRef>
          </c:cat>
          <c:val>
            <c:numRef>
              <c:f>①CO2排出量の現状把握!$AX$43:$AX$45</c:f>
              <c:numCache>
                <c:formatCode>0%</c:formatCode>
                <c:ptCount val="3"/>
                <c:pt idx="0">
                  <c:v>0.42072759503743129</c:v>
                </c:pt>
                <c:pt idx="1">
                  <c:v>0.57170112944528728</c:v>
                </c:pt>
                <c:pt idx="2">
                  <c:v>0.23061866885203253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久万高原町</c:v>
                </c:pt>
              </c:strCache>
            </c:strRef>
          </c:cat>
          <c:val>
            <c:numRef>
              <c:f>①CO2排出量の現状把握!$AY$43:$AY$45</c:f>
              <c:numCache>
                <c:formatCode>0%</c:formatCode>
                <c:ptCount val="3"/>
                <c:pt idx="0">
                  <c:v>0.19118662390594171</c:v>
                </c:pt>
                <c:pt idx="1">
                  <c:v>0.10729006520273345</c:v>
                </c:pt>
                <c:pt idx="2">
                  <c:v>0.15606728214996124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久万高原町</c:v>
                </c:pt>
              </c:strCache>
            </c:strRef>
          </c:cat>
          <c:val>
            <c:numRef>
              <c:f>①CO2排出量の現状把握!$AZ$43:$AZ$45</c:f>
              <c:numCache>
                <c:formatCode>0%</c:formatCode>
                <c:ptCount val="3"/>
                <c:pt idx="0">
                  <c:v>0.18034974026133399</c:v>
                </c:pt>
                <c:pt idx="1">
                  <c:v>0.11907520574554266</c:v>
                </c:pt>
                <c:pt idx="2">
                  <c:v>0.20785249468134484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久万高原町</c:v>
                </c:pt>
              </c:strCache>
            </c:strRef>
          </c:cat>
          <c:val>
            <c:numRef>
              <c:f>①CO2排出量の現状把握!$BA$43:$BA$45</c:f>
              <c:numCache>
                <c:formatCode>0%</c:formatCode>
                <c:ptCount val="3"/>
                <c:pt idx="0">
                  <c:v>0.19226168778726088</c:v>
                </c:pt>
                <c:pt idx="1">
                  <c:v>0.19212000884978353</c:v>
                </c:pt>
                <c:pt idx="2">
                  <c:v>0.40546155431666142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久万高原町</c:v>
                </c:pt>
              </c:strCache>
            </c:strRef>
          </c:cat>
          <c:val>
            <c:numRef>
              <c:f>①CO2排出量の現状把握!$BB$43:$BB$45</c:f>
              <c:numCache>
                <c:formatCode>0%</c:formatCode>
                <c:ptCount val="3"/>
                <c:pt idx="0">
                  <c:v>1.5474353008032191E-2</c:v>
                </c:pt>
                <c:pt idx="1">
                  <c:v>9.8135907566530775E-3</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2837</c:v>
                </c:pt>
                <c:pt idx="1">
                  <c:v>2837</c:v>
                </c:pt>
                <c:pt idx="2">
                  <c:v>2837</c:v>
                </c:pt>
                <c:pt idx="3">
                  <c:v>2837</c:v>
                </c:pt>
                <c:pt idx="4">
                  <c:v>2837</c:v>
                </c:pt>
                <c:pt idx="5">
                  <c:v>2663</c:v>
                </c:pt>
                <c:pt idx="6">
                  <c:v>2663</c:v>
                </c:pt>
                <c:pt idx="7">
                  <c:v>2663</c:v>
                </c:pt>
                <c:pt idx="8">
                  <c:v>2663</c:v>
                </c:pt>
                <c:pt idx="9">
                  <c:v>2663</c:v>
                </c:pt>
                <c:pt idx="10">
                  <c:v>2663</c:v>
                </c:pt>
                <c:pt idx="11">
                  <c:v>2498</c:v>
                </c:pt>
                <c:pt idx="12">
                  <c:v>2498</c:v>
                </c:pt>
                <c:pt idx="13">
                  <c:v>2498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1.2693092464</c:v>
                </c:pt>
                <c:pt idx="1">
                  <c:v>0.49284123699999999</c:v>
                </c:pt>
                <c:pt idx="2">
                  <c:v>1.1281661851</c:v>
                </c:pt>
                <c:pt idx="3">
                  <c:v>0.72727115194999992</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10366</c:v>
                </c:pt>
                <c:pt idx="1">
                  <c:v>10114</c:v>
                </c:pt>
                <c:pt idx="2">
                  <c:v>9897</c:v>
                </c:pt>
                <c:pt idx="3">
                  <c:v>9748</c:v>
                </c:pt>
                <c:pt idx="4">
                  <c:v>9572</c:v>
                </c:pt>
                <c:pt idx="5">
                  <c:v>9290</c:v>
                </c:pt>
                <c:pt idx="6">
                  <c:v>9040</c:v>
                </c:pt>
                <c:pt idx="7">
                  <c:v>8774</c:v>
                </c:pt>
                <c:pt idx="8">
                  <c:v>8537</c:v>
                </c:pt>
                <c:pt idx="9">
                  <c:v>8340</c:v>
                </c:pt>
                <c:pt idx="10">
                  <c:v>8076</c:v>
                </c:pt>
                <c:pt idx="11">
                  <c:v>7924</c:v>
                </c:pt>
                <c:pt idx="12">
                  <c:v>7650</c:v>
                </c:pt>
                <c:pt idx="13">
                  <c:v>7420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久万高原町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1696</v>
      </c>
      <c r="B9" s="70">
        <v>460</v>
      </c>
      <c r="C9" s="70">
        <v>1</v>
      </c>
      <c r="D9" s="70">
        <v>28</v>
      </c>
      <c r="E9" s="70">
        <v>1990</v>
      </c>
      <c r="F9" s="70" t="s">
        <v>787</v>
      </c>
      <c r="G9" s="70" t="s">
        <v>1636</v>
      </c>
      <c r="H9" s="70" t="s">
        <v>1637</v>
      </c>
      <c r="I9" s="148"/>
      <c r="J9" s="71">
        <v>31.050219845557759</v>
      </c>
      <c r="K9" s="71">
        <v>5.427116226352994</v>
      </c>
      <c r="L9" s="71">
        <v>33.343260494473967</v>
      </c>
      <c r="M9" s="71">
        <v>8.851094039620925</v>
      </c>
      <c r="N9" s="71">
        <v>20.5771853227461</v>
      </c>
      <c r="O9" s="71">
        <v>10.468946216495739</v>
      </c>
      <c r="P9" s="71">
        <v>14.85105128134129</v>
      </c>
      <c r="Q9" s="71">
        <v>0.79271483210368299</v>
      </c>
      <c r="R9" s="71">
        <v>0</v>
      </c>
      <c r="S9" s="71">
        <v>0.64551755711865033</v>
      </c>
      <c r="T9" s="72"/>
      <c r="U9" s="71">
        <v>871780</v>
      </c>
      <c r="V9" s="71">
        <v>993</v>
      </c>
      <c r="W9" s="71">
        <v>390</v>
      </c>
      <c r="X9" s="71">
        <v>2968</v>
      </c>
      <c r="Y9" s="71">
        <v>4402</v>
      </c>
      <c r="Z9" s="71">
        <v>4306</v>
      </c>
      <c r="AA9" s="71">
        <v>3606</v>
      </c>
      <c r="AB9" s="71">
        <v>12871</v>
      </c>
      <c r="AC9" s="71">
        <v>0</v>
      </c>
      <c r="AD9" s="71">
        <v>0.64551755711865033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1697</v>
      </c>
      <c r="B10" s="70">
        <v>461</v>
      </c>
      <c r="C10" s="70">
        <v>2</v>
      </c>
      <c r="D10" s="70">
        <v>28</v>
      </c>
      <c r="E10" s="70">
        <v>2005</v>
      </c>
      <c r="F10" s="70" t="s">
        <v>789</v>
      </c>
      <c r="G10" s="70" t="s">
        <v>1636</v>
      </c>
      <c r="H10" s="70" t="s">
        <v>1637</v>
      </c>
      <c r="I10" s="148"/>
      <c r="J10" s="71">
        <v>12.804441806224901</v>
      </c>
      <c r="K10" s="71">
        <v>2.3177529119270508</v>
      </c>
      <c r="L10" s="71">
        <v>21.62190037292196</v>
      </c>
      <c r="M10" s="71">
        <v>13.189889318342759</v>
      </c>
      <c r="N10" s="71">
        <v>22.64585592306139</v>
      </c>
      <c r="O10" s="71">
        <v>12.189944943798951</v>
      </c>
      <c r="P10" s="71">
        <v>14.809414031160779</v>
      </c>
      <c r="Q10" s="71">
        <v>0.62083907191874499</v>
      </c>
      <c r="R10" s="71">
        <v>0</v>
      </c>
      <c r="S10" s="71">
        <v>0.9882372716092801</v>
      </c>
      <c r="T10" s="72"/>
      <c r="U10" s="71">
        <v>395470</v>
      </c>
      <c r="V10" s="71">
        <v>707</v>
      </c>
      <c r="W10" s="71">
        <v>192</v>
      </c>
      <c r="X10" s="71">
        <v>2142</v>
      </c>
      <c r="Y10" s="71">
        <v>4617</v>
      </c>
      <c r="Z10" s="71">
        <v>5802</v>
      </c>
      <c r="AA10" s="71">
        <v>2945</v>
      </c>
      <c r="AB10" s="71">
        <v>10538</v>
      </c>
      <c r="AC10" s="71">
        <v>0</v>
      </c>
      <c r="AD10" s="71">
        <v>0.9882372716092801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1698</v>
      </c>
      <c r="B11" s="70">
        <v>462</v>
      </c>
      <c r="C11" s="70">
        <v>3</v>
      </c>
      <c r="D11" s="70">
        <v>28</v>
      </c>
      <c r="E11" s="70">
        <v>2006</v>
      </c>
      <c r="F11" s="70" t="s">
        <v>790</v>
      </c>
      <c r="G11" s="70" t="s">
        <v>1636</v>
      </c>
      <c r="H11" s="70" t="s">
        <v>1637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1699</v>
      </c>
      <c r="B12" s="70">
        <v>463</v>
      </c>
      <c r="C12" s="70">
        <v>4</v>
      </c>
      <c r="D12" s="70">
        <v>28</v>
      </c>
      <c r="E12" s="70">
        <v>2007</v>
      </c>
      <c r="F12" s="70" t="s">
        <v>791</v>
      </c>
      <c r="G12" s="70" t="s">
        <v>1636</v>
      </c>
      <c r="H12" s="70" t="s">
        <v>1637</v>
      </c>
      <c r="I12" s="148"/>
      <c r="J12" s="71">
        <v>14.04981694379839</v>
      </c>
      <c r="K12" s="71">
        <v>2.1159191725451771</v>
      </c>
      <c r="L12" s="71">
        <v>16.57790094816654</v>
      </c>
      <c r="M12" s="71">
        <v>13.942246840554709</v>
      </c>
      <c r="N12" s="71">
        <v>22.058081810873819</v>
      </c>
      <c r="O12" s="71">
        <v>11.465440540643581</v>
      </c>
      <c r="P12" s="71">
        <v>15.15609618603094</v>
      </c>
      <c r="Q12" s="71">
        <v>0.62819441530370002</v>
      </c>
      <c r="R12" s="71">
        <v>0</v>
      </c>
      <c r="S12" s="71">
        <v>0.9543579918012558</v>
      </c>
      <c r="T12" s="72"/>
      <c r="U12" s="71">
        <v>461399</v>
      </c>
      <c r="V12" s="71">
        <v>704</v>
      </c>
      <c r="W12" s="71">
        <v>202</v>
      </c>
      <c r="X12" s="71">
        <v>2836</v>
      </c>
      <c r="Y12" s="71">
        <v>4509</v>
      </c>
      <c r="Z12" s="71">
        <v>5673</v>
      </c>
      <c r="AA12" s="71">
        <v>2968</v>
      </c>
      <c r="AB12" s="71">
        <v>10099</v>
      </c>
      <c r="AC12" s="71">
        <v>0</v>
      </c>
      <c r="AD12" s="71">
        <v>0.9543579918012558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1700</v>
      </c>
      <c r="B13" s="70">
        <v>464</v>
      </c>
      <c r="C13" s="70">
        <v>5</v>
      </c>
      <c r="D13" s="70">
        <v>28</v>
      </c>
      <c r="E13" s="70">
        <v>2008</v>
      </c>
      <c r="F13" s="70" t="s">
        <v>792</v>
      </c>
      <c r="G13" s="70" t="s">
        <v>1636</v>
      </c>
      <c r="H13" s="70" t="s">
        <v>1637</v>
      </c>
      <c r="I13" s="148"/>
      <c r="J13" s="71">
        <v>13.849607637758981</v>
      </c>
      <c r="K13" s="71">
        <v>1.857052277073614</v>
      </c>
      <c r="L13" s="71">
        <v>14.314391786771941</v>
      </c>
      <c r="M13" s="71">
        <v>16.313778907546752</v>
      </c>
      <c r="N13" s="71">
        <v>22.216162525796399</v>
      </c>
      <c r="O13" s="71">
        <v>11.02199820170661</v>
      </c>
      <c r="P13" s="71">
        <v>14.72056766372236</v>
      </c>
      <c r="Q13" s="71">
        <v>0.60701368210475504</v>
      </c>
      <c r="R13" s="71">
        <v>0</v>
      </c>
      <c r="S13" s="71">
        <v>0.93553163809336104</v>
      </c>
      <c r="T13" s="72"/>
      <c r="U13" s="71">
        <v>477879</v>
      </c>
      <c r="V13" s="71">
        <v>704</v>
      </c>
      <c r="W13" s="71">
        <v>202</v>
      </c>
      <c r="X13" s="71">
        <v>2836</v>
      </c>
      <c r="Y13" s="71">
        <v>4481</v>
      </c>
      <c r="Z13" s="71">
        <v>5645</v>
      </c>
      <c r="AA13" s="71">
        <v>2886</v>
      </c>
      <c r="AB13" s="71">
        <v>9919</v>
      </c>
      <c r="AC13" s="71">
        <v>0</v>
      </c>
      <c r="AD13" s="71">
        <v>0.93553163809336104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1701</v>
      </c>
      <c r="B14" s="70">
        <v>465</v>
      </c>
      <c r="C14" s="70">
        <v>6</v>
      </c>
      <c r="D14" s="70">
        <v>28</v>
      </c>
      <c r="E14" s="70">
        <v>2009</v>
      </c>
      <c r="F14" s="70" t="s">
        <v>176</v>
      </c>
      <c r="G14" s="70" t="s">
        <v>1636</v>
      </c>
      <c r="H14" s="70" t="s">
        <v>1637</v>
      </c>
      <c r="I14" s="148"/>
      <c r="J14" s="71">
        <v>13.05891592771837</v>
      </c>
      <c r="K14" s="71">
        <v>1.516256302930284</v>
      </c>
      <c r="L14" s="71">
        <v>15.45987399020207</v>
      </c>
      <c r="M14" s="71">
        <v>12.10688481882721</v>
      </c>
      <c r="N14" s="71">
        <v>19.03952658882795</v>
      </c>
      <c r="O14" s="71">
        <v>11.210140855656119</v>
      </c>
      <c r="P14" s="71">
        <v>14.423430317934161</v>
      </c>
      <c r="Q14" s="71">
        <v>0.571314111894626</v>
      </c>
      <c r="R14" s="71">
        <v>0</v>
      </c>
      <c r="S14" s="71">
        <v>1.100134870820235</v>
      </c>
      <c r="T14" s="72"/>
      <c r="U14" s="71">
        <v>455039</v>
      </c>
      <c r="V14" s="71">
        <v>704</v>
      </c>
      <c r="W14" s="71">
        <v>250</v>
      </c>
      <c r="X14" s="71">
        <v>2658</v>
      </c>
      <c r="Y14" s="71">
        <v>4471</v>
      </c>
      <c r="Z14" s="71">
        <v>5667</v>
      </c>
      <c r="AA14" s="71">
        <v>2903</v>
      </c>
      <c r="AB14" s="71">
        <v>9800</v>
      </c>
      <c r="AC14" s="71">
        <v>0</v>
      </c>
      <c r="AD14" s="71">
        <v>1.100134870820235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1702</v>
      </c>
      <c r="B15" s="70">
        <v>466</v>
      </c>
      <c r="C15" s="70">
        <v>7</v>
      </c>
      <c r="D15" s="70">
        <v>28</v>
      </c>
      <c r="E15" s="70">
        <v>2010</v>
      </c>
      <c r="F15" s="70" t="s">
        <v>177</v>
      </c>
      <c r="G15" s="70" t="s">
        <v>1636</v>
      </c>
      <c r="H15" s="70" t="s">
        <v>1637</v>
      </c>
      <c r="I15" s="148"/>
      <c r="J15" s="71">
        <v>10.60319375913696</v>
      </c>
      <c r="K15" s="71">
        <v>1.581313136436632</v>
      </c>
      <c r="L15" s="71">
        <v>14.074704113540671</v>
      </c>
      <c r="M15" s="71">
        <v>10.837350433942429</v>
      </c>
      <c r="N15" s="71">
        <v>18.649500732472511</v>
      </c>
      <c r="O15" s="71">
        <v>11.26067821842911</v>
      </c>
      <c r="P15" s="71">
        <v>14.92025556984203</v>
      </c>
      <c r="Q15" s="71">
        <v>0.58557504968499796</v>
      </c>
      <c r="R15" s="71">
        <v>0</v>
      </c>
      <c r="S15" s="71">
        <v>0.92319097189615829</v>
      </c>
      <c r="T15" s="72"/>
      <c r="U15" s="71">
        <v>413590</v>
      </c>
      <c r="V15" s="71">
        <v>704</v>
      </c>
      <c r="W15" s="71">
        <v>250</v>
      </c>
      <c r="X15" s="71">
        <v>2658</v>
      </c>
      <c r="Y15" s="71">
        <v>4454</v>
      </c>
      <c r="Z15" s="71">
        <v>5719</v>
      </c>
      <c r="AA15" s="71">
        <v>2928</v>
      </c>
      <c r="AB15" s="71">
        <v>9625</v>
      </c>
      <c r="AC15" s="71">
        <v>0</v>
      </c>
      <c r="AD15" s="71">
        <v>0.92319097189615829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1703</v>
      </c>
      <c r="B16" s="70">
        <v>467</v>
      </c>
      <c r="C16" s="70">
        <v>8</v>
      </c>
      <c r="D16" s="70">
        <v>28</v>
      </c>
      <c r="E16" s="70">
        <v>2011</v>
      </c>
      <c r="F16" s="70" t="s">
        <v>178</v>
      </c>
      <c r="G16" s="70" t="s">
        <v>1636</v>
      </c>
      <c r="H16" s="70" t="s">
        <v>1637</v>
      </c>
      <c r="I16" s="148"/>
      <c r="J16" s="71">
        <v>23.3763621155761</v>
      </c>
      <c r="K16" s="71">
        <v>2.215713838783286</v>
      </c>
      <c r="L16" s="71">
        <v>13.13272448901232</v>
      </c>
      <c r="M16" s="71">
        <v>13.690620459157589</v>
      </c>
      <c r="N16" s="71">
        <v>22.286729230035249</v>
      </c>
      <c r="O16" s="71">
        <v>11.009678993610869</v>
      </c>
      <c r="P16" s="71">
        <v>14.588053412193521</v>
      </c>
      <c r="Q16" s="71">
        <v>0.66499764813134299</v>
      </c>
      <c r="R16" s="71">
        <v>0</v>
      </c>
      <c r="S16" s="71">
        <v>0.89686259600394269</v>
      </c>
      <c r="T16" s="72"/>
      <c r="U16" s="71">
        <v>858751</v>
      </c>
      <c r="V16" s="71">
        <v>704</v>
      </c>
      <c r="W16" s="71">
        <v>250</v>
      </c>
      <c r="X16" s="71">
        <v>2658</v>
      </c>
      <c r="Y16" s="71">
        <v>4422</v>
      </c>
      <c r="Z16" s="71">
        <v>5713</v>
      </c>
      <c r="AA16" s="71">
        <v>2948</v>
      </c>
      <c r="AB16" s="71">
        <v>9476</v>
      </c>
      <c r="AC16" s="71">
        <v>0</v>
      </c>
      <c r="AD16" s="71">
        <v>0.89686259600394269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1704</v>
      </c>
      <c r="B17" s="70">
        <v>468</v>
      </c>
      <c r="C17" s="70">
        <v>9</v>
      </c>
      <c r="D17" s="70">
        <v>28</v>
      </c>
      <c r="E17" s="70">
        <v>2012</v>
      </c>
      <c r="F17" s="70" t="s">
        <v>179</v>
      </c>
      <c r="G17" s="70" t="s">
        <v>1636</v>
      </c>
      <c r="H17" s="70" t="s">
        <v>1637</v>
      </c>
      <c r="I17" s="148"/>
      <c r="J17" s="71">
        <v>11.9260538153447</v>
      </c>
      <c r="K17" s="71">
        <v>2.4960873343933438</v>
      </c>
      <c r="L17" s="71">
        <v>13.25052849742544</v>
      </c>
      <c r="M17" s="71">
        <v>17.003707110559791</v>
      </c>
      <c r="N17" s="71">
        <v>24.864204136564251</v>
      </c>
      <c r="O17" s="71">
        <v>10.928778030696263</v>
      </c>
      <c r="P17" s="71">
        <v>14.805420728989219</v>
      </c>
      <c r="Q17" s="71">
        <v>0.71373826168602195</v>
      </c>
      <c r="R17" s="71">
        <v>0</v>
      </c>
      <c r="S17" s="71">
        <v>0.72482557532115754</v>
      </c>
      <c r="T17" s="72"/>
      <c r="U17" s="71">
        <v>419773</v>
      </c>
      <c r="V17" s="71">
        <v>704</v>
      </c>
      <c r="W17" s="71">
        <v>250</v>
      </c>
      <c r="X17" s="71">
        <v>2658</v>
      </c>
      <c r="Y17" s="71">
        <v>4491</v>
      </c>
      <c r="Z17" s="71">
        <v>5716</v>
      </c>
      <c r="AA17" s="71">
        <v>2975</v>
      </c>
      <c r="AB17" s="71">
        <v>9361</v>
      </c>
      <c r="AC17" s="71">
        <v>0</v>
      </c>
      <c r="AD17" s="71">
        <v>0.72482557532115754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1705</v>
      </c>
      <c r="B18" s="70">
        <v>469</v>
      </c>
      <c r="C18" s="70">
        <v>10</v>
      </c>
      <c r="D18" s="70">
        <v>28</v>
      </c>
      <c r="E18" s="70">
        <v>2013</v>
      </c>
      <c r="F18" s="70" t="s">
        <v>180</v>
      </c>
      <c r="G18" s="70" t="s">
        <v>1636</v>
      </c>
      <c r="H18" s="70" t="s">
        <v>1637</v>
      </c>
      <c r="I18" s="148"/>
      <c r="J18" s="71">
        <v>8.749099374903702</v>
      </c>
      <c r="K18" s="71">
        <v>2.0630246959466101</v>
      </c>
      <c r="L18" s="71">
        <v>11.701261488888539</v>
      </c>
      <c r="M18" s="71">
        <v>15.81385414087052</v>
      </c>
      <c r="N18" s="71">
        <v>23.94648536526666</v>
      </c>
      <c r="O18" s="71">
        <v>10.606272551673014</v>
      </c>
      <c r="P18" s="71">
        <v>14.896175209104021</v>
      </c>
      <c r="Q18" s="71">
        <v>0.71259328166718905</v>
      </c>
      <c r="R18" s="71">
        <v>0</v>
      </c>
      <c r="S18" s="71">
        <v>0.6871863169260316</v>
      </c>
      <c r="T18" s="72"/>
      <c r="U18" s="71">
        <v>313557</v>
      </c>
      <c r="V18" s="71">
        <v>704</v>
      </c>
      <c r="W18" s="71">
        <v>250</v>
      </c>
      <c r="X18" s="71">
        <v>2658</v>
      </c>
      <c r="Y18" s="71">
        <v>4463</v>
      </c>
      <c r="Z18" s="71">
        <v>5795</v>
      </c>
      <c r="AA18" s="71">
        <v>2982</v>
      </c>
      <c r="AB18" s="71">
        <v>9212</v>
      </c>
      <c r="AC18" s="71">
        <v>0</v>
      </c>
      <c r="AD18" s="71">
        <v>0.6871863169260316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1706</v>
      </c>
      <c r="B19" s="70">
        <v>470</v>
      </c>
      <c r="C19" s="70">
        <v>11</v>
      </c>
      <c r="D19" s="70">
        <v>28</v>
      </c>
      <c r="E19" s="70">
        <v>2014</v>
      </c>
      <c r="F19" s="70" t="s">
        <v>181</v>
      </c>
      <c r="G19" s="70" t="s">
        <v>1636</v>
      </c>
      <c r="H19" s="70" t="s">
        <v>1637</v>
      </c>
      <c r="I19" s="148"/>
      <c r="J19" s="71">
        <v>6.508107380512806</v>
      </c>
      <c r="K19" s="71">
        <v>1.713317237240829</v>
      </c>
      <c r="L19" s="71">
        <v>25.494302434527519</v>
      </c>
      <c r="M19" s="71">
        <v>14.962984466683119</v>
      </c>
      <c r="N19" s="71">
        <v>25.180112416071982</v>
      </c>
      <c r="O19" s="71">
        <v>10.151979858056512</v>
      </c>
      <c r="P19" s="71">
        <v>15.144328440754826</v>
      </c>
      <c r="Q19" s="71">
        <v>0.66773406553553805</v>
      </c>
      <c r="R19" s="71">
        <v>0</v>
      </c>
      <c r="S19" s="71">
        <v>0.74796781458217587</v>
      </c>
      <c r="T19" s="72"/>
      <c r="U19" s="71">
        <v>259043</v>
      </c>
      <c r="V19" s="71">
        <v>508</v>
      </c>
      <c r="W19" s="71">
        <v>556</v>
      </c>
      <c r="X19" s="71">
        <v>2391</v>
      </c>
      <c r="Y19" s="71">
        <v>4432</v>
      </c>
      <c r="Z19" s="71">
        <v>5842</v>
      </c>
      <c r="AA19" s="71">
        <v>3016</v>
      </c>
      <c r="AB19" s="71">
        <v>8997</v>
      </c>
      <c r="AC19" s="71">
        <v>0</v>
      </c>
      <c r="AD19" s="71">
        <v>0.74796781458217587</v>
      </c>
      <c r="AE19" s="72"/>
      <c r="AF19" s="71"/>
      <c r="AG19" s="71"/>
      <c r="AH19" s="71"/>
      <c r="AI19" s="71"/>
      <c r="AJ19" s="71"/>
      <c r="AK19" s="71"/>
      <c r="AL19" s="71"/>
      <c r="AM19" s="71"/>
      <c r="AN19" s="71"/>
      <c r="AO19" s="71"/>
      <c r="AP19" s="71"/>
      <c r="AQ19" s="72"/>
      <c r="AR19" s="71">
        <v>87</v>
      </c>
      <c r="AS19" s="71">
        <v>21</v>
      </c>
      <c r="AT19" s="71">
        <v>0</v>
      </c>
      <c r="AU19" s="71">
        <v>0</v>
      </c>
      <c r="AV19" s="71">
        <v>0</v>
      </c>
      <c r="AW19" s="71">
        <v>0</v>
      </c>
      <c r="AX19" s="71"/>
      <c r="AY19" s="72"/>
      <c r="AZ19" s="71">
        <v>472.93400000000003</v>
      </c>
      <c r="BA19" s="71">
        <v>1903.6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1707</v>
      </c>
      <c r="B20" s="70">
        <v>471</v>
      </c>
      <c r="C20" s="70">
        <v>12</v>
      </c>
      <c r="D20" s="70">
        <v>28</v>
      </c>
      <c r="E20" s="70">
        <v>2015</v>
      </c>
      <c r="F20" s="70" t="s">
        <v>182</v>
      </c>
      <c r="G20" s="70" t="s">
        <v>1636</v>
      </c>
      <c r="H20" s="70" t="s">
        <v>1637</v>
      </c>
      <c r="I20" s="148"/>
      <c r="J20" s="71">
        <v>8.8275670731513411</v>
      </c>
      <c r="K20" s="71">
        <v>1.6428931264104369</v>
      </c>
      <c r="L20" s="71">
        <v>26.835412973142411</v>
      </c>
      <c r="M20" s="71">
        <v>14.47777739908679</v>
      </c>
      <c r="N20" s="71">
        <v>22.893380957957611</v>
      </c>
      <c r="O20" s="71">
        <v>10.015621924809714</v>
      </c>
      <c r="P20" s="71">
        <v>15.503038783136969</v>
      </c>
      <c r="Q20" s="71">
        <v>0.63405201815284495</v>
      </c>
      <c r="R20" s="71">
        <v>0</v>
      </c>
      <c r="S20" s="71">
        <v>0.69647777761161633</v>
      </c>
      <c r="T20" s="72"/>
      <c r="U20" s="71">
        <v>352282</v>
      </c>
      <c r="V20" s="71">
        <v>508</v>
      </c>
      <c r="W20" s="71">
        <v>556</v>
      </c>
      <c r="X20" s="71">
        <v>2391</v>
      </c>
      <c r="Y20" s="71">
        <v>4378</v>
      </c>
      <c r="Z20" s="71">
        <v>5819</v>
      </c>
      <c r="AA20" s="71">
        <v>3085</v>
      </c>
      <c r="AB20" s="71">
        <v>8727</v>
      </c>
      <c r="AC20" s="71">
        <v>0</v>
      </c>
      <c r="AD20" s="71">
        <v>0.69647777761161633</v>
      </c>
      <c r="AE20" s="72"/>
      <c r="AF20" s="71">
        <v>2718666.078765186</v>
      </c>
      <c r="AG20" s="71">
        <v>1094528.041477992</v>
      </c>
      <c r="AH20" s="71">
        <v>3469868.9289802038</v>
      </c>
      <c r="AI20" s="71">
        <v>15206954.063653341</v>
      </c>
      <c r="AJ20" s="71">
        <v>19390370.489558682</v>
      </c>
      <c r="AK20" s="71">
        <v>0</v>
      </c>
      <c r="AL20" s="71">
        <v>0</v>
      </c>
      <c r="AM20" s="71">
        <v>1195998.7416118679</v>
      </c>
      <c r="AN20" s="71">
        <v>0</v>
      </c>
      <c r="AO20" s="71">
        <v>0</v>
      </c>
      <c r="AP20" s="71">
        <v>43076386.344047271</v>
      </c>
      <c r="AQ20" s="72"/>
      <c r="AR20" s="71">
        <v>94</v>
      </c>
      <c r="AS20" s="71">
        <v>26</v>
      </c>
      <c r="AT20" s="71">
        <v>0</v>
      </c>
      <c r="AU20" s="71">
        <v>0</v>
      </c>
      <c r="AV20" s="71">
        <v>0</v>
      </c>
      <c r="AW20" s="71">
        <v>0</v>
      </c>
      <c r="AX20" s="71"/>
      <c r="AY20" s="72"/>
      <c r="AZ20" s="71">
        <v>518.44899999999996</v>
      </c>
      <c r="BA20" s="71">
        <v>15098.6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1708</v>
      </c>
      <c r="B21" s="70">
        <v>472</v>
      </c>
      <c r="C21" s="70">
        <v>13</v>
      </c>
      <c r="D21" s="70">
        <v>28</v>
      </c>
      <c r="E21" s="70">
        <v>2016</v>
      </c>
      <c r="F21" s="70" t="s">
        <v>155</v>
      </c>
      <c r="G21" s="70" t="s">
        <v>1636</v>
      </c>
      <c r="H21" s="70" t="s">
        <v>1637</v>
      </c>
      <c r="I21" s="148"/>
      <c r="J21" s="71">
        <v>5.7658189396255137</v>
      </c>
      <c r="K21" s="71">
        <v>1.5497050379178814</v>
      </c>
      <c r="L21" s="71">
        <v>28.857412337539841</v>
      </c>
      <c r="M21" s="71">
        <v>12.413015078228204</v>
      </c>
      <c r="N21" s="71">
        <v>22.961991643985165</v>
      </c>
      <c r="O21" s="71">
        <v>9.9314038262307456</v>
      </c>
      <c r="P21" s="71">
        <v>15.460453194181204</v>
      </c>
      <c r="Q21" s="71">
        <v>0.60489268651858519</v>
      </c>
      <c r="R21" s="71">
        <v>0</v>
      </c>
      <c r="S21" s="71">
        <v>0.81638785384947066</v>
      </c>
      <c r="T21" s="72"/>
      <c r="U21" s="71">
        <v>219021</v>
      </c>
      <c r="V21" s="71">
        <v>508</v>
      </c>
      <c r="W21" s="71">
        <v>556</v>
      </c>
      <c r="X21" s="71">
        <v>2391</v>
      </c>
      <c r="Y21" s="71">
        <v>4318</v>
      </c>
      <c r="Z21" s="71">
        <v>5841</v>
      </c>
      <c r="AA21" s="71">
        <v>3182</v>
      </c>
      <c r="AB21" s="71">
        <v>8564</v>
      </c>
      <c r="AC21" s="71">
        <v>0</v>
      </c>
      <c r="AD21" s="71">
        <v>0.81638785384947066</v>
      </c>
      <c r="AE21" s="72"/>
      <c r="AF21" s="71">
        <v>1806812.8403765841</v>
      </c>
      <c r="AG21" s="71">
        <v>1043309.06627308</v>
      </c>
      <c r="AH21" s="71">
        <v>2940884.89719425</v>
      </c>
      <c r="AI21" s="71">
        <v>15179572.080599951</v>
      </c>
      <c r="AJ21" s="71">
        <v>18996308.208059959</v>
      </c>
      <c r="AK21" s="71">
        <v>0</v>
      </c>
      <c r="AL21" s="71">
        <v>0</v>
      </c>
      <c r="AM21" s="71">
        <v>1174572.094246601</v>
      </c>
      <c r="AN21" s="71">
        <v>0</v>
      </c>
      <c r="AO21" s="71">
        <v>0</v>
      </c>
      <c r="AP21" s="71">
        <v>41141459.186750427</v>
      </c>
      <c r="AQ21" s="72"/>
      <c r="AR21" s="71">
        <v>101</v>
      </c>
      <c r="AS21" s="71">
        <v>27</v>
      </c>
      <c r="AT21" s="71">
        <v>0</v>
      </c>
      <c r="AU21" s="71">
        <v>0</v>
      </c>
      <c r="AV21" s="71">
        <v>0</v>
      </c>
      <c r="AW21" s="71">
        <v>0</v>
      </c>
      <c r="AX21" s="71"/>
      <c r="AY21" s="72"/>
      <c r="AZ21" s="71">
        <v>560.94899999999996</v>
      </c>
      <c r="BA21" s="71">
        <v>16094.6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1709</v>
      </c>
      <c r="B22" s="70">
        <v>473</v>
      </c>
      <c r="C22" s="70">
        <v>14</v>
      </c>
      <c r="D22" s="70">
        <v>28</v>
      </c>
      <c r="E22" s="70">
        <v>2017</v>
      </c>
      <c r="F22" s="70" t="s">
        <v>156</v>
      </c>
      <c r="G22" s="70" t="s">
        <v>1636</v>
      </c>
      <c r="H22" s="70" t="s">
        <v>1637</v>
      </c>
      <c r="I22" s="148"/>
      <c r="J22" s="71">
        <v>6.9654522168980195</v>
      </c>
      <c r="K22" s="71">
        <v>1.583566514491398</v>
      </c>
      <c r="L22" s="71">
        <v>26.049876279956891</v>
      </c>
      <c r="M22" s="71">
        <v>12.446405722432804</v>
      </c>
      <c r="N22" s="71">
        <v>22.375967515327236</v>
      </c>
      <c r="O22" s="71">
        <v>9.7593116978262859</v>
      </c>
      <c r="P22" s="71">
        <v>15.628053645532137</v>
      </c>
      <c r="Q22" s="71">
        <v>0.57224038194501503</v>
      </c>
      <c r="R22" s="71">
        <v>0</v>
      </c>
      <c r="S22" s="71">
        <v>0.67871172618206876</v>
      </c>
      <c r="T22" s="72"/>
      <c r="U22" s="71">
        <v>260352</v>
      </c>
      <c r="V22" s="71">
        <v>508</v>
      </c>
      <c r="W22" s="71">
        <v>556</v>
      </c>
      <c r="X22" s="71">
        <v>2391</v>
      </c>
      <c r="Y22" s="71">
        <v>4300</v>
      </c>
      <c r="Z22" s="71">
        <v>5835</v>
      </c>
      <c r="AA22" s="71">
        <v>3237</v>
      </c>
      <c r="AB22" s="71">
        <v>8378</v>
      </c>
      <c r="AC22" s="71">
        <v>0</v>
      </c>
      <c r="AD22" s="71">
        <v>0.67871172618206876</v>
      </c>
      <c r="AE22" s="72"/>
      <c r="AF22" s="71">
        <v>2110484.48898585</v>
      </c>
      <c r="AG22" s="71">
        <v>1046340.451017681</v>
      </c>
      <c r="AH22" s="71">
        <v>3592602.0568797491</v>
      </c>
      <c r="AI22" s="71">
        <v>14804019.91233512</v>
      </c>
      <c r="AJ22" s="71">
        <v>17154048.308892362</v>
      </c>
      <c r="AK22" s="71">
        <v>0</v>
      </c>
      <c r="AL22" s="71">
        <v>0</v>
      </c>
      <c r="AM22" s="71">
        <v>1150859.738865745</v>
      </c>
      <c r="AN22" s="71">
        <v>0</v>
      </c>
      <c r="AO22" s="71">
        <v>0</v>
      </c>
      <c r="AP22" s="71">
        <v>39858354.956976511</v>
      </c>
      <c r="AQ22" s="72"/>
      <c r="AR22" s="71">
        <v>104</v>
      </c>
      <c r="AS22" s="71">
        <v>62</v>
      </c>
      <c r="AT22" s="71">
        <v>0</v>
      </c>
      <c r="AU22" s="71">
        <v>0</v>
      </c>
      <c r="AV22" s="71">
        <v>0</v>
      </c>
      <c r="AW22" s="71">
        <v>0</v>
      </c>
      <c r="AX22" s="71"/>
      <c r="AY22" s="72"/>
      <c r="AZ22" s="71">
        <v>571.34900000000005</v>
      </c>
      <c r="BA22" s="71">
        <v>17788.2</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1710</v>
      </c>
      <c r="B23" s="70">
        <v>474</v>
      </c>
      <c r="C23" s="70">
        <v>15</v>
      </c>
      <c r="D23" s="70">
        <v>28</v>
      </c>
      <c r="E23" s="70">
        <v>2018</v>
      </c>
      <c r="F23" s="70" t="s">
        <v>183</v>
      </c>
      <c r="G23" s="70" t="s">
        <v>1636</v>
      </c>
      <c r="H23" s="70" t="s">
        <v>1637</v>
      </c>
      <c r="I23" s="148"/>
      <c r="J23" s="71">
        <v>5.6296999469132727</v>
      </c>
      <c r="K23" s="71">
        <v>1.4738715094849599</v>
      </c>
      <c r="L23" s="71">
        <v>23.897406171011077</v>
      </c>
      <c r="M23" s="71">
        <v>12.507792346113591</v>
      </c>
      <c r="N23" s="71">
        <v>20.040631719580333</v>
      </c>
      <c r="O23" s="71">
        <v>9.5086694673189331</v>
      </c>
      <c r="P23" s="71">
        <v>15.654123926517471</v>
      </c>
      <c r="Q23" s="71">
        <v>0.51503265204749804</v>
      </c>
      <c r="R23" s="71">
        <v>0</v>
      </c>
      <c r="S23" s="71">
        <v>0.7344418733255873</v>
      </c>
      <c r="T23" s="72"/>
      <c r="U23" s="71">
        <v>219869</v>
      </c>
      <c r="V23" s="71">
        <v>508</v>
      </c>
      <c r="W23" s="71">
        <v>556</v>
      </c>
      <c r="X23" s="71">
        <v>2391</v>
      </c>
      <c r="Y23" s="71">
        <v>4183</v>
      </c>
      <c r="Z23" s="71">
        <v>5794</v>
      </c>
      <c r="AA23" s="71">
        <v>3275</v>
      </c>
      <c r="AB23" s="71">
        <v>8126</v>
      </c>
      <c r="AC23" s="71">
        <v>0</v>
      </c>
      <c r="AD23" s="71">
        <v>0.7344418733255873</v>
      </c>
      <c r="AE23" s="72"/>
      <c r="AF23" s="71">
        <v>1789134.221728188</v>
      </c>
      <c r="AG23" s="71">
        <v>946687.80065278104</v>
      </c>
      <c r="AH23" s="71">
        <v>3386027.8806591989</v>
      </c>
      <c r="AI23" s="71">
        <v>15132732.28643995</v>
      </c>
      <c r="AJ23" s="71">
        <v>15501470.297318671</v>
      </c>
      <c r="AK23" s="71">
        <v>0</v>
      </c>
      <c r="AL23" s="71">
        <v>0</v>
      </c>
      <c r="AM23" s="71">
        <v>1118552.925642858</v>
      </c>
      <c r="AN23" s="71">
        <v>0</v>
      </c>
      <c r="AO23" s="71">
        <v>0</v>
      </c>
      <c r="AP23" s="71">
        <v>37874605.412441649</v>
      </c>
      <c r="AQ23" s="72"/>
      <c r="AR23" s="71">
        <v>109</v>
      </c>
      <c r="AS23" s="71">
        <v>70</v>
      </c>
      <c r="AT23" s="71">
        <v>0</v>
      </c>
      <c r="AU23" s="71">
        <v>0</v>
      </c>
      <c r="AV23" s="71">
        <v>0</v>
      </c>
      <c r="AW23" s="71">
        <v>0</v>
      </c>
      <c r="AX23" s="71"/>
      <c r="AY23" s="72"/>
      <c r="AZ23" s="71">
        <v>599.04899999999998</v>
      </c>
      <c r="BA23" s="71">
        <v>35131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1711</v>
      </c>
      <c r="B24" s="70">
        <v>475</v>
      </c>
      <c r="C24" s="70">
        <v>16</v>
      </c>
      <c r="D24" s="70">
        <v>28</v>
      </c>
      <c r="E24" s="70">
        <v>2019</v>
      </c>
      <c r="F24" s="70" t="s">
        <v>158</v>
      </c>
      <c r="G24" s="70" t="s">
        <v>1636</v>
      </c>
      <c r="H24" s="70" t="s">
        <v>1637</v>
      </c>
      <c r="I24" s="148"/>
      <c r="J24" s="71">
        <v>6.4718713680925255</v>
      </c>
      <c r="K24" s="71">
        <v>1.3676442319554019</v>
      </c>
      <c r="L24" s="71">
        <v>24.004474704716358</v>
      </c>
      <c r="M24" s="71">
        <v>11.220625478898132</v>
      </c>
      <c r="N24" s="71">
        <v>19.798271493618628</v>
      </c>
      <c r="O24" s="71">
        <v>9.1523748544425576</v>
      </c>
      <c r="P24" s="71">
        <v>15.406168907710398</v>
      </c>
      <c r="Q24" s="71">
        <v>0.48565942781107801</v>
      </c>
      <c r="R24" s="71">
        <v>0</v>
      </c>
      <c r="S24" s="71">
        <v>0.81528658557328382</v>
      </c>
      <c r="T24" s="72"/>
      <c r="U24" s="71">
        <v>265891</v>
      </c>
      <c r="V24" s="71">
        <v>508</v>
      </c>
      <c r="W24" s="71">
        <v>556</v>
      </c>
      <c r="X24" s="71">
        <v>2391</v>
      </c>
      <c r="Y24" s="71">
        <v>4082</v>
      </c>
      <c r="Z24" s="71">
        <v>5730</v>
      </c>
      <c r="AA24" s="71">
        <v>3199</v>
      </c>
      <c r="AB24" s="71">
        <v>7870</v>
      </c>
      <c r="AC24" s="71">
        <v>0</v>
      </c>
      <c r="AD24" s="71">
        <v>0.81528658557328382</v>
      </c>
      <c r="AE24" s="72"/>
      <c r="AF24" s="71">
        <v>2123094.4618106191</v>
      </c>
      <c r="AG24" s="71">
        <v>946407.45982642809</v>
      </c>
      <c r="AH24" s="71">
        <v>3655898.6973003289</v>
      </c>
      <c r="AI24" s="71">
        <v>14828821.393453261</v>
      </c>
      <c r="AJ24" s="71">
        <v>15956834.31830897</v>
      </c>
      <c r="AK24" s="71">
        <v>0</v>
      </c>
      <c r="AL24" s="71">
        <v>0</v>
      </c>
      <c r="AM24" s="71">
        <v>1071834.7546717196</v>
      </c>
      <c r="AN24" s="71">
        <v>0</v>
      </c>
      <c r="AO24" s="71">
        <v>0</v>
      </c>
      <c r="AP24" s="71">
        <v>38582891.08537133</v>
      </c>
      <c r="AQ24" s="72"/>
      <c r="AR24" s="71">
        <v>112</v>
      </c>
      <c r="AS24" s="71">
        <v>76</v>
      </c>
      <c r="AT24" s="71">
        <v>0</v>
      </c>
      <c r="AU24" s="71">
        <v>0</v>
      </c>
      <c r="AV24" s="71">
        <v>0</v>
      </c>
      <c r="AW24" s="71">
        <v>0</v>
      </c>
      <c r="AX24" s="71"/>
      <c r="AY24" s="72"/>
      <c r="AZ24" s="71">
        <v>624.34900000000005</v>
      </c>
      <c r="BA24" s="71">
        <v>35408.1</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1712</v>
      </c>
      <c r="B25" s="70">
        <v>476</v>
      </c>
      <c r="C25" s="70">
        <v>17</v>
      </c>
      <c r="D25" s="70">
        <v>28</v>
      </c>
      <c r="E25" s="70">
        <v>2020</v>
      </c>
      <c r="F25" s="70" t="s">
        <v>159</v>
      </c>
      <c r="G25" s="70" t="s">
        <v>1636</v>
      </c>
      <c r="H25" s="70" t="s">
        <v>1637</v>
      </c>
      <c r="I25" s="148"/>
      <c r="J25" s="71">
        <v>5.724736857422819</v>
      </c>
      <c r="K25" s="71">
        <v>1.4433145408004582</v>
      </c>
      <c r="L25" s="71">
        <v>28.715396494381192</v>
      </c>
      <c r="M25" s="71">
        <v>9.7108664321220495</v>
      </c>
      <c r="N25" s="71">
        <v>18.061770463743102</v>
      </c>
      <c r="O25" s="71">
        <v>8.006179429026087</v>
      </c>
      <c r="P25" s="71">
        <v>14.616875541956958</v>
      </c>
      <c r="Q25" s="71">
        <v>0.456002234767246</v>
      </c>
      <c r="R25" s="71">
        <v>0</v>
      </c>
      <c r="S25" s="71">
        <v>0.7688588798803484</v>
      </c>
      <c r="T25" s="72"/>
      <c r="U25" s="71">
        <v>266615</v>
      </c>
      <c r="V25" s="71">
        <v>496</v>
      </c>
      <c r="W25" s="71">
        <v>591</v>
      </c>
      <c r="X25" s="71">
        <v>2176</v>
      </c>
      <c r="Y25" s="71">
        <v>4063</v>
      </c>
      <c r="Z25" s="71">
        <v>5721</v>
      </c>
      <c r="AA25" s="71">
        <v>3226</v>
      </c>
      <c r="AB25" s="71">
        <v>7734</v>
      </c>
      <c r="AC25" s="71">
        <v>0</v>
      </c>
      <c r="AD25" s="71">
        <v>0.7688588798803484</v>
      </c>
      <c r="AE25" s="72"/>
      <c r="AF25" s="71">
        <v>2081705.240568561</v>
      </c>
      <c r="AG25" s="71">
        <v>924732.486417762</v>
      </c>
      <c r="AH25" s="71">
        <v>4211063.7374471491</v>
      </c>
      <c r="AI25" s="71">
        <v>12493899.287947983</v>
      </c>
      <c r="AJ25" s="71">
        <v>16684660.01491756</v>
      </c>
      <c r="AK25" s="71"/>
      <c r="AL25" s="71"/>
      <c r="AM25" s="71">
        <v>1009372.9265321735</v>
      </c>
      <c r="AN25" s="71"/>
      <c r="AO25" s="71"/>
      <c r="AP25" s="71">
        <v>37405433.693831183</v>
      </c>
      <c r="AQ25" s="72"/>
      <c r="AR25" s="71">
        <v>119</v>
      </c>
      <c r="AS25" s="71">
        <v>96</v>
      </c>
      <c r="AT25" s="71">
        <v>0</v>
      </c>
      <c r="AU25" s="71">
        <v>0</v>
      </c>
      <c r="AV25" s="71">
        <v>0</v>
      </c>
      <c r="AW25" s="71">
        <v>0</v>
      </c>
      <c r="AX25" s="71"/>
      <c r="AY25" s="72"/>
      <c r="AZ25" s="71">
        <v>673.04899999999998</v>
      </c>
      <c r="BA25" s="71">
        <v>36346.899999999987</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1713</v>
      </c>
      <c r="B26" s="70">
        <v>476</v>
      </c>
      <c r="C26" s="70">
        <v>18</v>
      </c>
      <c r="D26" s="70">
        <v>28</v>
      </c>
      <c r="E26" s="70">
        <v>2021</v>
      </c>
      <c r="F26" s="70" t="s">
        <v>160</v>
      </c>
      <c r="G26" s="1064" t="s">
        <v>1636</v>
      </c>
      <c r="H26" s="70" t="s">
        <v>1637</v>
      </c>
      <c r="I26" s="148"/>
      <c r="J26" s="71">
        <v>10.136491244676888</v>
      </c>
      <c r="K26" s="71">
        <v>1.3903125422749134</v>
      </c>
      <c r="L26" s="71">
        <v>26.205353356277964</v>
      </c>
      <c r="M26" s="71">
        <v>9.8625161173809683</v>
      </c>
      <c r="N26" s="71">
        <v>17.593933532178831</v>
      </c>
      <c r="O26" s="71">
        <v>7.7158131829648964</v>
      </c>
      <c r="P26" s="71">
        <v>15.166534718913617</v>
      </c>
      <c r="Q26" s="71">
        <v>0.44251588696516803</v>
      </c>
      <c r="R26" s="71">
        <v>0</v>
      </c>
      <c r="S26" s="71">
        <v>0.97597133022768578</v>
      </c>
      <c r="T26" s="72"/>
      <c r="U26" s="71">
        <v>484795</v>
      </c>
      <c r="V26" s="71">
        <v>496</v>
      </c>
      <c r="W26" s="71">
        <v>591</v>
      </c>
      <c r="X26" s="71">
        <v>2176</v>
      </c>
      <c r="Y26" s="71">
        <v>4006</v>
      </c>
      <c r="Z26" s="71">
        <v>5677</v>
      </c>
      <c r="AA26" s="71">
        <v>3264</v>
      </c>
      <c r="AB26" s="71">
        <v>7579</v>
      </c>
      <c r="AC26" s="71">
        <v>0</v>
      </c>
      <c r="AD26" s="71">
        <v>0.97597133022768578</v>
      </c>
      <c r="AE26" s="72"/>
      <c r="AF26" s="71">
        <v>3713321.0269923978</v>
      </c>
      <c r="AG26" s="71">
        <v>940701.16493848537</v>
      </c>
      <c r="AH26" s="71">
        <v>3775463.7092906428</v>
      </c>
      <c r="AI26" s="71">
        <v>13709511.097230056</v>
      </c>
      <c r="AJ26" s="71">
        <v>16024816.654841781</v>
      </c>
      <c r="AK26" s="71">
        <v>0</v>
      </c>
      <c r="AL26" s="71">
        <v>0</v>
      </c>
      <c r="AM26" s="71">
        <v>994849.00569533824</v>
      </c>
      <c r="AN26" s="71">
        <v>0</v>
      </c>
      <c r="AO26" s="71">
        <v>0</v>
      </c>
      <c r="AP26" s="71">
        <v>39158662.658988699</v>
      </c>
      <c r="AQ26" s="72"/>
      <c r="AR26" s="71">
        <v>124</v>
      </c>
      <c r="AS26" s="71">
        <v>110</v>
      </c>
      <c r="AT26" s="71">
        <v>0</v>
      </c>
      <c r="AU26" s="71">
        <v>0</v>
      </c>
      <c r="AV26" s="71">
        <v>0</v>
      </c>
      <c r="AW26" s="71">
        <v>0</v>
      </c>
      <c r="AX26" s="71"/>
      <c r="AY26" s="72"/>
      <c r="AZ26" s="71">
        <v>699.74899999999991</v>
      </c>
      <c r="BA26" s="71">
        <v>38854.899999999987</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1640</v>
      </c>
      <c r="B27" s="70">
        <v>476</v>
      </c>
      <c r="C27" s="70">
        <v>19</v>
      </c>
      <c r="D27" s="70">
        <v>28</v>
      </c>
      <c r="E27" s="70">
        <v>2022</v>
      </c>
      <c r="F27" s="70" t="s">
        <v>161</v>
      </c>
      <c r="G27" s="1064" t="s">
        <v>1636</v>
      </c>
      <c r="H27" s="70" t="s">
        <v>1637</v>
      </c>
      <c r="I27" s="148"/>
      <c r="J27" s="71">
        <v>8.6392372946355245</v>
      </c>
      <c r="K27" s="71">
        <v>1.3299091308313467</v>
      </c>
      <c r="L27" s="71">
        <v>23.496559219542366</v>
      </c>
      <c r="M27" s="71">
        <v>10.055352289900027</v>
      </c>
      <c r="N27" s="71">
        <v>17.405010319060157</v>
      </c>
      <c r="O27" s="71">
        <v>8.0179900856385675</v>
      </c>
      <c r="P27" s="71">
        <v>14.74657411543679</v>
      </c>
      <c r="Q27" s="71">
        <v>0.44081738069304693</v>
      </c>
      <c r="R27" s="71">
        <v>0</v>
      </c>
      <c r="S27" s="71">
        <v>0.82462187733840131</v>
      </c>
      <c r="T27" s="72"/>
      <c r="U27" s="71">
        <v>508184</v>
      </c>
      <c r="V27" s="71">
        <v>496</v>
      </c>
      <c r="W27" s="71">
        <v>591</v>
      </c>
      <c r="X27" s="71">
        <v>2176</v>
      </c>
      <c r="Y27" s="71">
        <v>4024</v>
      </c>
      <c r="Z27" s="71">
        <v>5605</v>
      </c>
      <c r="AA27" s="71">
        <v>3222</v>
      </c>
      <c r="AB27" s="71">
        <v>7488</v>
      </c>
      <c r="AC27" s="71">
        <v>0</v>
      </c>
      <c r="AD27" s="71">
        <v>0.82462187733840131</v>
      </c>
      <c r="AE27" s="72"/>
      <c r="AF27" s="71">
        <v>3470147.5509506636</v>
      </c>
      <c r="AG27" s="71">
        <v>948964.82180987985</v>
      </c>
      <c r="AH27" s="71">
        <v>4190799.4258311121</v>
      </c>
      <c r="AI27" s="71">
        <v>13615249.646027401</v>
      </c>
      <c r="AJ27" s="71">
        <v>16385183.487627074</v>
      </c>
      <c r="AK27" s="71">
        <v>0</v>
      </c>
      <c r="AL27" s="71">
        <v>0</v>
      </c>
      <c r="AM27" s="71">
        <v>966905.18052048131</v>
      </c>
      <c r="AN27" s="71">
        <v>0</v>
      </c>
      <c r="AO27" s="71">
        <v>0</v>
      </c>
      <c r="AP27" s="71">
        <v>39577250.112766616</v>
      </c>
      <c r="AQ27" s="72"/>
      <c r="AR27" s="71">
        <v>132</v>
      </c>
      <c r="AS27" s="71">
        <v>122</v>
      </c>
      <c r="AT27" s="71">
        <v>0</v>
      </c>
      <c r="AU27" s="71">
        <v>0</v>
      </c>
      <c r="AV27" s="71">
        <v>0</v>
      </c>
      <c r="AW27" s="71">
        <v>0</v>
      </c>
      <c r="AX27" s="71"/>
      <c r="AY27" s="72"/>
      <c r="AZ27" s="71">
        <v>747.84899999999982</v>
      </c>
      <c r="BA27" s="71">
        <v>39449.299999999996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1714</v>
      </c>
      <c r="B28" s="70">
        <v>476</v>
      </c>
      <c r="C28" s="70">
        <v>20</v>
      </c>
      <c r="D28" s="70">
        <v>28</v>
      </c>
      <c r="E28" s="70">
        <v>2023</v>
      </c>
      <c r="F28" s="70" t="s">
        <v>1539</v>
      </c>
      <c r="G28" s="70" t="s">
        <v>1636</v>
      </c>
      <c r="H28" s="70" t="s">
        <v>1637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143</v>
      </c>
      <c r="AS28" s="71">
        <v>123</v>
      </c>
      <c r="AT28" s="71">
        <v>0</v>
      </c>
      <c r="AU28" s="71">
        <v>0</v>
      </c>
      <c r="AV28" s="71">
        <v>0</v>
      </c>
      <c r="AW28" s="71">
        <v>0</v>
      </c>
      <c r="AX28" s="71"/>
      <c r="AY28" s="72"/>
      <c r="AZ28" s="71">
        <v>814.94899999999973</v>
      </c>
      <c r="BA28" s="71">
        <v>39499.199999999997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1635</v>
      </c>
      <c r="B29" s="70">
        <v>476</v>
      </c>
      <c r="C29" s="70">
        <v>21</v>
      </c>
      <c r="D29" s="70">
        <v>28</v>
      </c>
      <c r="E29" s="70">
        <v>2024</v>
      </c>
      <c r="F29" s="70" t="s">
        <v>1554</v>
      </c>
      <c r="G29" s="70" t="s">
        <v>1636</v>
      </c>
      <c r="H29" s="70" t="s">
        <v>1637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1715</v>
      </c>
      <c r="B30" s="70">
        <v>120</v>
      </c>
      <c r="C30" s="70">
        <v>1</v>
      </c>
      <c r="D30" s="70">
        <v>8</v>
      </c>
      <c r="E30" s="70">
        <v>1990</v>
      </c>
      <c r="F30" s="70" t="s">
        <v>787</v>
      </c>
      <c r="G30" s="70" t="s">
        <v>1629</v>
      </c>
      <c r="H30" s="70" t="s">
        <v>1630</v>
      </c>
      <c r="I30" s="148"/>
      <c r="J30" s="71">
        <v>23.962144699276859</v>
      </c>
      <c r="K30" s="71">
        <v>3.5688891196460268</v>
      </c>
      <c r="L30" s="71">
        <v>15.218206071836841</v>
      </c>
      <c r="M30" s="71">
        <v>8.6721635671218511</v>
      </c>
      <c r="N30" s="71">
        <v>16.42154748723468</v>
      </c>
      <c r="O30" s="71">
        <v>8.1714185400934038</v>
      </c>
      <c r="P30" s="71">
        <v>9.3405946494958556</v>
      </c>
      <c r="Q30" s="71">
        <v>0.58626777148589504</v>
      </c>
      <c r="R30" s="71">
        <v>0</v>
      </c>
      <c r="S30" s="71">
        <v>0.4774051453820552</v>
      </c>
      <c r="T30" s="72"/>
      <c r="U30" s="71">
        <v>672772</v>
      </c>
      <c r="V30" s="71">
        <v>653</v>
      </c>
      <c r="W30" s="71">
        <v>178</v>
      </c>
      <c r="X30" s="71">
        <v>2908</v>
      </c>
      <c r="Y30" s="71">
        <v>3513</v>
      </c>
      <c r="Z30" s="71">
        <v>3361</v>
      </c>
      <c r="AA30" s="71">
        <v>2268</v>
      </c>
      <c r="AB30" s="71">
        <v>9519</v>
      </c>
      <c r="AC30" s="71">
        <v>0</v>
      </c>
      <c r="AD30" s="71">
        <v>0.4774051453820552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1716</v>
      </c>
      <c r="B31" s="70">
        <v>121</v>
      </c>
      <c r="C31" s="70">
        <v>2</v>
      </c>
      <c r="D31" s="70">
        <v>8</v>
      </c>
      <c r="E31" s="70">
        <v>2005</v>
      </c>
      <c r="F31" s="70" t="s">
        <v>789</v>
      </c>
      <c r="G31" s="70" t="s">
        <v>1629</v>
      </c>
      <c r="H31" s="70" t="s">
        <v>1630</v>
      </c>
      <c r="I31" s="148"/>
      <c r="J31" s="71">
        <v>43.260344275415989</v>
      </c>
      <c r="K31" s="71">
        <v>1.344099991357979</v>
      </c>
      <c r="L31" s="71">
        <v>10.923564250903279</v>
      </c>
      <c r="M31" s="71">
        <v>14.31675661304712</v>
      </c>
      <c r="N31" s="71">
        <v>20.69371153116656</v>
      </c>
      <c r="O31" s="71">
        <v>11.04280431310019</v>
      </c>
      <c r="P31" s="71">
        <v>10.54007871283973</v>
      </c>
      <c r="Q31" s="71">
        <v>0.54996514863935198</v>
      </c>
      <c r="R31" s="71">
        <v>0</v>
      </c>
      <c r="S31" s="71">
        <v>0</v>
      </c>
      <c r="T31" s="72"/>
      <c r="U31" s="71">
        <v>1336112</v>
      </c>
      <c r="V31" s="71">
        <v>410</v>
      </c>
      <c r="W31" s="71">
        <v>97</v>
      </c>
      <c r="X31" s="71">
        <v>2325</v>
      </c>
      <c r="Y31" s="71">
        <v>4219</v>
      </c>
      <c r="Z31" s="71">
        <v>5256</v>
      </c>
      <c r="AA31" s="71">
        <v>2096</v>
      </c>
      <c r="AB31" s="71">
        <v>9335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1717</v>
      </c>
      <c r="B32" s="70">
        <v>122</v>
      </c>
      <c r="C32" s="70">
        <v>3</v>
      </c>
      <c r="D32" s="70">
        <v>8</v>
      </c>
      <c r="E32" s="70">
        <v>2006</v>
      </c>
      <c r="F32" s="70" t="s">
        <v>790</v>
      </c>
      <c r="G32" s="70" t="s">
        <v>1629</v>
      </c>
      <c r="H32" s="70" t="s">
        <v>1630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1718</v>
      </c>
      <c r="B33" s="70">
        <v>123</v>
      </c>
      <c r="C33" s="70">
        <v>4</v>
      </c>
      <c r="D33" s="70">
        <v>8</v>
      </c>
      <c r="E33" s="70">
        <v>2007</v>
      </c>
      <c r="F33" s="70" t="s">
        <v>791</v>
      </c>
      <c r="G33" s="70" t="s">
        <v>1629</v>
      </c>
      <c r="H33" s="70" t="s">
        <v>1630</v>
      </c>
      <c r="I33" s="148"/>
      <c r="J33" s="71">
        <v>48.492740731562627</v>
      </c>
      <c r="K33" s="71">
        <v>0.99484267913700786</v>
      </c>
      <c r="L33" s="71">
        <v>21.25582349294621</v>
      </c>
      <c r="M33" s="71">
        <v>14.138893481465219</v>
      </c>
      <c r="N33" s="71">
        <v>20.634506338049629</v>
      </c>
      <c r="O33" s="71">
        <v>10.533734549239259</v>
      </c>
      <c r="P33" s="71">
        <v>10.76961147450784</v>
      </c>
      <c r="Q33" s="71">
        <v>0.57146470872315003</v>
      </c>
      <c r="R33" s="71">
        <v>0</v>
      </c>
      <c r="S33" s="71">
        <v>0</v>
      </c>
      <c r="T33" s="72"/>
      <c r="U33" s="71">
        <v>1592512</v>
      </c>
      <c r="V33" s="71">
        <v>331</v>
      </c>
      <c r="W33" s="71">
        <v>259</v>
      </c>
      <c r="X33" s="71">
        <v>2876</v>
      </c>
      <c r="Y33" s="71">
        <v>4218</v>
      </c>
      <c r="Z33" s="71">
        <v>5212</v>
      </c>
      <c r="AA33" s="71">
        <v>2109</v>
      </c>
      <c r="AB33" s="71">
        <v>9187</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1719</v>
      </c>
      <c r="B34" s="70">
        <v>124</v>
      </c>
      <c r="C34" s="70">
        <v>5</v>
      </c>
      <c r="D34" s="70">
        <v>8</v>
      </c>
      <c r="E34" s="70">
        <v>2008</v>
      </c>
      <c r="F34" s="70" t="s">
        <v>792</v>
      </c>
      <c r="G34" s="70" t="s">
        <v>1629</v>
      </c>
      <c r="H34" s="70" t="s">
        <v>1630</v>
      </c>
      <c r="I34" s="148"/>
      <c r="J34" s="71">
        <v>48.706506859078118</v>
      </c>
      <c r="K34" s="71">
        <v>0.87313111322637249</v>
      </c>
      <c r="L34" s="71">
        <v>18.353601350366009</v>
      </c>
      <c r="M34" s="71">
        <v>16.54387451978296</v>
      </c>
      <c r="N34" s="71">
        <v>20.92711939776537</v>
      </c>
      <c r="O34" s="71">
        <v>10.18827043693625</v>
      </c>
      <c r="P34" s="71">
        <v>10.43599495494662</v>
      </c>
      <c r="Q34" s="71">
        <v>0.55787243936555597</v>
      </c>
      <c r="R34" s="71">
        <v>0</v>
      </c>
      <c r="S34" s="71">
        <v>0</v>
      </c>
      <c r="T34" s="72"/>
      <c r="U34" s="71">
        <v>1680612</v>
      </c>
      <c r="V34" s="71">
        <v>331</v>
      </c>
      <c r="W34" s="71">
        <v>259</v>
      </c>
      <c r="X34" s="71">
        <v>2876</v>
      </c>
      <c r="Y34" s="71">
        <v>4221</v>
      </c>
      <c r="Z34" s="71">
        <v>5218</v>
      </c>
      <c r="AA34" s="71">
        <v>2046</v>
      </c>
      <c r="AB34" s="71">
        <v>9116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1720</v>
      </c>
      <c r="B35" s="70">
        <v>125</v>
      </c>
      <c r="C35" s="70">
        <v>6</v>
      </c>
      <c r="D35" s="70">
        <v>8</v>
      </c>
      <c r="E35" s="70">
        <v>2009</v>
      </c>
      <c r="F35" s="70" t="s">
        <v>176</v>
      </c>
      <c r="G35" s="70" t="s">
        <v>1629</v>
      </c>
      <c r="H35" s="70" t="s">
        <v>1630</v>
      </c>
      <c r="I35" s="148"/>
      <c r="J35" s="71">
        <v>43.856576020772351</v>
      </c>
      <c r="K35" s="71">
        <v>0.77966588304085649</v>
      </c>
      <c r="L35" s="71">
        <v>13.913886591181861</v>
      </c>
      <c r="M35" s="71">
        <v>13.06341070744787</v>
      </c>
      <c r="N35" s="71">
        <v>18.200612086927009</v>
      </c>
      <c r="O35" s="71">
        <v>10.31997615033668</v>
      </c>
      <c r="P35" s="71">
        <v>10.254894996974199</v>
      </c>
      <c r="Q35" s="71">
        <v>0.52869874293595498</v>
      </c>
      <c r="R35" s="71">
        <v>0</v>
      </c>
      <c r="S35" s="71">
        <v>0</v>
      </c>
      <c r="T35" s="72"/>
      <c r="U35" s="71">
        <v>1528186</v>
      </c>
      <c r="V35" s="71">
        <v>362</v>
      </c>
      <c r="W35" s="71">
        <v>225</v>
      </c>
      <c r="X35" s="71">
        <v>2868</v>
      </c>
      <c r="Y35" s="71">
        <v>4274</v>
      </c>
      <c r="Z35" s="71">
        <v>5217</v>
      </c>
      <c r="AA35" s="71">
        <v>2064</v>
      </c>
      <c r="AB35" s="71">
        <v>9069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4.72</v>
      </c>
      <c r="BK35" s="71">
        <v>0</v>
      </c>
      <c r="BL35" s="71">
        <v>8.4700000000000006</v>
      </c>
      <c r="BM35" s="71">
        <v>0</v>
      </c>
      <c r="BN35" s="72"/>
      <c r="BO35" s="71">
        <v>0</v>
      </c>
      <c r="BP35" s="71">
        <v>0</v>
      </c>
      <c r="BQ35" s="71">
        <v>1</v>
      </c>
      <c r="BR35" s="71">
        <v>0</v>
      </c>
      <c r="BS35" s="71">
        <v>1</v>
      </c>
      <c r="BT35" s="71">
        <v>0</v>
      </c>
      <c r="BU35"/>
      <c r="BV35" s="70">
        <v>13.19</v>
      </c>
      <c r="BW35" s="70">
        <v>0</v>
      </c>
      <c r="BX35" s="70">
        <v>0</v>
      </c>
      <c r="BY35" s="70">
        <v>0</v>
      </c>
      <c r="BZ35" s="70">
        <v>0</v>
      </c>
      <c r="CA35" s="70">
        <v>0</v>
      </c>
      <c r="CB35" s="70">
        <v>0</v>
      </c>
      <c r="CC35" s="70">
        <v>0</v>
      </c>
      <c r="CD35" s="70">
        <v>0</v>
      </c>
    </row>
    <row r="36" spans="1:82">
      <c r="A36" s="70" t="s">
        <v>1721</v>
      </c>
      <c r="B36" s="70">
        <v>126</v>
      </c>
      <c r="C36" s="70">
        <v>7</v>
      </c>
      <c r="D36" s="70">
        <v>8</v>
      </c>
      <c r="E36" s="70">
        <v>2010</v>
      </c>
      <c r="F36" s="70" t="s">
        <v>177</v>
      </c>
      <c r="G36" s="70" t="s">
        <v>1629</v>
      </c>
      <c r="H36" s="70" t="s">
        <v>1630</v>
      </c>
      <c r="I36" s="148"/>
      <c r="J36" s="71">
        <v>35.073269902167681</v>
      </c>
      <c r="K36" s="71">
        <v>0.81311840254269996</v>
      </c>
      <c r="L36" s="71">
        <v>12.6672337021866</v>
      </c>
      <c r="M36" s="71">
        <v>11.69357450885888</v>
      </c>
      <c r="N36" s="71">
        <v>17.916752050797001</v>
      </c>
      <c r="O36" s="71">
        <v>10.414010683208881</v>
      </c>
      <c r="P36" s="71">
        <v>10.56341864627136</v>
      </c>
      <c r="Q36" s="71">
        <v>0.54505629819510704</v>
      </c>
      <c r="R36" s="71">
        <v>0</v>
      </c>
      <c r="S36" s="71">
        <v>0</v>
      </c>
      <c r="T36" s="72"/>
      <c r="U36" s="71">
        <v>1368074</v>
      </c>
      <c r="V36" s="71">
        <v>362</v>
      </c>
      <c r="W36" s="71">
        <v>225</v>
      </c>
      <c r="X36" s="71">
        <v>2868</v>
      </c>
      <c r="Y36" s="71">
        <v>4279</v>
      </c>
      <c r="Z36" s="71">
        <v>5289</v>
      </c>
      <c r="AA36" s="71">
        <v>2073</v>
      </c>
      <c r="AB36" s="71">
        <v>8959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3.85</v>
      </c>
      <c r="BK36" s="71">
        <v>0</v>
      </c>
      <c r="BL36" s="71">
        <v>0</v>
      </c>
      <c r="BM36" s="71">
        <v>0</v>
      </c>
      <c r="BN36" s="72"/>
      <c r="BO36" s="71">
        <v>0</v>
      </c>
      <c r="BP36" s="71">
        <v>0</v>
      </c>
      <c r="BQ36" s="71">
        <v>1</v>
      </c>
      <c r="BR36" s="71">
        <v>0</v>
      </c>
      <c r="BS36" s="71">
        <v>0</v>
      </c>
      <c r="BT36" s="71">
        <v>0</v>
      </c>
      <c r="BU36"/>
      <c r="BV36" s="70">
        <v>3.85</v>
      </c>
      <c r="BW36" s="70">
        <v>0</v>
      </c>
      <c r="BX36" s="70">
        <v>0</v>
      </c>
      <c r="BY36" s="70">
        <v>0</v>
      </c>
      <c r="BZ36" s="70">
        <v>0</v>
      </c>
      <c r="CA36" s="70">
        <v>0</v>
      </c>
      <c r="CB36" s="70">
        <v>0</v>
      </c>
      <c r="CC36" s="70">
        <v>0</v>
      </c>
      <c r="CD36" s="70">
        <v>0</v>
      </c>
    </row>
    <row r="37" spans="1:82">
      <c r="A37" s="70" t="s">
        <v>1722</v>
      </c>
      <c r="B37" s="70">
        <v>127</v>
      </c>
      <c r="C37" s="70">
        <v>8</v>
      </c>
      <c r="D37" s="70">
        <v>8</v>
      </c>
      <c r="E37" s="70">
        <v>2011</v>
      </c>
      <c r="F37" s="70" t="s">
        <v>178</v>
      </c>
      <c r="G37" s="70" t="s">
        <v>1629</v>
      </c>
      <c r="H37" s="70" t="s">
        <v>1630</v>
      </c>
      <c r="I37" s="148"/>
      <c r="J37" s="71">
        <v>35.873548104821417</v>
      </c>
      <c r="K37" s="71">
        <v>1.1393301273289049</v>
      </c>
      <c r="L37" s="71">
        <v>11.81945204011109</v>
      </c>
      <c r="M37" s="71">
        <v>14.772272188436411</v>
      </c>
      <c r="N37" s="71">
        <v>21.450094889875629</v>
      </c>
      <c r="O37" s="71">
        <v>10.229192385451862</v>
      </c>
      <c r="P37" s="71">
        <v>10.277946722227254</v>
      </c>
      <c r="Q37" s="71">
        <v>0.61924221687536596</v>
      </c>
      <c r="R37" s="71">
        <v>0</v>
      </c>
      <c r="S37" s="71">
        <v>0</v>
      </c>
      <c r="T37" s="72"/>
      <c r="U37" s="71">
        <v>1317846</v>
      </c>
      <c r="V37" s="71">
        <v>362</v>
      </c>
      <c r="W37" s="71">
        <v>225</v>
      </c>
      <c r="X37" s="71">
        <v>2868</v>
      </c>
      <c r="Y37" s="71">
        <v>4256</v>
      </c>
      <c r="Z37" s="71">
        <v>5308</v>
      </c>
      <c r="AA37" s="71">
        <v>2077</v>
      </c>
      <c r="AB37" s="71">
        <v>8824</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3.528</v>
      </c>
      <c r="BK37" s="71">
        <v>0</v>
      </c>
      <c r="BL37" s="71">
        <v>8.3209999999999997</v>
      </c>
      <c r="BM37" s="71">
        <v>0</v>
      </c>
      <c r="BN37" s="72"/>
      <c r="BO37" s="71">
        <v>0</v>
      </c>
      <c r="BP37" s="71">
        <v>0</v>
      </c>
      <c r="BQ37" s="71">
        <v>1</v>
      </c>
      <c r="BR37" s="71">
        <v>0</v>
      </c>
      <c r="BS37" s="71">
        <v>1</v>
      </c>
      <c r="BT37" s="71">
        <v>0</v>
      </c>
      <c r="BU37"/>
      <c r="BV37" s="70">
        <v>11.849</v>
      </c>
      <c r="BW37" s="70">
        <v>0</v>
      </c>
      <c r="BX37" s="70">
        <v>0</v>
      </c>
      <c r="BY37" s="70">
        <v>0</v>
      </c>
      <c r="BZ37" s="70">
        <v>0</v>
      </c>
      <c r="CA37" s="70">
        <v>0</v>
      </c>
      <c r="CB37" s="70">
        <v>0</v>
      </c>
      <c r="CC37" s="70">
        <v>0</v>
      </c>
      <c r="CD37" s="70">
        <v>0</v>
      </c>
    </row>
    <row r="38" spans="1:82">
      <c r="A38" s="70" t="s">
        <v>1723</v>
      </c>
      <c r="B38" s="70">
        <v>128</v>
      </c>
      <c r="C38" s="70">
        <v>9</v>
      </c>
      <c r="D38" s="70">
        <v>8</v>
      </c>
      <c r="E38" s="70">
        <v>2012</v>
      </c>
      <c r="F38" s="70" t="s">
        <v>179</v>
      </c>
      <c r="G38" s="70" t="s">
        <v>1629</v>
      </c>
      <c r="H38" s="70" t="s">
        <v>1630</v>
      </c>
      <c r="I38" s="148"/>
      <c r="J38" s="71">
        <v>35.665285649333597</v>
      </c>
      <c r="K38" s="71">
        <v>1.283499453196578</v>
      </c>
      <c r="L38" s="71">
        <v>11.925475647682889</v>
      </c>
      <c r="M38" s="71">
        <v>18.3471151215521</v>
      </c>
      <c r="N38" s="71">
        <v>23.524382849312289</v>
      </c>
      <c r="O38" s="71">
        <v>10.190760479987942</v>
      </c>
      <c r="P38" s="71">
        <v>10.207031231985507</v>
      </c>
      <c r="Q38" s="71">
        <v>0.66341594006303495</v>
      </c>
      <c r="R38" s="71">
        <v>0</v>
      </c>
      <c r="S38" s="71">
        <v>0</v>
      </c>
      <c r="T38" s="72"/>
      <c r="U38" s="71">
        <v>1255346</v>
      </c>
      <c r="V38" s="71">
        <v>362</v>
      </c>
      <c r="W38" s="71">
        <v>225</v>
      </c>
      <c r="X38" s="71">
        <v>2868</v>
      </c>
      <c r="Y38" s="71">
        <v>4249</v>
      </c>
      <c r="Z38" s="71">
        <v>5330</v>
      </c>
      <c r="AA38" s="71">
        <v>2051</v>
      </c>
      <c r="AB38" s="71">
        <v>8701</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4.4400000000000004</v>
      </c>
      <c r="BK38" s="71">
        <v>0</v>
      </c>
      <c r="BL38" s="71">
        <v>8.077</v>
      </c>
      <c r="BM38" s="71">
        <v>0</v>
      </c>
      <c r="BN38" s="72"/>
      <c r="BO38" s="71">
        <v>0</v>
      </c>
      <c r="BP38" s="71">
        <v>0</v>
      </c>
      <c r="BQ38" s="71">
        <v>1</v>
      </c>
      <c r="BR38" s="71">
        <v>0</v>
      </c>
      <c r="BS38" s="71">
        <v>1</v>
      </c>
      <c r="BT38" s="71">
        <v>0</v>
      </c>
      <c r="BU38"/>
      <c r="BV38" s="70">
        <v>12.516999999999999</v>
      </c>
      <c r="BW38" s="70">
        <v>0</v>
      </c>
      <c r="BX38" s="70">
        <v>0</v>
      </c>
      <c r="BY38" s="70">
        <v>0</v>
      </c>
      <c r="BZ38" s="70">
        <v>0</v>
      </c>
      <c r="CA38" s="70">
        <v>0</v>
      </c>
      <c r="CB38" s="70">
        <v>0</v>
      </c>
      <c r="CC38" s="70">
        <v>0</v>
      </c>
      <c r="CD38" s="70">
        <v>0</v>
      </c>
    </row>
    <row r="39" spans="1:82">
      <c r="A39" s="70" t="s">
        <v>1724</v>
      </c>
      <c r="B39" s="70">
        <v>129</v>
      </c>
      <c r="C39" s="70">
        <v>10</v>
      </c>
      <c r="D39" s="70">
        <v>8</v>
      </c>
      <c r="E39" s="70">
        <v>2013</v>
      </c>
      <c r="F39" s="70" t="s">
        <v>180</v>
      </c>
      <c r="G39" s="70" t="s">
        <v>1629</v>
      </c>
      <c r="H39" s="70" t="s">
        <v>1630</v>
      </c>
      <c r="I39" s="148"/>
      <c r="J39" s="71">
        <v>48.045755517325588</v>
      </c>
      <c r="K39" s="71">
        <v>1.060816676040728</v>
      </c>
      <c r="L39" s="71">
        <v>10.53113533999969</v>
      </c>
      <c r="M39" s="71">
        <v>17.06325570956232</v>
      </c>
      <c r="N39" s="71">
        <v>22.83044930074157</v>
      </c>
      <c r="O39" s="71">
        <v>9.8595323961799011</v>
      </c>
      <c r="P39" s="71">
        <v>10.340403314166775</v>
      </c>
      <c r="Q39" s="71">
        <v>0.67174989774184501</v>
      </c>
      <c r="R39" s="71">
        <v>0</v>
      </c>
      <c r="S39" s="71">
        <v>0</v>
      </c>
      <c r="T39" s="72"/>
      <c r="U39" s="71">
        <v>1721901</v>
      </c>
      <c r="V39" s="71">
        <v>362</v>
      </c>
      <c r="W39" s="71">
        <v>225</v>
      </c>
      <c r="X39" s="71">
        <v>2868</v>
      </c>
      <c r="Y39" s="71">
        <v>4255</v>
      </c>
      <c r="Z39" s="71">
        <v>5387</v>
      </c>
      <c r="AA39" s="71">
        <v>2070</v>
      </c>
      <c r="AB39" s="71">
        <v>8684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5.3179999999999996</v>
      </c>
      <c r="BK39" s="71">
        <v>3.415</v>
      </c>
      <c r="BL39" s="71">
        <v>9.3810000000000002</v>
      </c>
      <c r="BM39" s="71">
        <v>0</v>
      </c>
      <c r="BN39" s="72"/>
      <c r="BO39" s="71">
        <v>0</v>
      </c>
      <c r="BP39" s="71">
        <v>0</v>
      </c>
      <c r="BQ39" s="71">
        <v>1</v>
      </c>
      <c r="BR39" s="71">
        <v>1</v>
      </c>
      <c r="BS39" s="71">
        <v>1</v>
      </c>
      <c r="BT39" s="71">
        <v>0</v>
      </c>
      <c r="BU39"/>
      <c r="BV39" s="70">
        <v>18.114000000000001</v>
      </c>
      <c r="BW39" s="70">
        <v>0</v>
      </c>
      <c r="BX39" s="70">
        <v>0</v>
      </c>
      <c r="BY39" s="70">
        <v>0</v>
      </c>
      <c r="BZ39" s="70">
        <v>0</v>
      </c>
      <c r="CA39" s="70">
        <v>0</v>
      </c>
      <c r="CB39" s="70">
        <v>0</v>
      </c>
      <c r="CC39" s="70">
        <v>0</v>
      </c>
      <c r="CD39" s="70">
        <v>0</v>
      </c>
    </row>
    <row r="40" spans="1:82">
      <c r="A40" s="70" t="s">
        <v>1725</v>
      </c>
      <c r="B40" s="70">
        <v>130</v>
      </c>
      <c r="C40" s="70">
        <v>11</v>
      </c>
      <c r="D40" s="70">
        <v>8</v>
      </c>
      <c r="E40" s="70">
        <v>2014</v>
      </c>
      <c r="F40" s="70" t="s">
        <v>181</v>
      </c>
      <c r="G40" s="70" t="s">
        <v>1629</v>
      </c>
      <c r="H40" s="70" t="s">
        <v>1630</v>
      </c>
      <c r="I40" s="148"/>
      <c r="J40" s="71">
        <v>41.458379807302101</v>
      </c>
      <c r="K40" s="71">
        <v>1.170317089217652</v>
      </c>
      <c r="L40" s="71">
        <v>10.225232810970571</v>
      </c>
      <c r="M40" s="71">
        <v>16.43988297531433</v>
      </c>
      <c r="N40" s="71">
        <v>24.08359578784502</v>
      </c>
      <c r="O40" s="71">
        <v>9.3769399715975581</v>
      </c>
      <c r="P40" s="71">
        <v>10.444364441899879</v>
      </c>
      <c r="Q40" s="71">
        <v>0.63492996895148701</v>
      </c>
      <c r="R40" s="71">
        <v>0</v>
      </c>
      <c r="S40" s="71">
        <v>0</v>
      </c>
      <c r="T40" s="72"/>
      <c r="U40" s="71">
        <v>1650173</v>
      </c>
      <c r="V40" s="71">
        <v>347</v>
      </c>
      <c r="W40" s="71">
        <v>223</v>
      </c>
      <c r="X40" s="71">
        <v>2627</v>
      </c>
      <c r="Y40" s="71">
        <v>4239</v>
      </c>
      <c r="Z40" s="71">
        <v>5396</v>
      </c>
      <c r="AA40" s="71">
        <v>2080</v>
      </c>
      <c r="AB40" s="71">
        <v>8555</v>
      </c>
      <c r="AC40" s="71">
        <v>0</v>
      </c>
      <c r="AD40" s="71">
        <v>0</v>
      </c>
      <c r="AE40" s="72"/>
      <c r="AF40" s="71"/>
      <c r="AG40" s="71"/>
      <c r="AH40" s="71"/>
      <c r="AI40" s="71"/>
      <c r="AJ40" s="71"/>
      <c r="AK40" s="71"/>
      <c r="AL40" s="71"/>
      <c r="AM40" s="71"/>
      <c r="AN40" s="71"/>
      <c r="AO40" s="71"/>
      <c r="AP40" s="71"/>
      <c r="AQ40" s="72"/>
      <c r="AR40" s="71">
        <v>59</v>
      </c>
      <c r="AS40" s="71">
        <v>38</v>
      </c>
      <c r="AT40" s="71">
        <v>0</v>
      </c>
      <c r="AU40" s="71">
        <v>0</v>
      </c>
      <c r="AV40" s="71">
        <v>0</v>
      </c>
      <c r="AW40" s="71">
        <v>0</v>
      </c>
      <c r="AX40" s="71"/>
      <c r="AY40" s="72"/>
      <c r="AZ40" s="71">
        <v>281.33800000000002</v>
      </c>
      <c r="BA40" s="71">
        <v>3496.4</v>
      </c>
      <c r="BB40" s="71">
        <v>0</v>
      </c>
      <c r="BC40" s="71">
        <v>0</v>
      </c>
      <c r="BD40" s="71">
        <v>0</v>
      </c>
      <c r="BE40" s="71">
        <v>0</v>
      </c>
      <c r="BF40" s="71"/>
      <c r="BG40" s="72"/>
      <c r="BH40" s="71">
        <v>0</v>
      </c>
      <c r="BI40" s="71">
        <v>0</v>
      </c>
      <c r="BJ40" s="71">
        <v>5.0220000000000002</v>
      </c>
      <c r="BK40" s="71">
        <v>2.343</v>
      </c>
      <c r="BL40" s="71">
        <v>8.6310000000000002</v>
      </c>
      <c r="BM40" s="71">
        <v>0</v>
      </c>
      <c r="BN40" s="72"/>
      <c r="BO40" s="71">
        <v>0</v>
      </c>
      <c r="BP40" s="71">
        <v>0</v>
      </c>
      <c r="BQ40" s="71">
        <v>1</v>
      </c>
      <c r="BR40" s="71">
        <v>1</v>
      </c>
      <c r="BS40" s="71">
        <v>1</v>
      </c>
      <c r="BT40" s="71">
        <v>0</v>
      </c>
      <c r="BU40"/>
      <c r="BV40" s="70">
        <v>15.996</v>
      </c>
      <c r="BW40" s="70">
        <v>0</v>
      </c>
      <c r="BX40" s="70">
        <v>0</v>
      </c>
      <c r="BY40" s="70">
        <v>0</v>
      </c>
      <c r="BZ40" s="70">
        <v>0</v>
      </c>
      <c r="CA40" s="70">
        <v>0</v>
      </c>
      <c r="CB40" s="70">
        <v>0</v>
      </c>
      <c r="CC40" s="70">
        <v>0</v>
      </c>
      <c r="CD40" s="70">
        <v>0</v>
      </c>
    </row>
    <row r="41" spans="1:82">
      <c r="A41" s="70" t="s">
        <v>1726</v>
      </c>
      <c r="B41" s="70">
        <v>131</v>
      </c>
      <c r="C41" s="70">
        <v>12</v>
      </c>
      <c r="D41" s="70">
        <v>8</v>
      </c>
      <c r="E41" s="70">
        <v>2015</v>
      </c>
      <c r="F41" s="70" t="s">
        <v>182</v>
      </c>
      <c r="G41" s="70" t="s">
        <v>1629</v>
      </c>
      <c r="H41" s="70" t="s">
        <v>1630</v>
      </c>
      <c r="I41" s="148"/>
      <c r="J41" s="71">
        <v>54.186991662360079</v>
      </c>
      <c r="K41" s="71">
        <v>1.1222124308354759</v>
      </c>
      <c r="L41" s="71">
        <v>10.76312426800496</v>
      </c>
      <c r="M41" s="71">
        <v>15.906784285822249</v>
      </c>
      <c r="N41" s="71">
        <v>22.21358663988212</v>
      </c>
      <c r="O41" s="71">
        <v>9.3667321730219051</v>
      </c>
      <c r="P41" s="71">
        <v>10.522970246965579</v>
      </c>
      <c r="Q41" s="71">
        <v>0.61501665333606403</v>
      </c>
      <c r="R41" s="71">
        <v>0</v>
      </c>
      <c r="S41" s="71">
        <v>0</v>
      </c>
      <c r="T41" s="72"/>
      <c r="U41" s="71">
        <v>2162442</v>
      </c>
      <c r="V41" s="71">
        <v>347</v>
      </c>
      <c r="W41" s="71">
        <v>223</v>
      </c>
      <c r="X41" s="71">
        <v>2627</v>
      </c>
      <c r="Y41" s="71">
        <v>4248</v>
      </c>
      <c r="Z41" s="71">
        <v>5442</v>
      </c>
      <c r="AA41" s="71">
        <v>2094</v>
      </c>
      <c r="AB41" s="71">
        <v>8465</v>
      </c>
      <c r="AC41" s="71">
        <v>0</v>
      </c>
      <c r="AD41" s="71">
        <v>0</v>
      </c>
      <c r="AE41" s="72"/>
      <c r="AF41" s="71">
        <v>16688214.87529067</v>
      </c>
      <c r="AG41" s="71">
        <v>747640.21730878577</v>
      </c>
      <c r="AH41" s="71">
        <v>1391692.034465082</v>
      </c>
      <c r="AI41" s="71">
        <v>16707933.21840959</v>
      </c>
      <c r="AJ41" s="71">
        <v>18814594.29868554</v>
      </c>
      <c r="AK41" s="71">
        <v>0</v>
      </c>
      <c r="AL41" s="71">
        <v>0</v>
      </c>
      <c r="AM41" s="71">
        <v>1160092.7406605319</v>
      </c>
      <c r="AN41" s="71">
        <v>0</v>
      </c>
      <c r="AO41" s="71">
        <v>0</v>
      </c>
      <c r="AP41" s="71">
        <v>55510167.384820193</v>
      </c>
      <c r="AQ41" s="72"/>
      <c r="AR41" s="71">
        <v>77</v>
      </c>
      <c r="AS41" s="71">
        <v>40</v>
      </c>
      <c r="AT41" s="71">
        <v>0</v>
      </c>
      <c r="AU41" s="71">
        <v>0</v>
      </c>
      <c r="AV41" s="71">
        <v>0</v>
      </c>
      <c r="AW41" s="71">
        <v>0</v>
      </c>
      <c r="AX41" s="71"/>
      <c r="AY41" s="72"/>
      <c r="AZ41" s="71">
        <v>431.93799999999999</v>
      </c>
      <c r="BA41" s="71">
        <v>82541.399999999994</v>
      </c>
      <c r="BB41" s="71">
        <v>0</v>
      </c>
      <c r="BC41" s="71">
        <v>0</v>
      </c>
      <c r="BD41" s="71">
        <v>0</v>
      </c>
      <c r="BE41" s="71">
        <v>0</v>
      </c>
      <c r="BF41" s="71"/>
      <c r="BG41" s="72"/>
      <c r="BH41" s="71">
        <v>0</v>
      </c>
      <c r="BI41" s="71">
        <v>0</v>
      </c>
      <c r="BJ41" s="71">
        <v>5.085</v>
      </c>
      <c r="BK41" s="71">
        <v>2.5459999999999998</v>
      </c>
      <c r="BL41" s="71">
        <v>8.2550000000000008</v>
      </c>
      <c r="BM41" s="71">
        <v>0</v>
      </c>
      <c r="BN41" s="72"/>
      <c r="BO41" s="71">
        <v>0</v>
      </c>
      <c r="BP41" s="71">
        <v>0</v>
      </c>
      <c r="BQ41" s="71">
        <v>1</v>
      </c>
      <c r="BR41" s="71">
        <v>1</v>
      </c>
      <c r="BS41" s="71">
        <v>1</v>
      </c>
      <c r="BT41" s="71">
        <v>0</v>
      </c>
      <c r="BU41"/>
      <c r="BV41" s="70">
        <v>15.885999999999999</v>
      </c>
      <c r="BW41" s="70">
        <v>0</v>
      </c>
      <c r="BX41" s="70">
        <v>0</v>
      </c>
      <c r="BY41" s="70">
        <v>0</v>
      </c>
      <c r="BZ41" s="70">
        <v>0</v>
      </c>
      <c r="CA41" s="70">
        <v>0</v>
      </c>
      <c r="CB41" s="70">
        <v>0</v>
      </c>
      <c r="CC41" s="70">
        <v>0</v>
      </c>
      <c r="CD41" s="70">
        <v>0</v>
      </c>
    </row>
    <row r="42" spans="1:82">
      <c r="A42" s="70" t="s">
        <v>1727</v>
      </c>
      <c r="B42" s="70">
        <v>132</v>
      </c>
      <c r="C42" s="70">
        <v>13</v>
      </c>
      <c r="D42" s="70">
        <v>8</v>
      </c>
      <c r="E42" s="70">
        <v>2016</v>
      </c>
      <c r="F42" s="70" t="s">
        <v>155</v>
      </c>
      <c r="G42" s="70" t="s">
        <v>1629</v>
      </c>
      <c r="H42" s="70" t="s">
        <v>1630</v>
      </c>
      <c r="I42" s="148"/>
      <c r="J42" s="71">
        <v>57.81990642679613</v>
      </c>
      <c r="K42" s="71">
        <v>1.0585583625147732</v>
      </c>
      <c r="L42" s="71">
        <v>11.574106027466518</v>
      </c>
      <c r="M42" s="71">
        <v>13.638222756380381</v>
      </c>
      <c r="N42" s="71">
        <v>22.371722752720142</v>
      </c>
      <c r="O42" s="71">
        <v>9.2274830619678578</v>
      </c>
      <c r="P42" s="71">
        <v>11.058451121922195</v>
      </c>
      <c r="Q42" s="71">
        <v>0.58433876641385518</v>
      </c>
      <c r="R42" s="71">
        <v>0</v>
      </c>
      <c r="S42" s="71">
        <v>0</v>
      </c>
      <c r="T42" s="72"/>
      <c r="U42" s="71">
        <v>2196353</v>
      </c>
      <c r="V42" s="71">
        <v>347</v>
      </c>
      <c r="W42" s="71">
        <v>223</v>
      </c>
      <c r="X42" s="71">
        <v>2627</v>
      </c>
      <c r="Y42" s="71">
        <v>4207</v>
      </c>
      <c r="Z42" s="71">
        <v>5427</v>
      </c>
      <c r="AA42" s="71">
        <v>2276</v>
      </c>
      <c r="AB42" s="71">
        <v>8273</v>
      </c>
      <c r="AC42" s="71">
        <v>0</v>
      </c>
      <c r="AD42" s="71">
        <v>0</v>
      </c>
      <c r="AE42" s="72"/>
      <c r="AF42" s="71">
        <v>18118805.057047639</v>
      </c>
      <c r="AG42" s="71">
        <v>712654.02755267452</v>
      </c>
      <c r="AH42" s="71">
        <v>1179527.575673233</v>
      </c>
      <c r="AI42" s="71">
        <v>16677848.53857635</v>
      </c>
      <c r="AJ42" s="71">
        <v>18507982.545462769</v>
      </c>
      <c r="AK42" s="71">
        <v>0</v>
      </c>
      <c r="AL42" s="71">
        <v>0</v>
      </c>
      <c r="AM42" s="71">
        <v>1134660.781842845</v>
      </c>
      <c r="AN42" s="71">
        <v>0</v>
      </c>
      <c r="AO42" s="71">
        <v>0</v>
      </c>
      <c r="AP42" s="71">
        <v>56331478.526155517</v>
      </c>
      <c r="AQ42" s="72"/>
      <c r="AR42" s="71">
        <v>96</v>
      </c>
      <c r="AS42" s="71">
        <v>63</v>
      </c>
      <c r="AT42" s="71">
        <v>0</v>
      </c>
      <c r="AU42" s="71">
        <v>0</v>
      </c>
      <c r="AV42" s="71">
        <v>0</v>
      </c>
      <c r="AW42" s="71">
        <v>0</v>
      </c>
      <c r="AX42" s="71"/>
      <c r="AY42" s="72"/>
      <c r="AZ42" s="71">
        <v>578.93799999999999</v>
      </c>
      <c r="BA42" s="71">
        <v>100197.9</v>
      </c>
      <c r="BB42" s="71">
        <v>0</v>
      </c>
      <c r="BC42" s="71">
        <v>0</v>
      </c>
      <c r="BD42" s="71">
        <v>0</v>
      </c>
      <c r="BE42" s="71">
        <v>0</v>
      </c>
      <c r="BF42" s="71"/>
      <c r="BG42" s="72"/>
      <c r="BH42" s="71">
        <v>0</v>
      </c>
      <c r="BI42" s="71">
        <v>0</v>
      </c>
      <c r="BJ42" s="71">
        <v>4.5030000000000001</v>
      </c>
      <c r="BK42" s="71">
        <v>2.984</v>
      </c>
      <c r="BL42" s="71">
        <v>8.7219999999999995</v>
      </c>
      <c r="BM42" s="71">
        <v>0</v>
      </c>
      <c r="BN42" s="72"/>
      <c r="BO42" s="71">
        <v>0</v>
      </c>
      <c r="BP42" s="71">
        <v>0</v>
      </c>
      <c r="BQ42" s="71">
        <v>1</v>
      </c>
      <c r="BR42" s="71">
        <v>1</v>
      </c>
      <c r="BS42" s="71">
        <v>1</v>
      </c>
      <c r="BT42" s="71">
        <v>0</v>
      </c>
      <c r="BU42"/>
      <c r="BV42" s="70">
        <v>16.209</v>
      </c>
      <c r="BW42" s="70">
        <v>0</v>
      </c>
      <c r="BX42" s="70">
        <v>0</v>
      </c>
      <c r="BY42" s="70">
        <v>0</v>
      </c>
      <c r="BZ42" s="70">
        <v>0</v>
      </c>
      <c r="CA42" s="70">
        <v>0</v>
      </c>
      <c r="CB42" s="70">
        <v>0</v>
      </c>
      <c r="CC42" s="70">
        <v>0</v>
      </c>
      <c r="CD42" s="70">
        <v>0</v>
      </c>
    </row>
    <row r="43" spans="1:82">
      <c r="A43" s="70" t="s">
        <v>1728</v>
      </c>
      <c r="B43" s="70">
        <v>133</v>
      </c>
      <c r="C43" s="70">
        <v>14</v>
      </c>
      <c r="D43" s="70">
        <v>8</v>
      </c>
      <c r="E43" s="70">
        <v>2017</v>
      </c>
      <c r="F43" s="70" t="s">
        <v>156</v>
      </c>
      <c r="G43" s="70" t="s">
        <v>1629</v>
      </c>
      <c r="H43" s="70" t="s">
        <v>1630</v>
      </c>
      <c r="I43" s="148"/>
      <c r="J43" s="71">
        <v>56.473638812220322</v>
      </c>
      <c r="K43" s="71">
        <v>1.0816881506466831</v>
      </c>
      <c r="L43" s="71">
        <v>10.448061889263284</v>
      </c>
      <c r="M43" s="71">
        <v>13.674909173078618</v>
      </c>
      <c r="N43" s="71">
        <v>21.912837024893719</v>
      </c>
      <c r="O43" s="71">
        <v>9.0652046961814001</v>
      </c>
      <c r="P43" s="71">
        <v>11.138066036528464</v>
      </c>
      <c r="Q43" s="71">
        <v>0.55782850314453802</v>
      </c>
      <c r="R43" s="71">
        <v>0</v>
      </c>
      <c r="S43" s="71">
        <v>0</v>
      </c>
      <c r="T43" s="72"/>
      <c r="U43" s="71">
        <v>2110850</v>
      </c>
      <c r="V43" s="71">
        <v>347</v>
      </c>
      <c r="W43" s="71">
        <v>223</v>
      </c>
      <c r="X43" s="71">
        <v>2627</v>
      </c>
      <c r="Y43" s="71">
        <v>4211</v>
      </c>
      <c r="Z43" s="71">
        <v>5420</v>
      </c>
      <c r="AA43" s="71">
        <v>2307</v>
      </c>
      <c r="AB43" s="71">
        <v>8167</v>
      </c>
      <c r="AC43" s="71">
        <v>0</v>
      </c>
      <c r="AD43" s="71">
        <v>0</v>
      </c>
      <c r="AE43" s="72"/>
      <c r="AF43" s="71">
        <v>17111127.180032339</v>
      </c>
      <c r="AG43" s="71">
        <v>714724.67815577833</v>
      </c>
      <c r="AH43" s="71">
        <v>1440917.731446374</v>
      </c>
      <c r="AI43" s="71">
        <v>16265228.067630431</v>
      </c>
      <c r="AJ43" s="71">
        <v>16798999.402033899</v>
      </c>
      <c r="AK43" s="71">
        <v>0</v>
      </c>
      <c r="AL43" s="71">
        <v>0</v>
      </c>
      <c r="AM43" s="71">
        <v>1121875.3267267291</v>
      </c>
      <c r="AN43" s="71">
        <v>0</v>
      </c>
      <c r="AO43" s="71">
        <v>0</v>
      </c>
      <c r="AP43" s="71">
        <v>53452872.386025555</v>
      </c>
      <c r="AQ43" s="72"/>
      <c r="AR43" s="71">
        <v>103</v>
      </c>
      <c r="AS43" s="71">
        <v>71</v>
      </c>
      <c r="AT43" s="71">
        <v>0</v>
      </c>
      <c r="AU43" s="71">
        <v>0</v>
      </c>
      <c r="AV43" s="71">
        <v>0</v>
      </c>
      <c r="AW43" s="71">
        <v>0</v>
      </c>
      <c r="AX43" s="71"/>
      <c r="AY43" s="72"/>
      <c r="AZ43" s="71">
        <v>629.93799999999999</v>
      </c>
      <c r="BA43" s="71">
        <v>101904.9</v>
      </c>
      <c r="BB43" s="71">
        <v>0</v>
      </c>
      <c r="BC43" s="71">
        <v>0</v>
      </c>
      <c r="BD43" s="71">
        <v>0</v>
      </c>
      <c r="BE43" s="71">
        <v>0</v>
      </c>
      <c r="BF43" s="71"/>
      <c r="BG43" s="72"/>
      <c r="BH43" s="71">
        <v>0</v>
      </c>
      <c r="BI43" s="71">
        <v>0</v>
      </c>
      <c r="BJ43" s="71">
        <v>4.4710000000000001</v>
      </c>
      <c r="BK43" s="71">
        <v>2.1589999999999998</v>
      </c>
      <c r="BL43" s="71">
        <v>7.9740000000000002</v>
      </c>
      <c r="BM43" s="71">
        <v>0</v>
      </c>
      <c r="BN43" s="72"/>
      <c r="BO43" s="71">
        <v>0</v>
      </c>
      <c r="BP43" s="71">
        <v>0</v>
      </c>
      <c r="BQ43" s="71">
        <v>1</v>
      </c>
      <c r="BR43" s="71">
        <v>1</v>
      </c>
      <c r="BS43" s="71">
        <v>1</v>
      </c>
      <c r="BT43" s="71">
        <v>0</v>
      </c>
      <c r="BU43"/>
      <c r="BV43" s="70">
        <v>14.603999999999999</v>
      </c>
      <c r="BW43" s="70">
        <v>0</v>
      </c>
      <c r="BX43" s="70">
        <v>0</v>
      </c>
      <c r="BY43" s="70">
        <v>0</v>
      </c>
      <c r="BZ43" s="70">
        <v>0</v>
      </c>
      <c r="CA43" s="70">
        <v>0</v>
      </c>
      <c r="CB43" s="70">
        <v>0</v>
      </c>
      <c r="CC43" s="70">
        <v>0</v>
      </c>
      <c r="CD43" s="70">
        <v>0</v>
      </c>
    </row>
    <row r="44" spans="1:82">
      <c r="A44" s="70" t="s">
        <v>1729</v>
      </c>
      <c r="B44" s="70">
        <v>134</v>
      </c>
      <c r="C44" s="70">
        <v>15</v>
      </c>
      <c r="D44" s="70">
        <v>8</v>
      </c>
      <c r="E44" s="70">
        <v>2018</v>
      </c>
      <c r="F44" s="70" t="s">
        <v>183</v>
      </c>
      <c r="G44" s="70" t="s">
        <v>1629</v>
      </c>
      <c r="H44" s="70" t="s">
        <v>1630</v>
      </c>
      <c r="I44" s="148"/>
      <c r="J44" s="71">
        <v>51.827145376775007</v>
      </c>
      <c r="K44" s="71">
        <v>1.0067586885655142</v>
      </c>
      <c r="L44" s="71">
        <v>9.5847510362148736</v>
      </c>
      <c r="M44" s="71">
        <v>13.742354869611212</v>
      </c>
      <c r="N44" s="71">
        <v>19.925648415427826</v>
      </c>
      <c r="O44" s="71">
        <v>8.8308854683540154</v>
      </c>
      <c r="P44" s="71">
        <v>11.189711179229741</v>
      </c>
      <c r="Q44" s="71">
        <v>0.50489171870666705</v>
      </c>
      <c r="R44" s="71">
        <v>0</v>
      </c>
      <c r="S44" s="71">
        <v>0</v>
      </c>
      <c r="T44" s="72"/>
      <c r="U44" s="71">
        <v>2024119</v>
      </c>
      <c r="V44" s="71">
        <v>347</v>
      </c>
      <c r="W44" s="71">
        <v>223</v>
      </c>
      <c r="X44" s="71">
        <v>2627</v>
      </c>
      <c r="Y44" s="71">
        <v>4159</v>
      </c>
      <c r="Z44" s="71">
        <v>5381</v>
      </c>
      <c r="AA44" s="71">
        <v>2341</v>
      </c>
      <c r="AB44" s="71">
        <v>7966</v>
      </c>
      <c r="AC44" s="71">
        <v>0</v>
      </c>
      <c r="AD44" s="71">
        <v>0</v>
      </c>
      <c r="AE44" s="72"/>
      <c r="AF44" s="71">
        <v>16470810.21767615</v>
      </c>
      <c r="AG44" s="71">
        <v>646654.85595770658</v>
      </c>
      <c r="AH44" s="71">
        <v>1358065.139185254</v>
      </c>
      <c r="AI44" s="71">
        <v>16626385.4941354</v>
      </c>
      <c r="AJ44" s="71">
        <v>15412530.472519331</v>
      </c>
      <c r="AK44" s="71">
        <v>0</v>
      </c>
      <c r="AL44" s="71">
        <v>0</v>
      </c>
      <c r="AM44" s="71">
        <v>1096528.7479289949</v>
      </c>
      <c r="AN44" s="71">
        <v>0</v>
      </c>
      <c r="AO44" s="71">
        <v>0</v>
      </c>
      <c r="AP44" s="71">
        <v>51610974.927402832</v>
      </c>
      <c r="AQ44" s="72"/>
      <c r="AR44" s="71">
        <v>104</v>
      </c>
      <c r="AS44" s="71">
        <v>80</v>
      </c>
      <c r="AT44" s="71">
        <v>0</v>
      </c>
      <c r="AU44" s="71">
        <v>0</v>
      </c>
      <c r="AV44" s="71">
        <v>0</v>
      </c>
      <c r="AW44" s="71">
        <v>0</v>
      </c>
      <c r="AX44" s="71"/>
      <c r="AY44" s="72"/>
      <c r="AZ44" s="71">
        <v>637.33799999999997</v>
      </c>
      <c r="BA44" s="71">
        <v>102259</v>
      </c>
      <c r="BB44" s="71">
        <v>0</v>
      </c>
      <c r="BC44" s="71">
        <v>0</v>
      </c>
      <c r="BD44" s="71">
        <v>0</v>
      </c>
      <c r="BE44" s="71">
        <v>0</v>
      </c>
      <c r="BF44" s="71"/>
      <c r="BG44" s="72"/>
      <c r="BH44" s="71">
        <v>0</v>
      </c>
      <c r="BI44" s="71">
        <v>0</v>
      </c>
      <c r="BJ44" s="71">
        <v>4.5389999999999997</v>
      </c>
      <c r="BK44" s="71">
        <v>0</v>
      </c>
      <c r="BL44" s="71">
        <v>8.1630000000000003</v>
      </c>
      <c r="BM44" s="71">
        <v>0</v>
      </c>
      <c r="BN44" s="72"/>
      <c r="BO44" s="71">
        <v>0</v>
      </c>
      <c r="BP44" s="71">
        <v>0</v>
      </c>
      <c r="BQ44" s="71">
        <v>1</v>
      </c>
      <c r="BR44" s="71">
        <v>0</v>
      </c>
      <c r="BS44" s="71">
        <v>1</v>
      </c>
      <c r="BT44" s="71">
        <v>0</v>
      </c>
      <c r="BU44"/>
      <c r="BV44" s="70">
        <v>12.702</v>
      </c>
      <c r="BW44" s="70">
        <v>0</v>
      </c>
      <c r="BX44" s="70">
        <v>0</v>
      </c>
      <c r="BY44" s="70">
        <v>0</v>
      </c>
      <c r="BZ44" s="70">
        <v>0</v>
      </c>
      <c r="CA44" s="70">
        <v>0</v>
      </c>
      <c r="CB44" s="70">
        <v>0</v>
      </c>
      <c r="CC44" s="70">
        <v>0</v>
      </c>
      <c r="CD44" s="70">
        <v>0</v>
      </c>
    </row>
    <row r="45" spans="1:82">
      <c r="A45" s="70" t="s">
        <v>1730</v>
      </c>
      <c r="B45" s="70">
        <v>135</v>
      </c>
      <c r="C45" s="70">
        <v>16</v>
      </c>
      <c r="D45" s="70">
        <v>8</v>
      </c>
      <c r="E45" s="70">
        <v>2019</v>
      </c>
      <c r="F45" s="70" t="s">
        <v>158</v>
      </c>
      <c r="G45" s="1064" t="s">
        <v>1629</v>
      </c>
      <c r="H45" s="70" t="s">
        <v>1630</v>
      </c>
      <c r="I45" s="148"/>
      <c r="J45" s="71">
        <v>51.385379822371682</v>
      </c>
      <c r="K45" s="71">
        <v>0.93419793009552055</v>
      </c>
      <c r="L45" s="71">
        <v>9.6276939912801236</v>
      </c>
      <c r="M45" s="71">
        <v>12.328140164393723</v>
      </c>
      <c r="N45" s="71">
        <v>19.73036953357192</v>
      </c>
      <c r="O45" s="71">
        <v>8.516660161236949</v>
      </c>
      <c r="P45" s="71">
        <v>10.604683943350516</v>
      </c>
      <c r="Q45" s="71">
        <v>0.47893301388078502</v>
      </c>
      <c r="R45" s="71">
        <v>0</v>
      </c>
      <c r="S45" s="71">
        <v>0</v>
      </c>
      <c r="T45" s="72"/>
      <c r="U45" s="71">
        <v>2111122</v>
      </c>
      <c r="V45" s="71">
        <v>347</v>
      </c>
      <c r="W45" s="71">
        <v>223</v>
      </c>
      <c r="X45" s="71">
        <v>2627</v>
      </c>
      <c r="Y45" s="71">
        <v>4068</v>
      </c>
      <c r="Z45" s="71">
        <v>5332</v>
      </c>
      <c r="AA45" s="71">
        <v>2202</v>
      </c>
      <c r="AB45" s="71">
        <v>7761</v>
      </c>
      <c r="AC45" s="71">
        <v>0</v>
      </c>
      <c r="AD45" s="71">
        <v>0</v>
      </c>
      <c r="AE45" s="72"/>
      <c r="AF45" s="71">
        <v>16856950.50380253</v>
      </c>
      <c r="AG45" s="71">
        <v>646463.36330663494</v>
      </c>
      <c r="AH45" s="71">
        <v>1466304.6933416789</v>
      </c>
      <c r="AI45" s="71">
        <v>16292477.541029571</v>
      </c>
      <c r="AJ45" s="71">
        <v>15902107.302028639</v>
      </c>
      <c r="AK45" s="71">
        <v>0</v>
      </c>
      <c r="AL45" s="71">
        <v>0</v>
      </c>
      <c r="AM45" s="71">
        <v>1056989.7752232803</v>
      </c>
      <c r="AN45" s="71">
        <v>0</v>
      </c>
      <c r="AO45" s="71">
        <v>0</v>
      </c>
      <c r="AP45" s="71">
        <v>52221293.178732336</v>
      </c>
      <c r="AQ45" s="72"/>
      <c r="AR45" s="71">
        <v>108</v>
      </c>
      <c r="AS45" s="71">
        <v>95</v>
      </c>
      <c r="AT45" s="71">
        <v>0</v>
      </c>
      <c r="AU45" s="71">
        <v>0</v>
      </c>
      <c r="AV45" s="71">
        <v>0</v>
      </c>
      <c r="AW45" s="71">
        <v>0</v>
      </c>
      <c r="AX45" s="71"/>
      <c r="AY45" s="72"/>
      <c r="AZ45" s="71">
        <v>659.63599999999985</v>
      </c>
      <c r="BA45" s="71">
        <v>102993.60000000001</v>
      </c>
      <c r="BB45" s="71">
        <v>0</v>
      </c>
      <c r="BC45" s="71">
        <v>0</v>
      </c>
      <c r="BD45" s="71">
        <v>0</v>
      </c>
      <c r="BE45" s="71">
        <v>0</v>
      </c>
      <c r="BF45" s="71"/>
      <c r="BG45" s="72"/>
      <c r="BH45" s="71">
        <v>0</v>
      </c>
      <c r="BI45" s="71">
        <v>0</v>
      </c>
      <c r="BJ45" s="71">
        <v>4.5940000000000003</v>
      </c>
      <c r="BK45" s="71">
        <v>0</v>
      </c>
      <c r="BL45" s="71">
        <v>8.0280000000000005</v>
      </c>
      <c r="BM45" s="71">
        <v>0</v>
      </c>
      <c r="BN45" s="72"/>
      <c r="BO45" s="71">
        <v>0</v>
      </c>
      <c r="BP45" s="71">
        <v>0</v>
      </c>
      <c r="BQ45" s="71">
        <v>1</v>
      </c>
      <c r="BR45" s="71">
        <v>0</v>
      </c>
      <c r="BS45" s="71">
        <v>1</v>
      </c>
      <c r="BT45" s="71">
        <v>0</v>
      </c>
      <c r="BU45"/>
      <c r="BV45" s="70">
        <v>12.622</v>
      </c>
      <c r="BW45" s="70">
        <v>0</v>
      </c>
      <c r="BX45" s="70">
        <v>0</v>
      </c>
      <c r="BY45" s="70">
        <v>0</v>
      </c>
      <c r="BZ45" s="70">
        <v>0</v>
      </c>
      <c r="CA45" s="70">
        <v>0</v>
      </c>
      <c r="CB45" s="70">
        <v>0</v>
      </c>
      <c r="CC45" s="70">
        <v>0</v>
      </c>
      <c r="CD45" s="70">
        <v>0</v>
      </c>
    </row>
    <row r="46" spans="1:82">
      <c r="A46" s="70" t="s">
        <v>1731</v>
      </c>
      <c r="B46" s="70">
        <v>136</v>
      </c>
      <c r="C46" s="70">
        <v>17</v>
      </c>
      <c r="D46" s="70">
        <v>8</v>
      </c>
      <c r="E46" s="70">
        <v>2020</v>
      </c>
      <c r="F46" s="70" t="s">
        <v>159</v>
      </c>
      <c r="G46" s="1064" t="s">
        <v>1629</v>
      </c>
      <c r="H46" s="70" t="s">
        <v>1630</v>
      </c>
      <c r="I46" s="148"/>
      <c r="J46" s="71">
        <v>53.669136955305987</v>
      </c>
      <c r="K46" s="71">
        <v>0.88170222956157018</v>
      </c>
      <c r="L46" s="71">
        <v>13.070121247019529</v>
      </c>
      <c r="M46" s="71">
        <v>11.500414887673953</v>
      </c>
      <c r="N46" s="71">
        <v>17.90618051389545</v>
      </c>
      <c r="O46" s="71">
        <v>7.4198153002440668</v>
      </c>
      <c r="P46" s="71">
        <v>10.054199264600895</v>
      </c>
      <c r="Q46" s="71">
        <v>0.44609683323622801</v>
      </c>
      <c r="R46" s="71">
        <v>0</v>
      </c>
      <c r="S46" s="71">
        <v>0</v>
      </c>
      <c r="T46" s="72"/>
      <c r="U46" s="71">
        <v>2499503</v>
      </c>
      <c r="V46" s="71">
        <v>303</v>
      </c>
      <c r="W46" s="71">
        <v>269</v>
      </c>
      <c r="X46" s="71">
        <v>2577</v>
      </c>
      <c r="Y46" s="71">
        <v>4028</v>
      </c>
      <c r="Z46" s="71">
        <v>5302</v>
      </c>
      <c r="AA46" s="71">
        <v>2219</v>
      </c>
      <c r="AB46" s="71">
        <v>7566</v>
      </c>
      <c r="AC46" s="71">
        <v>0</v>
      </c>
      <c r="AD46" s="71">
        <v>0</v>
      </c>
      <c r="AE46" s="72"/>
      <c r="AF46" s="71">
        <v>19515888.055498891</v>
      </c>
      <c r="AG46" s="71">
        <v>564907.143920528</v>
      </c>
      <c r="AH46" s="71">
        <v>1916710.9058769597</v>
      </c>
      <c r="AI46" s="71">
        <v>14796313.632831778</v>
      </c>
      <c r="AJ46" s="71">
        <v>16540932.941198111</v>
      </c>
      <c r="AK46" s="71"/>
      <c r="AL46" s="71"/>
      <c r="AM46" s="71">
        <v>987447.06001324358</v>
      </c>
      <c r="AN46" s="71"/>
      <c r="AO46" s="71"/>
      <c r="AP46" s="71">
        <v>54322199.739339508</v>
      </c>
      <c r="AQ46" s="72"/>
      <c r="AR46" s="71">
        <v>113</v>
      </c>
      <c r="AS46" s="71">
        <v>106</v>
      </c>
      <c r="AT46" s="71">
        <v>0</v>
      </c>
      <c r="AU46" s="71">
        <v>0</v>
      </c>
      <c r="AV46" s="71">
        <v>0</v>
      </c>
      <c r="AW46" s="71">
        <v>0</v>
      </c>
      <c r="AX46" s="71"/>
      <c r="AY46" s="72"/>
      <c r="AZ46" s="71">
        <v>696.89599999999973</v>
      </c>
      <c r="BA46" s="71">
        <v>151489</v>
      </c>
      <c r="BB46" s="71">
        <v>0</v>
      </c>
      <c r="BC46" s="71">
        <v>0</v>
      </c>
      <c r="BD46" s="71">
        <v>0</v>
      </c>
      <c r="BE46" s="71">
        <v>0</v>
      </c>
      <c r="BF46" s="71"/>
      <c r="BG46" s="72"/>
      <c r="BH46" s="71">
        <v>0</v>
      </c>
      <c r="BI46" s="71">
        <v>0</v>
      </c>
      <c r="BJ46" s="71">
        <v>4.2300000000000004</v>
      </c>
      <c r="BK46" s="71">
        <v>0</v>
      </c>
      <c r="BL46" s="71">
        <v>8.5429999999999993</v>
      </c>
      <c r="BM46" s="71">
        <v>0</v>
      </c>
      <c r="BN46" s="72"/>
      <c r="BO46" s="71">
        <v>0</v>
      </c>
      <c r="BP46" s="71">
        <v>0</v>
      </c>
      <c r="BQ46" s="71">
        <v>1</v>
      </c>
      <c r="BR46" s="71">
        <v>0</v>
      </c>
      <c r="BS46" s="71">
        <v>1</v>
      </c>
      <c r="BT46" s="71">
        <v>0</v>
      </c>
      <c r="BU46"/>
      <c r="BV46" s="70">
        <v>12.773</v>
      </c>
      <c r="BW46" s="70">
        <v>0</v>
      </c>
      <c r="BX46" s="70">
        <v>0</v>
      </c>
      <c r="BY46" s="70">
        <v>0</v>
      </c>
      <c r="BZ46" s="70">
        <v>0</v>
      </c>
      <c r="CA46" s="70">
        <v>0</v>
      </c>
      <c r="CB46" s="70">
        <v>0</v>
      </c>
      <c r="CC46" s="70">
        <v>0</v>
      </c>
      <c r="CD46" s="70">
        <v>0</v>
      </c>
    </row>
    <row r="47" spans="1:82">
      <c r="A47" s="70" t="s">
        <v>1732</v>
      </c>
      <c r="B47" s="70">
        <v>136</v>
      </c>
      <c r="C47" s="70">
        <v>18</v>
      </c>
      <c r="D47" s="70">
        <v>8</v>
      </c>
      <c r="E47" s="70">
        <v>2021</v>
      </c>
      <c r="F47" s="70" t="s">
        <v>160</v>
      </c>
      <c r="G47" s="70" t="s">
        <v>1629</v>
      </c>
      <c r="H47" s="70" t="s">
        <v>1630</v>
      </c>
      <c r="I47" s="148"/>
      <c r="J47" s="71">
        <v>67.134540092613221</v>
      </c>
      <c r="K47" s="71">
        <v>0.84932399255907021</v>
      </c>
      <c r="L47" s="71">
        <v>11.927648143551222</v>
      </c>
      <c r="M47" s="71">
        <v>11.680011045262297</v>
      </c>
      <c r="N47" s="71">
        <v>17.352379277493398</v>
      </c>
      <c r="O47" s="71">
        <v>7.0919699116982269</v>
      </c>
      <c r="P47" s="71">
        <v>10.366586690531948</v>
      </c>
      <c r="Q47" s="71">
        <v>0.43171427209664198</v>
      </c>
      <c r="R47" s="71">
        <v>0</v>
      </c>
      <c r="S47" s="71">
        <v>0</v>
      </c>
      <c r="T47" s="72"/>
      <c r="U47" s="71">
        <v>3210824</v>
      </c>
      <c r="V47" s="71">
        <v>303</v>
      </c>
      <c r="W47" s="71">
        <v>269</v>
      </c>
      <c r="X47" s="71">
        <v>2577</v>
      </c>
      <c r="Y47" s="71">
        <v>3951</v>
      </c>
      <c r="Z47" s="71">
        <v>5218</v>
      </c>
      <c r="AA47" s="71">
        <v>2231</v>
      </c>
      <c r="AB47" s="71">
        <v>7394</v>
      </c>
      <c r="AC47" s="71">
        <v>0</v>
      </c>
      <c r="AD47" s="71">
        <v>0</v>
      </c>
      <c r="AE47" s="72"/>
      <c r="AF47" s="71">
        <v>24593529.787171565</v>
      </c>
      <c r="AG47" s="71">
        <v>574662.20358137309</v>
      </c>
      <c r="AH47" s="71">
        <v>1718442.8727566549</v>
      </c>
      <c r="AI47" s="71">
        <v>16235942.140423646</v>
      </c>
      <c r="AJ47" s="71">
        <v>15804805.442655981</v>
      </c>
      <c r="AK47" s="71">
        <v>0</v>
      </c>
      <c r="AL47" s="71">
        <v>0</v>
      </c>
      <c r="AM47" s="71">
        <v>970565.18645089481</v>
      </c>
      <c r="AN47" s="71">
        <v>0</v>
      </c>
      <c r="AO47" s="71">
        <v>0</v>
      </c>
      <c r="AP47" s="71">
        <v>59897947.633040108</v>
      </c>
      <c r="AQ47" s="72"/>
      <c r="AR47" s="71">
        <v>117</v>
      </c>
      <c r="AS47" s="71">
        <v>119</v>
      </c>
      <c r="AT47" s="71">
        <v>0</v>
      </c>
      <c r="AU47" s="71">
        <v>0</v>
      </c>
      <c r="AV47" s="71">
        <v>0</v>
      </c>
      <c r="AW47" s="71">
        <v>0</v>
      </c>
      <c r="AX47" s="71"/>
      <c r="AY47" s="72"/>
      <c r="AZ47" s="71">
        <v>732.49599999999964</v>
      </c>
      <c r="BA47" s="71">
        <v>152132.9</v>
      </c>
      <c r="BB47" s="71">
        <v>0</v>
      </c>
      <c r="BC47" s="71">
        <v>0</v>
      </c>
      <c r="BD47" s="71">
        <v>0</v>
      </c>
      <c r="BE47" s="71">
        <v>0</v>
      </c>
      <c r="BF47" s="71"/>
      <c r="BG47" s="72"/>
      <c r="BH47" s="71">
        <v>0</v>
      </c>
      <c r="BI47" s="71">
        <v>0</v>
      </c>
      <c r="BJ47" s="71">
        <v>0</v>
      </c>
      <c r="BK47" s="71">
        <v>0</v>
      </c>
      <c r="BL47" s="71">
        <v>8.9280000000000008</v>
      </c>
      <c r="BM47" s="71">
        <v>0</v>
      </c>
      <c r="BN47" s="72"/>
      <c r="BO47" s="71">
        <v>0</v>
      </c>
      <c r="BP47" s="71">
        <v>0</v>
      </c>
      <c r="BQ47" s="71">
        <v>0</v>
      </c>
      <c r="BR47" s="71">
        <v>0</v>
      </c>
      <c r="BS47" s="71">
        <v>1</v>
      </c>
      <c r="BT47" s="71">
        <v>0</v>
      </c>
      <c r="BU47"/>
      <c r="BV47" s="70">
        <v>8.9280000000000008</v>
      </c>
      <c r="BW47" s="70">
        <v>0</v>
      </c>
      <c r="BX47" s="70">
        <v>0</v>
      </c>
      <c r="BY47" s="70">
        <v>0</v>
      </c>
      <c r="BZ47" s="70">
        <v>0</v>
      </c>
      <c r="CA47" s="70">
        <v>0</v>
      </c>
      <c r="CB47" s="70">
        <v>0</v>
      </c>
      <c r="CC47" s="70">
        <v>0</v>
      </c>
      <c r="CD47" s="70">
        <v>0</v>
      </c>
    </row>
    <row r="48" spans="1:82">
      <c r="A48" s="70" t="s">
        <v>1638</v>
      </c>
      <c r="B48" s="70">
        <v>136</v>
      </c>
      <c r="C48" s="70">
        <v>19</v>
      </c>
      <c r="D48" s="70">
        <v>8</v>
      </c>
      <c r="E48" s="70">
        <v>2022</v>
      </c>
      <c r="F48" s="70" t="s">
        <v>161</v>
      </c>
      <c r="G48" s="70" t="s">
        <v>1629</v>
      </c>
      <c r="H48" s="70" t="s">
        <v>1630</v>
      </c>
      <c r="I48" s="148"/>
      <c r="J48" s="71">
        <v>37.608351781710873</v>
      </c>
      <c r="K48" s="71">
        <v>0.81242432790705255</v>
      </c>
      <c r="L48" s="71">
        <v>10.69471138757512</v>
      </c>
      <c r="M48" s="71">
        <v>11.90838366317664</v>
      </c>
      <c r="N48" s="71">
        <v>17.16279347565375</v>
      </c>
      <c r="O48" s="71">
        <v>7.422899296053262</v>
      </c>
      <c r="P48" s="71">
        <v>10.34823217721992</v>
      </c>
      <c r="Q48" s="71">
        <v>0.43057402809681433</v>
      </c>
      <c r="R48" s="71">
        <v>0</v>
      </c>
      <c r="S48" s="71">
        <v>0</v>
      </c>
      <c r="T48" s="72"/>
      <c r="U48" s="71">
        <v>2212228</v>
      </c>
      <c r="V48" s="71">
        <v>303</v>
      </c>
      <c r="W48" s="71">
        <v>269</v>
      </c>
      <c r="X48" s="71">
        <v>2577</v>
      </c>
      <c r="Y48" s="71">
        <v>3968</v>
      </c>
      <c r="Z48" s="71">
        <v>5189</v>
      </c>
      <c r="AA48" s="71">
        <v>2261</v>
      </c>
      <c r="AB48" s="71">
        <v>7314</v>
      </c>
      <c r="AC48" s="71">
        <v>0</v>
      </c>
      <c r="AD48" s="71">
        <v>0</v>
      </c>
      <c r="AE48" s="72"/>
      <c r="AF48" s="71">
        <v>15106255.955214025</v>
      </c>
      <c r="AG48" s="71">
        <v>579710.36493627739</v>
      </c>
      <c r="AH48" s="71">
        <v>1907487.3867150068</v>
      </c>
      <c r="AI48" s="71">
        <v>16124309.897891827</v>
      </c>
      <c r="AJ48" s="71">
        <v>16157159.065334054</v>
      </c>
      <c r="AK48" s="71">
        <v>0</v>
      </c>
      <c r="AL48" s="71">
        <v>0</v>
      </c>
      <c r="AM48" s="71">
        <v>944437.03129364317</v>
      </c>
      <c r="AN48" s="71">
        <v>0</v>
      </c>
      <c r="AO48" s="71">
        <v>0</v>
      </c>
      <c r="AP48" s="71">
        <v>50819359.701384835</v>
      </c>
      <c r="AQ48" s="72"/>
      <c r="AR48" s="71">
        <v>127</v>
      </c>
      <c r="AS48" s="71">
        <v>123</v>
      </c>
      <c r="AT48" s="71">
        <v>0</v>
      </c>
      <c r="AU48" s="71">
        <v>0</v>
      </c>
      <c r="AV48" s="71">
        <v>0</v>
      </c>
      <c r="AW48" s="71">
        <v>0</v>
      </c>
      <c r="AX48" s="71"/>
      <c r="AY48" s="72"/>
      <c r="AZ48" s="71">
        <v>783.49599999999964</v>
      </c>
      <c r="BA48" s="71">
        <v>152330.89999999997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1733</v>
      </c>
      <c r="B49" s="70">
        <v>136</v>
      </c>
      <c r="C49" s="70">
        <v>20</v>
      </c>
      <c r="D49" s="70">
        <v>8</v>
      </c>
      <c r="E49" s="70">
        <v>2023</v>
      </c>
      <c r="F49" s="70" t="s">
        <v>1539</v>
      </c>
      <c r="G49" s="70" t="s">
        <v>1629</v>
      </c>
      <c r="H49" s="70" t="s">
        <v>1630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136</v>
      </c>
      <c r="AS49" s="71">
        <v>123</v>
      </c>
      <c r="AT49" s="71">
        <v>0</v>
      </c>
      <c r="AU49" s="71">
        <v>0</v>
      </c>
      <c r="AV49" s="71">
        <v>0</v>
      </c>
      <c r="AW49" s="71">
        <v>0</v>
      </c>
      <c r="AX49" s="71"/>
      <c r="AY49" s="72"/>
      <c r="AZ49" s="71">
        <v>845.59599999999955</v>
      </c>
      <c r="BA49" s="71">
        <v>152330.89999999997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1628</v>
      </c>
      <c r="B50" s="70">
        <v>136</v>
      </c>
      <c r="C50" s="70">
        <v>21</v>
      </c>
      <c r="D50" s="70">
        <v>8</v>
      </c>
      <c r="E50" s="70">
        <v>2024</v>
      </c>
      <c r="F50" s="70" t="s">
        <v>1554</v>
      </c>
      <c r="G50" s="70" t="s">
        <v>1629</v>
      </c>
      <c r="H50" s="70" t="s">
        <v>1630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1734</v>
      </c>
      <c r="B51" s="70">
        <v>35</v>
      </c>
      <c r="C51" s="70">
        <v>1</v>
      </c>
      <c r="D51" s="70">
        <v>3</v>
      </c>
      <c r="E51" s="70">
        <v>1990</v>
      </c>
      <c r="F51" s="70" t="s">
        <v>787</v>
      </c>
      <c r="G51" s="70" t="s">
        <v>1735</v>
      </c>
      <c r="H51" s="70" t="s">
        <v>1736</v>
      </c>
      <c r="I51" s="148"/>
      <c r="J51" s="71">
        <v>5.5940764693112328</v>
      </c>
      <c r="K51" s="71">
        <v>2.4437700242403362</v>
      </c>
      <c r="L51" s="71">
        <v>14.686269429088631</v>
      </c>
      <c r="M51" s="71">
        <v>6.0806693857200074</v>
      </c>
      <c r="N51" s="71">
        <v>8.5128665197495526</v>
      </c>
      <c r="O51" s="71">
        <v>5.3487416805133856</v>
      </c>
      <c r="P51" s="71">
        <v>17.56509531750433</v>
      </c>
      <c r="Q51" s="71">
        <v>0.64988943425981305</v>
      </c>
      <c r="R51" s="71">
        <v>2.5305741641287519E-2</v>
      </c>
      <c r="S51" s="71">
        <v>0.51914507195365067</v>
      </c>
      <c r="T51" s="72"/>
      <c r="U51" s="71">
        <v>584624</v>
      </c>
      <c r="V51" s="71">
        <v>608</v>
      </c>
      <c r="W51" s="71">
        <v>162</v>
      </c>
      <c r="X51" s="71">
        <v>2271</v>
      </c>
      <c r="Y51" s="71">
        <v>4034</v>
      </c>
      <c r="Z51" s="71">
        <v>2200</v>
      </c>
      <c r="AA51" s="71">
        <v>4265</v>
      </c>
      <c r="AB51" s="71">
        <v>10552</v>
      </c>
      <c r="AC51" s="71">
        <v>4383</v>
      </c>
      <c r="AD51" s="71">
        <v>0.51914507195365067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1737</v>
      </c>
      <c r="B52" s="70">
        <v>36</v>
      </c>
      <c r="C52" s="70">
        <v>2</v>
      </c>
      <c r="D52" s="70">
        <v>3</v>
      </c>
      <c r="E52" s="70">
        <v>2005</v>
      </c>
      <c r="F52" s="70" t="s">
        <v>789</v>
      </c>
      <c r="G52" s="70" t="s">
        <v>1735</v>
      </c>
      <c r="H52" s="70" t="s">
        <v>1736</v>
      </c>
      <c r="I52" s="148"/>
      <c r="J52" s="71">
        <v>5.4560238905584848</v>
      </c>
      <c r="K52" s="71">
        <v>1.547517062487898</v>
      </c>
      <c r="L52" s="71">
        <v>14.667418119562051</v>
      </c>
      <c r="M52" s="71">
        <v>8.0980750850986158</v>
      </c>
      <c r="N52" s="71">
        <v>10.62792665817399</v>
      </c>
      <c r="O52" s="71">
        <v>8.784239884526615</v>
      </c>
      <c r="P52" s="71">
        <v>21.61822442103912</v>
      </c>
      <c r="Q52" s="71">
        <v>0.55073103475957796</v>
      </c>
      <c r="R52" s="71">
        <v>0.2813617520170848</v>
      </c>
      <c r="S52" s="71">
        <v>1.059583540668328</v>
      </c>
      <c r="T52" s="72"/>
      <c r="U52" s="71">
        <v>589151</v>
      </c>
      <c r="V52" s="71">
        <v>575</v>
      </c>
      <c r="W52" s="71">
        <v>156</v>
      </c>
      <c r="X52" s="71">
        <v>1736</v>
      </c>
      <c r="Y52" s="71">
        <v>4257</v>
      </c>
      <c r="Z52" s="71">
        <v>4181</v>
      </c>
      <c r="AA52" s="71">
        <v>4299</v>
      </c>
      <c r="AB52" s="71">
        <v>9348</v>
      </c>
      <c r="AC52" s="71">
        <v>49753</v>
      </c>
      <c r="AD52" s="71">
        <v>1.059583540668328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1738</v>
      </c>
      <c r="B53" s="70">
        <v>37</v>
      </c>
      <c r="C53" s="70">
        <v>3</v>
      </c>
      <c r="D53" s="70">
        <v>3</v>
      </c>
      <c r="E53" s="70">
        <v>2006</v>
      </c>
      <c r="F53" s="70" t="s">
        <v>790</v>
      </c>
      <c r="G53" s="70" t="s">
        <v>1735</v>
      </c>
      <c r="H53" s="70" t="s">
        <v>1736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1739</v>
      </c>
      <c r="B54" s="70">
        <v>38</v>
      </c>
      <c r="C54" s="70">
        <v>4</v>
      </c>
      <c r="D54" s="70">
        <v>3</v>
      </c>
      <c r="E54" s="70">
        <v>2007</v>
      </c>
      <c r="F54" s="70" t="s">
        <v>791</v>
      </c>
      <c r="G54" s="70" t="s">
        <v>1735</v>
      </c>
      <c r="H54" s="70" t="s">
        <v>1736</v>
      </c>
      <c r="I54" s="148"/>
      <c r="J54" s="71">
        <v>4.2864190880388424</v>
      </c>
      <c r="K54" s="71">
        <v>1.3247539911371571</v>
      </c>
      <c r="L54" s="71">
        <v>11.8237916119511</v>
      </c>
      <c r="M54" s="71">
        <v>9.2434064165594627</v>
      </c>
      <c r="N54" s="71">
        <v>10.53477555087029</v>
      </c>
      <c r="O54" s="71">
        <v>8.4298171152872161</v>
      </c>
      <c r="P54" s="71">
        <v>21.41666691516637</v>
      </c>
      <c r="Q54" s="71">
        <v>0.56648841867222399</v>
      </c>
      <c r="R54" s="71">
        <v>0.32677309370439722</v>
      </c>
      <c r="S54" s="71">
        <v>0.59278782561776799</v>
      </c>
      <c r="T54" s="72"/>
      <c r="U54" s="71">
        <v>578231</v>
      </c>
      <c r="V54" s="71">
        <v>508</v>
      </c>
      <c r="W54" s="71">
        <v>169</v>
      </c>
      <c r="X54" s="71">
        <v>2320</v>
      </c>
      <c r="Y54" s="71">
        <v>4247</v>
      </c>
      <c r="Z54" s="71">
        <v>4171</v>
      </c>
      <c r="AA54" s="71">
        <v>4194</v>
      </c>
      <c r="AB54" s="71">
        <v>9107</v>
      </c>
      <c r="AC54" s="71">
        <v>59441</v>
      </c>
      <c r="AD54" s="71">
        <v>0.59278782561776799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1740</v>
      </c>
      <c r="B55" s="70">
        <v>39</v>
      </c>
      <c r="C55" s="70">
        <v>5</v>
      </c>
      <c r="D55" s="70">
        <v>3</v>
      </c>
      <c r="E55" s="70">
        <v>2008</v>
      </c>
      <c r="F55" s="70" t="s">
        <v>792</v>
      </c>
      <c r="G55" s="70" t="s">
        <v>1735</v>
      </c>
      <c r="H55" s="70" t="s">
        <v>1736</v>
      </c>
      <c r="I55" s="148"/>
      <c r="J55" s="71">
        <v>2.4849076688155129</v>
      </c>
      <c r="K55" s="71">
        <v>1.0333690511012761</v>
      </c>
      <c r="L55" s="71">
        <v>10.22032783227389</v>
      </c>
      <c r="M55" s="71">
        <v>9.8398448133122969</v>
      </c>
      <c r="N55" s="71">
        <v>9.4889607943446244</v>
      </c>
      <c r="O55" s="71">
        <v>8.2142686332293575</v>
      </c>
      <c r="P55" s="71">
        <v>20.93829877324335</v>
      </c>
      <c r="Q55" s="71">
        <v>0.55022280631150899</v>
      </c>
      <c r="R55" s="71">
        <v>0.3652568850709717</v>
      </c>
      <c r="S55" s="71">
        <v>0.63238535888543967</v>
      </c>
      <c r="T55" s="72"/>
      <c r="U55" s="71">
        <v>362546</v>
      </c>
      <c r="V55" s="71">
        <v>508</v>
      </c>
      <c r="W55" s="71">
        <v>169</v>
      </c>
      <c r="X55" s="71">
        <v>2320</v>
      </c>
      <c r="Y55" s="71">
        <v>4249</v>
      </c>
      <c r="Z55" s="71">
        <v>4207</v>
      </c>
      <c r="AA55" s="71">
        <v>4105</v>
      </c>
      <c r="AB55" s="71">
        <v>8991</v>
      </c>
      <c r="AC55" s="71">
        <v>68992</v>
      </c>
      <c r="AD55" s="71">
        <v>0.63238535888543967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1741</v>
      </c>
      <c r="B56" s="70">
        <v>40</v>
      </c>
      <c r="C56" s="70">
        <v>6</v>
      </c>
      <c r="D56" s="70">
        <v>3</v>
      </c>
      <c r="E56" s="70">
        <v>2009</v>
      </c>
      <c r="F56" s="70" t="s">
        <v>176</v>
      </c>
      <c r="G56" s="70" t="s">
        <v>1735</v>
      </c>
      <c r="H56" s="70" t="s">
        <v>1736</v>
      </c>
      <c r="I56" s="148"/>
      <c r="J56" s="71">
        <v>2.4457727870558301</v>
      </c>
      <c r="K56" s="71">
        <v>0.82378643524673201</v>
      </c>
      <c r="L56" s="71">
        <v>10.92154296931305</v>
      </c>
      <c r="M56" s="71">
        <v>9.0265766935438911</v>
      </c>
      <c r="N56" s="71">
        <v>9.15952169242534</v>
      </c>
      <c r="O56" s="71">
        <v>8.4882150011682374</v>
      </c>
      <c r="P56" s="71">
        <v>20.072565788651051</v>
      </c>
      <c r="Q56" s="71">
        <v>0.51855500258190801</v>
      </c>
      <c r="R56" s="71">
        <v>0.29083373941532542</v>
      </c>
      <c r="S56" s="71">
        <v>0.79394436532625778</v>
      </c>
      <c r="T56" s="72"/>
      <c r="U56" s="71">
        <v>339204</v>
      </c>
      <c r="V56" s="71">
        <v>382</v>
      </c>
      <c r="W56" s="71">
        <v>267</v>
      </c>
      <c r="X56" s="71">
        <v>2372</v>
      </c>
      <c r="Y56" s="71">
        <v>4367</v>
      </c>
      <c r="Z56" s="71">
        <v>4291</v>
      </c>
      <c r="AA56" s="71">
        <v>4040</v>
      </c>
      <c r="AB56" s="71">
        <v>8895</v>
      </c>
      <c r="AC56" s="71">
        <v>53593</v>
      </c>
      <c r="AD56" s="71">
        <v>0.79394436532625778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1742</v>
      </c>
      <c r="B57" s="70">
        <v>41</v>
      </c>
      <c r="C57" s="70">
        <v>7</v>
      </c>
      <c r="D57" s="70">
        <v>3</v>
      </c>
      <c r="E57" s="70">
        <v>2010</v>
      </c>
      <c r="F57" s="70" t="s">
        <v>177</v>
      </c>
      <c r="G57" s="70" t="s">
        <v>1735</v>
      </c>
      <c r="H57" s="70" t="s">
        <v>1736</v>
      </c>
      <c r="I57" s="148"/>
      <c r="J57" s="71">
        <v>2.1636593457529592</v>
      </c>
      <c r="K57" s="71">
        <v>0.87534056189446718</v>
      </c>
      <c r="L57" s="71">
        <v>10.0547149835676</v>
      </c>
      <c r="M57" s="71">
        <v>9.7287575302259857</v>
      </c>
      <c r="N57" s="71">
        <v>10.75538505216822</v>
      </c>
      <c r="O57" s="71">
        <v>8.4843963006139251</v>
      </c>
      <c r="P57" s="71">
        <v>20.382862800330638</v>
      </c>
      <c r="Q57" s="71">
        <v>0.53331437771830603</v>
      </c>
      <c r="R57" s="71">
        <v>9.471531713888974E-2</v>
      </c>
      <c r="S57" s="71">
        <v>0.81070921931847295</v>
      </c>
      <c r="T57" s="72"/>
      <c r="U57" s="71">
        <v>315824</v>
      </c>
      <c r="V57" s="71">
        <v>382</v>
      </c>
      <c r="W57" s="71">
        <v>267</v>
      </c>
      <c r="X57" s="71">
        <v>2372</v>
      </c>
      <c r="Y57" s="71">
        <v>4351</v>
      </c>
      <c r="Z57" s="71">
        <v>4309</v>
      </c>
      <c r="AA57" s="71">
        <v>4000</v>
      </c>
      <c r="AB57" s="71">
        <v>8766</v>
      </c>
      <c r="AC57" s="71">
        <v>16540</v>
      </c>
      <c r="AD57" s="71">
        <v>0.81070921931847295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1743</v>
      </c>
      <c r="B58" s="70">
        <v>42</v>
      </c>
      <c r="C58" s="70">
        <v>8</v>
      </c>
      <c r="D58" s="70">
        <v>3</v>
      </c>
      <c r="E58" s="70">
        <v>2011</v>
      </c>
      <c r="F58" s="70" t="s">
        <v>178</v>
      </c>
      <c r="G58" s="70" t="s">
        <v>1735</v>
      </c>
      <c r="H58" s="70" t="s">
        <v>1736</v>
      </c>
      <c r="I58" s="148"/>
      <c r="J58" s="71">
        <v>2.2077954791168182</v>
      </c>
      <c r="K58" s="71">
        <v>1.1579981600313221</v>
      </c>
      <c r="L58" s="71">
        <v>13.52872495718432</v>
      </c>
      <c r="M58" s="71">
        <v>11.58002536970776</v>
      </c>
      <c r="N58" s="71">
        <v>13.276841971074839</v>
      </c>
      <c r="O58" s="71">
        <v>8.383004309855993</v>
      </c>
      <c r="P58" s="71">
        <v>19.625583389674187</v>
      </c>
      <c r="Q58" s="71">
        <v>0.60990867031548102</v>
      </c>
      <c r="R58" s="71">
        <v>9.0587486931948902E-2</v>
      </c>
      <c r="S58" s="71">
        <v>0.88218775716500475</v>
      </c>
      <c r="T58" s="72"/>
      <c r="U58" s="71">
        <v>271593</v>
      </c>
      <c r="V58" s="71">
        <v>382</v>
      </c>
      <c r="W58" s="71">
        <v>267</v>
      </c>
      <c r="X58" s="71">
        <v>2372</v>
      </c>
      <c r="Y58" s="71">
        <v>4362</v>
      </c>
      <c r="Z58" s="71">
        <v>4350</v>
      </c>
      <c r="AA58" s="71">
        <v>3966</v>
      </c>
      <c r="AB58" s="71">
        <v>8691</v>
      </c>
      <c r="AC58" s="71">
        <v>15793</v>
      </c>
      <c r="AD58" s="71">
        <v>0.88218775716500475</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1744</v>
      </c>
      <c r="B59" s="70">
        <v>43</v>
      </c>
      <c r="C59" s="70">
        <v>9</v>
      </c>
      <c r="D59" s="70">
        <v>3</v>
      </c>
      <c r="E59" s="70">
        <v>2012</v>
      </c>
      <c r="F59" s="70" t="s">
        <v>179</v>
      </c>
      <c r="G59" s="70" t="s">
        <v>1735</v>
      </c>
      <c r="H59" s="70" t="s">
        <v>1736</v>
      </c>
      <c r="I59" s="148"/>
      <c r="J59" s="71">
        <v>2.5704522572726729</v>
      </c>
      <c r="K59" s="71">
        <v>1.1859482555575911</v>
      </c>
      <c r="L59" s="71">
        <v>13.71004910290935</v>
      </c>
      <c r="M59" s="71">
        <v>12.953025739384559</v>
      </c>
      <c r="N59" s="71">
        <v>13.741408640715671</v>
      </c>
      <c r="O59" s="71">
        <v>8.4719061326128653</v>
      </c>
      <c r="P59" s="71">
        <v>19.553108586285258</v>
      </c>
      <c r="Q59" s="71">
        <v>0.65724001877294103</v>
      </c>
      <c r="R59" s="71">
        <v>7.6879497322053555E-2</v>
      </c>
      <c r="S59" s="71">
        <v>1.6791272167457849</v>
      </c>
      <c r="T59" s="72"/>
      <c r="U59" s="71">
        <v>306957</v>
      </c>
      <c r="V59" s="71">
        <v>382</v>
      </c>
      <c r="W59" s="71">
        <v>267</v>
      </c>
      <c r="X59" s="71">
        <v>2372</v>
      </c>
      <c r="Y59" s="71">
        <v>4380</v>
      </c>
      <c r="Z59" s="71">
        <v>4431</v>
      </c>
      <c r="AA59" s="71">
        <v>3929</v>
      </c>
      <c r="AB59" s="71">
        <v>8620</v>
      </c>
      <c r="AC59" s="71">
        <v>13056</v>
      </c>
      <c r="AD59" s="71">
        <v>1.6791272167457849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1745</v>
      </c>
      <c r="B60" s="70">
        <v>44</v>
      </c>
      <c r="C60" s="70">
        <v>10</v>
      </c>
      <c r="D60" s="70">
        <v>3</v>
      </c>
      <c r="E60" s="70">
        <v>2013</v>
      </c>
      <c r="F60" s="70" t="s">
        <v>180</v>
      </c>
      <c r="G60" s="70" t="s">
        <v>1735</v>
      </c>
      <c r="H60" s="70" t="s">
        <v>1736</v>
      </c>
      <c r="I60" s="148"/>
      <c r="J60" s="71">
        <v>2.7513010907180639</v>
      </c>
      <c r="K60" s="71">
        <v>1.044294143669154</v>
      </c>
      <c r="L60" s="71">
        <v>12.548579037491081</v>
      </c>
      <c r="M60" s="71">
        <v>12.974039338559139</v>
      </c>
      <c r="N60" s="71">
        <v>14.78024815599035</v>
      </c>
      <c r="O60" s="71">
        <v>8.1555738550914487</v>
      </c>
      <c r="P60" s="71">
        <v>19.367025917403183</v>
      </c>
      <c r="Q60" s="71">
        <v>0.66316350453026596</v>
      </c>
      <c r="R60" s="71">
        <v>5.6607936026170591E-2</v>
      </c>
      <c r="S60" s="71">
        <v>1.055410815845784</v>
      </c>
      <c r="T60" s="72"/>
      <c r="U60" s="71">
        <v>295259</v>
      </c>
      <c r="V60" s="71">
        <v>382</v>
      </c>
      <c r="W60" s="71">
        <v>267</v>
      </c>
      <c r="X60" s="71">
        <v>2372</v>
      </c>
      <c r="Y60" s="71">
        <v>4390</v>
      </c>
      <c r="Z60" s="71">
        <v>4456</v>
      </c>
      <c r="AA60" s="71">
        <v>3877</v>
      </c>
      <c r="AB60" s="71">
        <v>8573</v>
      </c>
      <c r="AC60" s="71">
        <v>9384</v>
      </c>
      <c r="AD60" s="71">
        <v>1.055410815845784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1746</v>
      </c>
      <c r="B61" s="70">
        <v>45</v>
      </c>
      <c r="C61" s="70">
        <v>11</v>
      </c>
      <c r="D61" s="70">
        <v>3</v>
      </c>
      <c r="E61" s="70">
        <v>2014</v>
      </c>
      <c r="F61" s="70" t="s">
        <v>181</v>
      </c>
      <c r="G61" s="70" t="s">
        <v>1735</v>
      </c>
      <c r="H61" s="70" t="s">
        <v>1736</v>
      </c>
      <c r="I61" s="148"/>
      <c r="J61" s="71">
        <v>2.651255124848479</v>
      </c>
      <c r="K61" s="71">
        <v>1.020768799587783</v>
      </c>
      <c r="L61" s="71">
        <v>10.651429589606201</v>
      </c>
      <c r="M61" s="71">
        <v>12.590894344760001</v>
      </c>
      <c r="N61" s="71">
        <v>14.14658995837134</v>
      </c>
      <c r="O61" s="71">
        <v>7.8807306840613265</v>
      </c>
      <c r="P61" s="71">
        <v>19.201562320108238</v>
      </c>
      <c r="Q61" s="71">
        <v>0.63099644605792404</v>
      </c>
      <c r="R61" s="71">
        <v>3.8642623211481777E-2</v>
      </c>
      <c r="S61" s="71">
        <v>1.0367569306761959</v>
      </c>
      <c r="T61" s="72"/>
      <c r="U61" s="71">
        <v>330345</v>
      </c>
      <c r="V61" s="71">
        <v>326</v>
      </c>
      <c r="W61" s="71">
        <v>228</v>
      </c>
      <c r="X61" s="71">
        <v>2480</v>
      </c>
      <c r="Y61" s="71">
        <v>4384</v>
      </c>
      <c r="Z61" s="71">
        <v>4535</v>
      </c>
      <c r="AA61" s="71">
        <v>3824</v>
      </c>
      <c r="AB61" s="71">
        <v>8502</v>
      </c>
      <c r="AC61" s="71">
        <v>6426</v>
      </c>
      <c r="AD61" s="71">
        <v>1.0367569306761959</v>
      </c>
      <c r="AE61" s="72"/>
      <c r="AF61" s="71"/>
      <c r="AG61" s="71"/>
      <c r="AH61" s="71"/>
      <c r="AI61" s="71"/>
      <c r="AJ61" s="71"/>
      <c r="AK61" s="71"/>
      <c r="AL61" s="71"/>
      <c r="AM61" s="71"/>
      <c r="AN61" s="71"/>
      <c r="AO61" s="71"/>
      <c r="AP61" s="71"/>
      <c r="AQ61" s="72"/>
      <c r="AR61" s="71">
        <v>173</v>
      </c>
      <c r="AS61" s="71">
        <v>15</v>
      </c>
      <c r="AT61" s="71">
        <v>1</v>
      </c>
      <c r="AU61" s="71">
        <v>0</v>
      </c>
      <c r="AV61" s="71">
        <v>0</v>
      </c>
      <c r="AW61" s="71">
        <v>0</v>
      </c>
      <c r="AX61" s="71"/>
      <c r="AY61" s="72"/>
      <c r="AZ61" s="71">
        <v>782.96299999999997</v>
      </c>
      <c r="BA61" s="71">
        <v>2214.4</v>
      </c>
      <c r="BB61" s="71">
        <v>660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1747</v>
      </c>
      <c r="B62" s="70">
        <v>46</v>
      </c>
      <c r="C62" s="70">
        <v>12</v>
      </c>
      <c r="D62" s="70">
        <v>3</v>
      </c>
      <c r="E62" s="70">
        <v>2015</v>
      </c>
      <c r="F62" s="70" t="s">
        <v>182</v>
      </c>
      <c r="G62" s="70" t="s">
        <v>1735</v>
      </c>
      <c r="H62" s="70" t="s">
        <v>1736</v>
      </c>
      <c r="I62" s="148"/>
      <c r="J62" s="71">
        <v>1.445550463578154</v>
      </c>
      <c r="K62" s="71">
        <v>0.85352383249323804</v>
      </c>
      <c r="L62" s="71">
        <v>11.43797652815554</v>
      </c>
      <c r="M62" s="71">
        <v>12.60256807201791</v>
      </c>
      <c r="N62" s="71">
        <v>12.26797366513671</v>
      </c>
      <c r="O62" s="71">
        <v>7.8176584950138714</v>
      </c>
      <c r="P62" s="71">
        <v>18.910189608085709</v>
      </c>
      <c r="Q62" s="71">
        <v>0.60833247943093505</v>
      </c>
      <c r="R62" s="71">
        <v>2.7952360892704933E-2</v>
      </c>
      <c r="S62" s="71">
        <v>0.62668860579419916</v>
      </c>
      <c r="T62" s="72"/>
      <c r="U62" s="71">
        <v>206979</v>
      </c>
      <c r="V62" s="71">
        <v>326</v>
      </c>
      <c r="W62" s="71">
        <v>228</v>
      </c>
      <c r="X62" s="71">
        <v>2480</v>
      </c>
      <c r="Y62" s="71">
        <v>4357</v>
      </c>
      <c r="Z62" s="71">
        <v>4542</v>
      </c>
      <c r="AA62" s="71">
        <v>3763</v>
      </c>
      <c r="AB62" s="71">
        <v>8373</v>
      </c>
      <c r="AC62" s="71">
        <v>4778</v>
      </c>
      <c r="AD62" s="71">
        <v>0.62668860579419916</v>
      </c>
      <c r="AE62" s="72"/>
      <c r="AF62" s="71">
        <v>1956476.3252962299</v>
      </c>
      <c r="AG62" s="71">
        <v>732624.53524601052</v>
      </c>
      <c r="AH62" s="71">
        <v>1912868.439935544</v>
      </c>
      <c r="AI62" s="71">
        <v>15233403.123801241</v>
      </c>
      <c r="AJ62" s="71">
        <v>19703199.035833001</v>
      </c>
      <c r="AK62" s="71">
        <v>0</v>
      </c>
      <c r="AL62" s="71">
        <v>0</v>
      </c>
      <c r="AM62" s="71">
        <v>1147484.5265860171</v>
      </c>
      <c r="AN62" s="71">
        <v>0</v>
      </c>
      <c r="AO62" s="71">
        <v>0</v>
      </c>
      <c r="AP62" s="71">
        <v>40686055.986698046</v>
      </c>
      <c r="AQ62" s="72"/>
      <c r="AR62" s="71">
        <v>173</v>
      </c>
      <c r="AS62" s="71">
        <v>16</v>
      </c>
      <c r="AT62" s="71">
        <v>1</v>
      </c>
      <c r="AU62" s="71">
        <v>0</v>
      </c>
      <c r="AV62" s="71">
        <v>0</v>
      </c>
      <c r="AW62" s="71">
        <v>0</v>
      </c>
      <c r="AX62" s="71"/>
      <c r="AY62" s="72"/>
      <c r="AZ62" s="71">
        <v>782.96299999999997</v>
      </c>
      <c r="BA62" s="71">
        <v>2255.5</v>
      </c>
      <c r="BB62" s="71">
        <v>660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1748</v>
      </c>
      <c r="B63" s="70">
        <v>47</v>
      </c>
      <c r="C63" s="70">
        <v>13</v>
      </c>
      <c r="D63" s="70">
        <v>3</v>
      </c>
      <c r="E63" s="70">
        <v>2016</v>
      </c>
      <c r="F63" s="70" t="s">
        <v>155</v>
      </c>
      <c r="G63" s="70" t="s">
        <v>1735</v>
      </c>
      <c r="H63" s="70" t="s">
        <v>1736</v>
      </c>
      <c r="I63" s="148"/>
      <c r="J63" s="71">
        <v>1.6624306580656829</v>
      </c>
      <c r="K63" s="71">
        <v>0.82567958385118478</v>
      </c>
      <c r="L63" s="71">
        <v>10.097850591022596</v>
      </c>
      <c r="M63" s="71">
        <v>9.7941358776830061</v>
      </c>
      <c r="N63" s="71">
        <v>11.267152273810002</v>
      </c>
      <c r="O63" s="71">
        <v>7.7567307405007133</v>
      </c>
      <c r="P63" s="71">
        <v>18.861558548023709</v>
      </c>
      <c r="Q63" s="71">
        <v>0.58426813438600389</v>
      </c>
      <c r="R63" s="71">
        <v>2.5118493980328779E-2</v>
      </c>
      <c r="S63" s="71">
        <v>0.57590917875068315</v>
      </c>
      <c r="T63" s="72"/>
      <c r="U63" s="71">
        <v>255145</v>
      </c>
      <c r="V63" s="71">
        <v>326</v>
      </c>
      <c r="W63" s="71">
        <v>228</v>
      </c>
      <c r="X63" s="71">
        <v>2480</v>
      </c>
      <c r="Y63" s="71">
        <v>4353</v>
      </c>
      <c r="Z63" s="71">
        <v>4562</v>
      </c>
      <c r="AA63" s="71">
        <v>3882</v>
      </c>
      <c r="AB63" s="71">
        <v>8272</v>
      </c>
      <c r="AC63" s="71">
        <v>4289.9915184458387</v>
      </c>
      <c r="AD63" s="71">
        <v>0.57590917875068315</v>
      </c>
      <c r="AE63" s="72"/>
      <c r="AF63" s="71">
        <v>2320125.9791078852</v>
      </c>
      <c r="AG63" s="71">
        <v>706009.22588002367</v>
      </c>
      <c r="AH63" s="71">
        <v>1612042.567410982</v>
      </c>
      <c r="AI63" s="71">
        <v>15332294.13436917</v>
      </c>
      <c r="AJ63" s="71">
        <v>18572909.51170921</v>
      </c>
      <c r="AK63" s="71">
        <v>0</v>
      </c>
      <c r="AL63" s="71">
        <v>0</v>
      </c>
      <c r="AM63" s="71">
        <v>1134523.629566544</v>
      </c>
      <c r="AN63" s="71">
        <v>0</v>
      </c>
      <c r="AO63" s="71">
        <v>0</v>
      </c>
      <c r="AP63" s="71">
        <v>39677905.04804381</v>
      </c>
      <c r="AQ63" s="72"/>
      <c r="AR63" s="71">
        <v>173</v>
      </c>
      <c r="AS63" s="71">
        <v>16</v>
      </c>
      <c r="AT63" s="71">
        <v>1</v>
      </c>
      <c r="AU63" s="71">
        <v>0</v>
      </c>
      <c r="AV63" s="71">
        <v>0</v>
      </c>
      <c r="AW63" s="71">
        <v>0</v>
      </c>
      <c r="AX63" s="71"/>
      <c r="AY63" s="72"/>
      <c r="AZ63" s="71">
        <v>782.96299999999997</v>
      </c>
      <c r="BA63" s="71">
        <v>2255.5</v>
      </c>
      <c r="BB63" s="71">
        <v>660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1749</v>
      </c>
      <c r="B64" s="70">
        <v>48</v>
      </c>
      <c r="C64" s="70">
        <v>14</v>
      </c>
      <c r="D64" s="70">
        <v>3</v>
      </c>
      <c r="E64" s="70">
        <v>2017</v>
      </c>
      <c r="F64" s="70" t="s">
        <v>156</v>
      </c>
      <c r="G64" s="1064" t="s">
        <v>1735</v>
      </c>
      <c r="H64" s="70" t="s">
        <v>1736</v>
      </c>
      <c r="I64" s="148"/>
      <c r="J64" s="71">
        <v>1.6404751441812901</v>
      </c>
      <c r="K64" s="71">
        <v>0.85664291588235419</v>
      </c>
      <c r="L64" s="71">
        <v>9.2137632324909067</v>
      </c>
      <c r="M64" s="71">
        <v>8.8709466389810263</v>
      </c>
      <c r="N64" s="71">
        <v>11.521145106954444</v>
      </c>
      <c r="O64" s="71">
        <v>7.6686279579320518</v>
      </c>
      <c r="P64" s="71">
        <v>18.524819844889343</v>
      </c>
      <c r="Q64" s="71">
        <v>0.55468657696054802</v>
      </c>
      <c r="R64" s="71">
        <v>1.5495554417987259E-2</v>
      </c>
      <c r="S64" s="71">
        <v>0.5340730790525422</v>
      </c>
      <c r="T64" s="72"/>
      <c r="U64" s="71">
        <v>290290</v>
      </c>
      <c r="V64" s="71">
        <v>326</v>
      </c>
      <c r="W64" s="71">
        <v>228</v>
      </c>
      <c r="X64" s="71">
        <v>2480</v>
      </c>
      <c r="Y64" s="71">
        <v>4316</v>
      </c>
      <c r="Z64" s="71">
        <v>4585</v>
      </c>
      <c r="AA64" s="71">
        <v>3837</v>
      </c>
      <c r="AB64" s="71">
        <v>8121</v>
      </c>
      <c r="AC64" s="71">
        <v>2699</v>
      </c>
      <c r="AD64" s="71">
        <v>0.5340730790525422</v>
      </c>
      <c r="AE64" s="72"/>
      <c r="AF64" s="71">
        <v>2455691.8730999879</v>
      </c>
      <c r="AG64" s="71">
        <v>734164.07163408783</v>
      </c>
      <c r="AH64" s="71">
        <v>1895952.555665998</v>
      </c>
      <c r="AI64" s="71">
        <v>14652552.77728742</v>
      </c>
      <c r="AJ64" s="71">
        <v>21176032.184236739</v>
      </c>
      <c r="AK64" s="71">
        <v>0</v>
      </c>
      <c r="AL64" s="71">
        <v>0</v>
      </c>
      <c r="AM64" s="71">
        <v>1115556.45014666</v>
      </c>
      <c r="AN64" s="71">
        <v>0</v>
      </c>
      <c r="AO64" s="71">
        <v>0</v>
      </c>
      <c r="AP64" s="71">
        <v>42029949.912070893</v>
      </c>
      <c r="AQ64" s="72"/>
      <c r="AR64" s="71">
        <v>173</v>
      </c>
      <c r="AS64" s="71">
        <v>17</v>
      </c>
      <c r="AT64" s="71">
        <v>1</v>
      </c>
      <c r="AU64" s="71">
        <v>0</v>
      </c>
      <c r="AV64" s="71">
        <v>0</v>
      </c>
      <c r="AW64" s="71">
        <v>0</v>
      </c>
      <c r="AX64" s="71"/>
      <c r="AY64" s="72"/>
      <c r="AZ64" s="71">
        <v>782.96299999999997</v>
      </c>
      <c r="BA64" s="71">
        <v>2889</v>
      </c>
      <c r="BB64" s="71">
        <v>660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1750</v>
      </c>
      <c r="B65" s="70">
        <v>49</v>
      </c>
      <c r="C65" s="70">
        <v>15</v>
      </c>
      <c r="D65" s="70">
        <v>3</v>
      </c>
      <c r="E65" s="70">
        <v>2018</v>
      </c>
      <c r="F65" s="70" t="s">
        <v>183</v>
      </c>
      <c r="G65" s="1064" t="s">
        <v>1735</v>
      </c>
      <c r="H65" s="70" t="s">
        <v>1736</v>
      </c>
      <c r="I65" s="148"/>
      <c r="J65" s="71">
        <v>1.0943075373642352</v>
      </c>
      <c r="K65" s="71">
        <v>0.74389394256895724</v>
      </c>
      <c r="L65" s="71">
        <v>8.1922765497549825</v>
      </c>
      <c r="M65" s="71">
        <v>7.930201770882638</v>
      </c>
      <c r="N65" s="71">
        <v>8.0641733220967016</v>
      </c>
      <c r="O65" s="71">
        <v>7.5491680272121311</v>
      </c>
      <c r="P65" s="71">
        <v>18.273500998801921</v>
      </c>
      <c r="Q65" s="71">
        <v>0.50888471120961898</v>
      </c>
      <c r="R65" s="71">
        <v>2.1112835213257779E-2</v>
      </c>
      <c r="S65" s="71">
        <v>0.46655652514688434</v>
      </c>
      <c r="T65" s="72"/>
      <c r="U65" s="71">
        <v>225537</v>
      </c>
      <c r="V65" s="71">
        <v>326</v>
      </c>
      <c r="W65" s="71">
        <v>228</v>
      </c>
      <c r="X65" s="71">
        <v>2480</v>
      </c>
      <c r="Y65" s="71">
        <v>4276</v>
      </c>
      <c r="Z65" s="71">
        <v>4600</v>
      </c>
      <c r="AA65" s="71">
        <v>3823</v>
      </c>
      <c r="AB65" s="71">
        <v>8029</v>
      </c>
      <c r="AC65" s="71">
        <v>3663</v>
      </c>
      <c r="AD65" s="71">
        <v>0.46655652514688428</v>
      </c>
      <c r="AE65" s="72"/>
      <c r="AF65" s="71">
        <v>1944955.118575719</v>
      </c>
      <c r="AG65" s="71">
        <v>673052.33724105952</v>
      </c>
      <c r="AH65" s="71">
        <v>1682738.9500893429</v>
      </c>
      <c r="AI65" s="71">
        <v>14023943.60527502</v>
      </c>
      <c r="AJ65" s="71">
        <v>19270079.105638221</v>
      </c>
      <c r="AK65" s="71">
        <v>0</v>
      </c>
      <c r="AL65" s="71">
        <v>0</v>
      </c>
      <c r="AM65" s="71">
        <v>1105200.767903829</v>
      </c>
      <c r="AN65" s="71">
        <v>0</v>
      </c>
      <c r="AO65" s="71">
        <v>0</v>
      </c>
      <c r="AP65" s="71">
        <v>38699969.884723194</v>
      </c>
      <c r="AQ65" s="72"/>
      <c r="AR65" s="71">
        <v>173</v>
      </c>
      <c r="AS65" s="71">
        <v>18</v>
      </c>
      <c r="AT65" s="71">
        <v>3</v>
      </c>
      <c r="AU65" s="71">
        <v>0</v>
      </c>
      <c r="AV65" s="71">
        <v>0</v>
      </c>
      <c r="AW65" s="71">
        <v>0</v>
      </c>
      <c r="AX65" s="71"/>
      <c r="AY65" s="72"/>
      <c r="AZ65" s="71">
        <v>782.76299999999992</v>
      </c>
      <c r="BA65" s="71">
        <v>2900</v>
      </c>
      <c r="BB65" s="71">
        <v>700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1751</v>
      </c>
      <c r="B66" s="70">
        <v>50</v>
      </c>
      <c r="C66" s="70">
        <v>16</v>
      </c>
      <c r="D66" s="70">
        <v>3</v>
      </c>
      <c r="E66" s="70">
        <v>2019</v>
      </c>
      <c r="F66" s="70" t="s">
        <v>158</v>
      </c>
      <c r="G66" s="70" t="s">
        <v>1735</v>
      </c>
      <c r="H66" s="70" t="s">
        <v>1736</v>
      </c>
      <c r="I66" s="148"/>
      <c r="J66" s="71">
        <v>1.167713132956383</v>
      </c>
      <c r="K66" s="71">
        <v>0.71083838647188569</v>
      </c>
      <c r="L66" s="71">
        <v>8.3675161423758588</v>
      </c>
      <c r="M66" s="71">
        <v>8.5627300125953152</v>
      </c>
      <c r="N66" s="71">
        <v>8.7567108091276893</v>
      </c>
      <c r="O66" s="71">
        <v>7.3506507993271635</v>
      </c>
      <c r="P66" s="71">
        <v>17.424044735259837</v>
      </c>
      <c r="Q66" s="71">
        <v>0.48899177966645302</v>
      </c>
      <c r="R66" s="71">
        <v>1.5475959138111669E-2</v>
      </c>
      <c r="S66" s="71">
        <v>0.58662757454205372</v>
      </c>
      <c r="T66" s="72"/>
      <c r="U66" s="71">
        <v>226103</v>
      </c>
      <c r="V66" s="71">
        <v>326</v>
      </c>
      <c r="W66" s="71">
        <v>228</v>
      </c>
      <c r="X66" s="71">
        <v>2480</v>
      </c>
      <c r="Y66" s="71">
        <v>4218</v>
      </c>
      <c r="Z66" s="71">
        <v>4602</v>
      </c>
      <c r="AA66" s="71">
        <v>3618</v>
      </c>
      <c r="AB66" s="71">
        <v>7924</v>
      </c>
      <c r="AC66" s="71">
        <v>2729</v>
      </c>
      <c r="AD66" s="71">
        <v>0.58662757454205372</v>
      </c>
      <c r="AE66" s="72"/>
      <c r="AF66" s="71">
        <v>2025786.7374543119</v>
      </c>
      <c r="AG66" s="71">
        <v>656257.26594063628</v>
      </c>
      <c r="AH66" s="71">
        <v>1946413.1733667059</v>
      </c>
      <c r="AI66" s="71">
        <v>14168400.908253871</v>
      </c>
      <c r="AJ66" s="71">
        <v>20140957.505388349</v>
      </c>
      <c r="AK66" s="71">
        <v>0</v>
      </c>
      <c r="AL66" s="71">
        <v>0</v>
      </c>
      <c r="AM66" s="71">
        <v>1079189.1481599375</v>
      </c>
      <c r="AN66" s="71">
        <v>0</v>
      </c>
      <c r="AO66" s="71">
        <v>0</v>
      </c>
      <c r="AP66" s="71">
        <v>40017004.738563806</v>
      </c>
      <c r="AQ66" s="72"/>
      <c r="AR66" s="71">
        <v>173</v>
      </c>
      <c r="AS66" s="71">
        <v>18</v>
      </c>
      <c r="AT66" s="71">
        <v>3</v>
      </c>
      <c r="AU66" s="71">
        <v>0</v>
      </c>
      <c r="AV66" s="71">
        <v>0</v>
      </c>
      <c r="AW66" s="71">
        <v>0</v>
      </c>
      <c r="AX66" s="71"/>
      <c r="AY66" s="72"/>
      <c r="AZ66" s="71">
        <v>782.52300000000002</v>
      </c>
      <c r="BA66" s="71">
        <v>2903.5</v>
      </c>
      <c r="BB66" s="71">
        <v>699.2</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1752</v>
      </c>
      <c r="B67" s="70">
        <v>51</v>
      </c>
      <c r="C67" s="70">
        <v>17</v>
      </c>
      <c r="D67" s="70">
        <v>3</v>
      </c>
      <c r="E67" s="70">
        <v>2020</v>
      </c>
      <c r="F67" s="70" t="s">
        <v>159</v>
      </c>
      <c r="G67" s="70" t="s">
        <v>1735</v>
      </c>
      <c r="H67" s="70" t="s">
        <v>1736</v>
      </c>
      <c r="I67" s="148"/>
      <c r="J67" s="71">
        <v>1.2188063112728971</v>
      </c>
      <c r="K67" s="71">
        <v>0.61953002556879944</v>
      </c>
      <c r="L67" s="71">
        <v>9.5858653904315432</v>
      </c>
      <c r="M67" s="71">
        <v>9.115937259369435</v>
      </c>
      <c r="N67" s="71">
        <v>8.4710572564638422</v>
      </c>
      <c r="O67" s="71">
        <v>6.3604414446641426</v>
      </c>
      <c r="P67" s="71">
        <v>16.275206741075447</v>
      </c>
      <c r="Q67" s="71">
        <v>0.458419624426602</v>
      </c>
      <c r="R67" s="71">
        <v>2.0443418352427401E-2</v>
      </c>
      <c r="S67" s="71">
        <v>0.53662666260941916</v>
      </c>
      <c r="T67" s="72"/>
      <c r="U67" s="71">
        <v>241863</v>
      </c>
      <c r="V67" s="71">
        <v>252</v>
      </c>
      <c r="W67" s="71">
        <v>228</v>
      </c>
      <c r="X67" s="71">
        <v>2699</v>
      </c>
      <c r="Y67" s="71">
        <v>4182</v>
      </c>
      <c r="Z67" s="71">
        <v>4545</v>
      </c>
      <c r="AA67" s="71">
        <v>3592</v>
      </c>
      <c r="AB67" s="71">
        <v>7775</v>
      </c>
      <c r="AC67" s="71">
        <v>3623.9999999999995</v>
      </c>
      <c r="AD67" s="71">
        <v>0.53662666260941916</v>
      </c>
      <c r="AE67" s="72"/>
      <c r="AF67" s="71">
        <v>2044472.662038228</v>
      </c>
      <c r="AG67" s="71">
        <v>531570.1252488601</v>
      </c>
      <c r="AH67" s="71">
        <v>2583386.2034375165</v>
      </c>
      <c r="AI67" s="71">
        <v>14529863.991464306</v>
      </c>
      <c r="AJ67" s="71">
        <v>18392053.480728749</v>
      </c>
      <c r="AK67" s="71"/>
      <c r="AL67" s="71"/>
      <c r="AM67" s="71">
        <v>1014723.8820516744</v>
      </c>
      <c r="AN67" s="71"/>
      <c r="AO67" s="71"/>
      <c r="AP67" s="71">
        <v>39096070.344969332</v>
      </c>
      <c r="AQ67" s="72"/>
      <c r="AR67" s="71">
        <v>173</v>
      </c>
      <c r="AS67" s="71">
        <v>18</v>
      </c>
      <c r="AT67" s="71">
        <v>3</v>
      </c>
      <c r="AU67" s="71">
        <v>0</v>
      </c>
      <c r="AV67" s="71">
        <v>0</v>
      </c>
      <c r="AW67" s="71">
        <v>0</v>
      </c>
      <c r="AX67" s="71"/>
      <c r="AY67" s="72"/>
      <c r="AZ67" s="71">
        <v>782.71300000000008</v>
      </c>
      <c r="BA67" s="71">
        <v>2903.5</v>
      </c>
      <c r="BB67" s="71">
        <v>699.2</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1753</v>
      </c>
      <c r="B68" s="70">
        <v>51</v>
      </c>
      <c r="C68" s="70">
        <v>18</v>
      </c>
      <c r="D68" s="70">
        <v>3</v>
      </c>
      <c r="E68" s="70">
        <v>2021</v>
      </c>
      <c r="F68" s="70" t="s">
        <v>160</v>
      </c>
      <c r="G68" s="70" t="s">
        <v>1735</v>
      </c>
      <c r="H68" s="70" t="s">
        <v>1736</v>
      </c>
      <c r="I68" s="148"/>
      <c r="J68" s="71">
        <v>0.80941235142947565</v>
      </c>
      <c r="K68" s="71">
        <v>0.62871008555874908</v>
      </c>
      <c r="L68" s="71">
        <v>8.3889613688753606</v>
      </c>
      <c r="M68" s="71">
        <v>8.5947266907084323</v>
      </c>
      <c r="N68" s="71">
        <v>7.6401029004859113</v>
      </c>
      <c r="O68" s="71">
        <v>6.1528071656301018</v>
      </c>
      <c r="P68" s="71">
        <v>16.546577859697116</v>
      </c>
      <c r="Q68" s="71">
        <v>0.44543524233503901</v>
      </c>
      <c r="R68" s="71">
        <v>6.7487548130601052E-2</v>
      </c>
      <c r="S68" s="71">
        <v>0.4480719109888795</v>
      </c>
      <c r="T68" s="72"/>
      <c r="U68" s="71">
        <v>208522</v>
      </c>
      <c r="V68" s="71">
        <v>252</v>
      </c>
      <c r="W68" s="71">
        <v>228</v>
      </c>
      <c r="X68" s="71">
        <v>2699</v>
      </c>
      <c r="Y68" s="71">
        <v>4151</v>
      </c>
      <c r="Z68" s="71">
        <v>4527</v>
      </c>
      <c r="AA68" s="71">
        <v>3561</v>
      </c>
      <c r="AB68" s="71">
        <v>7629</v>
      </c>
      <c r="AC68" s="71">
        <v>11605.999999999996</v>
      </c>
      <c r="AD68" s="71">
        <v>0.4480719109888795</v>
      </c>
      <c r="AE68" s="72"/>
      <c r="AF68" s="71">
        <v>1551393.4950705352</v>
      </c>
      <c r="AG68" s="71">
        <v>539270.50119357859</v>
      </c>
      <c r="AH68" s="71">
        <v>2383785.3716099141</v>
      </c>
      <c r="AI68" s="71">
        <v>16337913.628347469</v>
      </c>
      <c r="AJ68" s="71">
        <v>19753337.652588919</v>
      </c>
      <c r="AK68" s="71">
        <v>0</v>
      </c>
      <c r="AL68" s="71">
        <v>0</v>
      </c>
      <c r="AM68" s="71">
        <v>1001412.2000857284</v>
      </c>
      <c r="AN68" s="71">
        <v>0</v>
      </c>
      <c r="AO68" s="71">
        <v>0</v>
      </c>
      <c r="AP68" s="71">
        <v>41567112.848896146</v>
      </c>
      <c r="AQ68" s="72"/>
      <c r="AR68" s="71">
        <v>181</v>
      </c>
      <c r="AS68" s="71">
        <v>19</v>
      </c>
      <c r="AT68" s="71">
        <v>3</v>
      </c>
      <c r="AU68" s="71">
        <v>0</v>
      </c>
      <c r="AV68" s="71">
        <v>0</v>
      </c>
      <c r="AW68" s="71">
        <v>0</v>
      </c>
      <c r="AX68" s="71"/>
      <c r="AY68" s="72"/>
      <c r="AZ68" s="71">
        <v>843.01299999999992</v>
      </c>
      <c r="BA68" s="71">
        <v>2913.5</v>
      </c>
      <c r="BB68" s="71">
        <v>699.2</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1754</v>
      </c>
      <c r="B69" s="70">
        <v>51</v>
      </c>
      <c r="C69" s="70">
        <v>19</v>
      </c>
      <c r="D69" s="70">
        <v>3</v>
      </c>
      <c r="E69" s="70">
        <v>2022</v>
      </c>
      <c r="F69" s="70" t="s">
        <v>161</v>
      </c>
      <c r="G69" s="70" t="s">
        <v>1735</v>
      </c>
      <c r="H69" s="70" t="s">
        <v>1736</v>
      </c>
      <c r="I69" s="148"/>
      <c r="J69" s="71">
        <v>1.0860066965134858</v>
      </c>
      <c r="K69" s="71">
        <v>0.58117891932990551</v>
      </c>
      <c r="L69" s="71">
        <v>8.3044135330113704</v>
      </c>
      <c r="M69" s="71">
        <v>9.3848401130100658</v>
      </c>
      <c r="N69" s="71">
        <v>10.322957265657744</v>
      </c>
      <c r="O69" s="71">
        <v>6.5345546317925027</v>
      </c>
      <c r="P69" s="71">
        <v>16.42169705964842</v>
      </c>
      <c r="Q69" s="71">
        <v>0.44087625053555407</v>
      </c>
      <c r="R69" s="71">
        <v>2.389561821440872E-2</v>
      </c>
      <c r="S69" s="71">
        <v>0.60527657555112491</v>
      </c>
      <c r="T69" s="72"/>
      <c r="U69" s="71">
        <v>246275</v>
      </c>
      <c r="V69" s="71">
        <v>252</v>
      </c>
      <c r="W69" s="71">
        <v>228</v>
      </c>
      <c r="X69" s="71">
        <v>2699</v>
      </c>
      <c r="Y69" s="71">
        <v>4142</v>
      </c>
      <c r="Z69" s="71">
        <v>4568</v>
      </c>
      <c r="AA69" s="71">
        <v>3588</v>
      </c>
      <c r="AB69" s="71">
        <v>7489</v>
      </c>
      <c r="AC69" s="71">
        <v>4160.9999999999991</v>
      </c>
      <c r="AD69" s="71">
        <v>0.60527657555112491</v>
      </c>
      <c r="AE69" s="72"/>
      <c r="AF69" s="71">
        <v>1675786.9254437396</v>
      </c>
      <c r="AG69" s="71">
        <v>432470.3240190004</v>
      </c>
      <c r="AH69" s="71">
        <v>2647357.6395654776</v>
      </c>
      <c r="AI69" s="71">
        <v>14875028.847339528</v>
      </c>
      <c r="AJ69" s="71">
        <v>20275887.181670658</v>
      </c>
      <c r="AK69" s="71">
        <v>0</v>
      </c>
      <c r="AL69" s="71">
        <v>0</v>
      </c>
      <c r="AM69" s="71">
        <v>967034.30781488842</v>
      </c>
      <c r="AN69" s="71">
        <v>0</v>
      </c>
      <c r="AO69" s="71">
        <v>0</v>
      </c>
      <c r="AP69" s="71">
        <v>40873565.225853294</v>
      </c>
      <c r="AQ69" s="72"/>
      <c r="AR69" s="71">
        <v>183</v>
      </c>
      <c r="AS69" s="71">
        <v>19</v>
      </c>
      <c r="AT69" s="71">
        <v>3</v>
      </c>
      <c r="AU69" s="71">
        <v>0</v>
      </c>
      <c r="AV69" s="71">
        <v>0</v>
      </c>
      <c r="AW69" s="71">
        <v>0</v>
      </c>
      <c r="AX69" s="71"/>
      <c r="AY69" s="72"/>
      <c r="AZ69" s="71">
        <v>856.31299999999999</v>
      </c>
      <c r="BA69" s="71">
        <v>2910</v>
      </c>
      <c r="BB69" s="71">
        <v>699.2</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1755</v>
      </c>
      <c r="B70" s="70">
        <v>51</v>
      </c>
      <c r="C70" s="70">
        <v>20</v>
      </c>
      <c r="D70" s="70">
        <v>3</v>
      </c>
      <c r="E70" s="70">
        <v>2023</v>
      </c>
      <c r="F70" s="70" t="s">
        <v>1539</v>
      </c>
      <c r="G70" s="70" t="s">
        <v>1735</v>
      </c>
      <c r="H70" s="70" t="s">
        <v>1736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189</v>
      </c>
      <c r="AS70" s="71">
        <v>19</v>
      </c>
      <c r="AT70" s="71">
        <v>3</v>
      </c>
      <c r="AU70" s="71">
        <v>0</v>
      </c>
      <c r="AV70" s="71">
        <v>0</v>
      </c>
      <c r="AW70" s="71">
        <v>0</v>
      </c>
      <c r="AX70" s="71"/>
      <c r="AY70" s="72"/>
      <c r="AZ70" s="71">
        <v>901.9129999999999</v>
      </c>
      <c r="BA70" s="71">
        <v>2910</v>
      </c>
      <c r="BB70" s="71">
        <v>699.2</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1756</v>
      </c>
      <c r="B71" s="70">
        <v>51</v>
      </c>
      <c r="C71" s="70">
        <v>21</v>
      </c>
      <c r="D71" s="70">
        <v>3</v>
      </c>
      <c r="E71" s="70">
        <v>2024</v>
      </c>
      <c r="F71" s="70" t="s">
        <v>1554</v>
      </c>
      <c r="G71" s="70" t="s">
        <v>1735</v>
      </c>
      <c r="H71" s="70" t="s">
        <v>1736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1757</v>
      </c>
      <c r="B72" s="70">
        <v>409</v>
      </c>
      <c r="C72" s="70">
        <v>1</v>
      </c>
      <c r="D72" s="70">
        <v>25</v>
      </c>
      <c r="E72" s="70">
        <v>1990</v>
      </c>
      <c r="F72" s="70" t="s">
        <v>787</v>
      </c>
      <c r="G72" s="70" t="s">
        <v>1646</v>
      </c>
      <c r="H72" s="70" t="s">
        <v>1647</v>
      </c>
      <c r="I72" s="148"/>
      <c r="J72" s="71">
        <v>45.352276361196523</v>
      </c>
      <c r="K72" s="71">
        <v>4.7166176267297422</v>
      </c>
      <c r="L72" s="71">
        <v>50.271377360899223</v>
      </c>
      <c r="M72" s="71">
        <v>8.8123257705794593</v>
      </c>
      <c r="N72" s="71">
        <v>19.193530880326101</v>
      </c>
      <c r="O72" s="71">
        <v>9.5766788543373753</v>
      </c>
      <c r="P72" s="71">
        <v>12.33057336004876</v>
      </c>
      <c r="Q72" s="71">
        <v>0.72792297417709795</v>
      </c>
      <c r="R72" s="71">
        <v>5.9610061824637901</v>
      </c>
      <c r="S72" s="71">
        <v>0.59275674054738003</v>
      </c>
      <c r="T72" s="72"/>
      <c r="U72" s="71">
        <v>1273331</v>
      </c>
      <c r="V72" s="71">
        <v>863</v>
      </c>
      <c r="W72" s="71">
        <v>588</v>
      </c>
      <c r="X72" s="71">
        <v>2955</v>
      </c>
      <c r="Y72" s="71">
        <v>4106</v>
      </c>
      <c r="Z72" s="71">
        <v>3939</v>
      </c>
      <c r="AA72" s="71">
        <v>2994</v>
      </c>
      <c r="AB72" s="71">
        <v>11819</v>
      </c>
      <c r="AC72" s="71">
        <v>1032457</v>
      </c>
      <c r="AD72" s="71">
        <v>0.59275674054738003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1758</v>
      </c>
      <c r="B73" s="70">
        <v>410</v>
      </c>
      <c r="C73" s="70">
        <v>2</v>
      </c>
      <c r="D73" s="70">
        <v>25</v>
      </c>
      <c r="E73" s="70">
        <v>2005</v>
      </c>
      <c r="F73" s="70" t="s">
        <v>789</v>
      </c>
      <c r="G73" s="70" t="s">
        <v>1646</v>
      </c>
      <c r="H73" s="70" t="s">
        <v>1647</v>
      </c>
      <c r="I73" s="148"/>
      <c r="J73" s="71">
        <v>31.965678486143741</v>
      </c>
      <c r="K73" s="71">
        <v>1.8948531585485651</v>
      </c>
      <c r="L73" s="71">
        <v>19.707461277402832</v>
      </c>
      <c r="M73" s="71">
        <v>11.6997150816299</v>
      </c>
      <c r="N73" s="71">
        <v>20.472991687861871</v>
      </c>
      <c r="O73" s="71">
        <v>11.13734887057536</v>
      </c>
      <c r="P73" s="71">
        <v>13.064467793872909</v>
      </c>
      <c r="Q73" s="71">
        <v>0.58578505333916098</v>
      </c>
      <c r="R73" s="71">
        <v>1.001406474457446</v>
      </c>
      <c r="S73" s="71">
        <v>2.5987391660378911</v>
      </c>
      <c r="T73" s="72"/>
      <c r="U73" s="71">
        <v>987272</v>
      </c>
      <c r="V73" s="71">
        <v>578</v>
      </c>
      <c r="W73" s="71">
        <v>175</v>
      </c>
      <c r="X73" s="71">
        <v>1900</v>
      </c>
      <c r="Y73" s="71">
        <v>4174</v>
      </c>
      <c r="Z73" s="71">
        <v>5301</v>
      </c>
      <c r="AA73" s="71">
        <v>2598</v>
      </c>
      <c r="AB73" s="71">
        <v>9943</v>
      </c>
      <c r="AC73" s="71">
        <v>177078</v>
      </c>
      <c r="AD73" s="71">
        <v>2.5987391660378911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1759</v>
      </c>
      <c r="B74" s="70">
        <v>411</v>
      </c>
      <c r="C74" s="70">
        <v>3</v>
      </c>
      <c r="D74" s="70">
        <v>25</v>
      </c>
      <c r="E74" s="70">
        <v>2006</v>
      </c>
      <c r="F74" s="70" t="s">
        <v>790</v>
      </c>
      <c r="G74" s="70" t="s">
        <v>1646</v>
      </c>
      <c r="H74" s="70" t="s">
        <v>1647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1760</v>
      </c>
      <c r="B75" s="70">
        <v>412</v>
      </c>
      <c r="C75" s="70">
        <v>4</v>
      </c>
      <c r="D75" s="70">
        <v>25</v>
      </c>
      <c r="E75" s="70">
        <v>2007</v>
      </c>
      <c r="F75" s="70" t="s">
        <v>791</v>
      </c>
      <c r="G75" s="70" t="s">
        <v>1646</v>
      </c>
      <c r="H75" s="70" t="s">
        <v>1647</v>
      </c>
      <c r="I75" s="148"/>
      <c r="J75" s="71">
        <v>37.701215553540187</v>
      </c>
      <c r="K75" s="71">
        <v>1.463711132144178</v>
      </c>
      <c r="L75" s="71">
        <v>0.65655053260065521</v>
      </c>
      <c r="M75" s="71">
        <v>13.32772608770939</v>
      </c>
      <c r="N75" s="71">
        <v>20.2089012997826</v>
      </c>
      <c r="O75" s="71">
        <v>10.5822398503102</v>
      </c>
      <c r="P75" s="71">
        <v>12.750934021738299</v>
      </c>
      <c r="Q75" s="71">
        <v>0.59547530821886496</v>
      </c>
      <c r="R75" s="71">
        <v>0.97366738354447102</v>
      </c>
      <c r="S75" s="71">
        <v>1.083565045740664</v>
      </c>
      <c r="T75" s="72"/>
      <c r="U75" s="71">
        <v>1238116</v>
      </c>
      <c r="V75" s="71">
        <v>487</v>
      </c>
      <c r="W75" s="71">
        <v>8</v>
      </c>
      <c r="X75" s="71">
        <v>2711</v>
      </c>
      <c r="Y75" s="71">
        <v>4131</v>
      </c>
      <c r="Z75" s="71">
        <v>5236</v>
      </c>
      <c r="AA75" s="71">
        <v>2497</v>
      </c>
      <c r="AB75" s="71">
        <v>9573</v>
      </c>
      <c r="AC75" s="71">
        <v>177113</v>
      </c>
      <c r="AD75" s="71">
        <v>1.083565045740664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1761</v>
      </c>
      <c r="B76" s="70">
        <v>413</v>
      </c>
      <c r="C76" s="70">
        <v>5</v>
      </c>
      <c r="D76" s="70">
        <v>25</v>
      </c>
      <c r="E76" s="70">
        <v>2008</v>
      </c>
      <c r="F76" s="70" t="s">
        <v>792</v>
      </c>
      <c r="G76" s="70" t="s">
        <v>1646</v>
      </c>
      <c r="H76" s="70" t="s">
        <v>1647</v>
      </c>
      <c r="I76" s="148"/>
      <c r="J76" s="71">
        <v>37.429579062877067</v>
      </c>
      <c r="K76" s="71">
        <v>1.284637015532458</v>
      </c>
      <c r="L76" s="71">
        <v>17.644968093595121</v>
      </c>
      <c r="M76" s="71">
        <v>15.59473011930862</v>
      </c>
      <c r="N76" s="71">
        <v>20.213187819163569</v>
      </c>
      <c r="O76" s="71">
        <v>10.07892909073685</v>
      </c>
      <c r="P76" s="71">
        <v>12.205931538214699</v>
      </c>
      <c r="Q76" s="71">
        <v>0.57500761740662198</v>
      </c>
      <c r="R76" s="71">
        <v>0.93718313793118746</v>
      </c>
      <c r="S76" s="71">
        <v>0</v>
      </c>
      <c r="T76" s="72"/>
      <c r="U76" s="71">
        <v>1291503</v>
      </c>
      <c r="V76" s="71">
        <v>487</v>
      </c>
      <c r="W76" s="71">
        <v>249</v>
      </c>
      <c r="X76" s="71">
        <v>2711</v>
      </c>
      <c r="Y76" s="71">
        <v>4077</v>
      </c>
      <c r="Z76" s="71">
        <v>5162</v>
      </c>
      <c r="AA76" s="71">
        <v>2393</v>
      </c>
      <c r="AB76" s="71">
        <v>9396</v>
      </c>
      <c r="AC76" s="71">
        <v>177021</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1762</v>
      </c>
      <c r="B77" s="70">
        <v>414</v>
      </c>
      <c r="C77" s="70">
        <v>6</v>
      </c>
      <c r="D77" s="70">
        <v>25</v>
      </c>
      <c r="E77" s="70">
        <v>2009</v>
      </c>
      <c r="F77" s="70" t="s">
        <v>176</v>
      </c>
      <c r="G77" s="70" t="s">
        <v>1646</v>
      </c>
      <c r="H77" s="70" t="s">
        <v>1647</v>
      </c>
      <c r="I77" s="148"/>
      <c r="J77" s="71">
        <v>31.175073465018631</v>
      </c>
      <c r="K77" s="71">
        <v>1.051041300894856</v>
      </c>
      <c r="L77" s="71">
        <v>9.9561588496901354</v>
      </c>
      <c r="M77" s="71">
        <v>13.177282837045571</v>
      </c>
      <c r="N77" s="71">
        <v>17.361697585026072</v>
      </c>
      <c r="O77" s="71">
        <v>10.23491596738393</v>
      </c>
      <c r="P77" s="71">
        <v>12.008760275041981</v>
      </c>
      <c r="Q77" s="71">
        <v>0.53983353838206505</v>
      </c>
      <c r="R77" s="71">
        <v>0.80796676730784911</v>
      </c>
      <c r="S77" s="71">
        <v>1.110845049249181</v>
      </c>
      <c r="T77" s="72"/>
      <c r="U77" s="71">
        <v>1086298</v>
      </c>
      <c r="V77" s="71">
        <v>488</v>
      </c>
      <c r="W77" s="71">
        <v>161</v>
      </c>
      <c r="X77" s="71">
        <v>2893</v>
      </c>
      <c r="Y77" s="71">
        <v>4077</v>
      </c>
      <c r="Z77" s="71">
        <v>5174</v>
      </c>
      <c r="AA77" s="71">
        <v>2417</v>
      </c>
      <c r="AB77" s="71">
        <v>9260</v>
      </c>
      <c r="AC77" s="71">
        <v>148887</v>
      </c>
      <c r="AD77" s="71">
        <v>1.110845049249181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1763</v>
      </c>
      <c r="B78" s="70">
        <v>415</v>
      </c>
      <c r="C78" s="70">
        <v>7</v>
      </c>
      <c r="D78" s="70">
        <v>25</v>
      </c>
      <c r="E78" s="70">
        <v>2010</v>
      </c>
      <c r="F78" s="70" t="s">
        <v>177</v>
      </c>
      <c r="G78" s="70" t="s">
        <v>1646</v>
      </c>
      <c r="H78" s="70" t="s">
        <v>1647</v>
      </c>
      <c r="I78" s="148"/>
      <c r="J78" s="71">
        <v>32.976601715791077</v>
      </c>
      <c r="K78" s="71">
        <v>1.0961375150299379</v>
      </c>
      <c r="L78" s="71">
        <v>9.0641094491201883</v>
      </c>
      <c r="M78" s="71">
        <v>11.79550594634893</v>
      </c>
      <c r="N78" s="71">
        <v>17.121196339263602</v>
      </c>
      <c r="O78" s="71">
        <v>10.17773137105439</v>
      </c>
      <c r="P78" s="71">
        <v>12.32144056279987</v>
      </c>
      <c r="Q78" s="71">
        <v>0.55643318487470095</v>
      </c>
      <c r="R78" s="71">
        <v>0.89099970102227388</v>
      </c>
      <c r="S78" s="71">
        <v>1.1502639695506229</v>
      </c>
      <c r="T78" s="72"/>
      <c r="U78" s="71">
        <v>1286291</v>
      </c>
      <c r="V78" s="71">
        <v>488</v>
      </c>
      <c r="W78" s="71">
        <v>161</v>
      </c>
      <c r="X78" s="71">
        <v>2893</v>
      </c>
      <c r="Y78" s="71">
        <v>4089</v>
      </c>
      <c r="Z78" s="71">
        <v>5169</v>
      </c>
      <c r="AA78" s="71">
        <v>2418</v>
      </c>
      <c r="AB78" s="71">
        <v>9146</v>
      </c>
      <c r="AC78" s="71">
        <v>155594</v>
      </c>
      <c r="AD78" s="71">
        <v>1.1502639695506229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1764</v>
      </c>
      <c r="B79" s="70">
        <v>416</v>
      </c>
      <c r="C79" s="70">
        <v>8</v>
      </c>
      <c r="D79" s="70">
        <v>25</v>
      </c>
      <c r="E79" s="70">
        <v>2011</v>
      </c>
      <c r="F79" s="70" t="s">
        <v>178</v>
      </c>
      <c r="G79" s="70" t="s">
        <v>1646</v>
      </c>
      <c r="H79" s="70" t="s">
        <v>1647</v>
      </c>
      <c r="I79" s="148"/>
      <c r="J79" s="71">
        <v>40.922781999272758</v>
      </c>
      <c r="K79" s="71">
        <v>1.535892547338414</v>
      </c>
      <c r="L79" s="71">
        <v>8.4574745709239352</v>
      </c>
      <c r="M79" s="71">
        <v>14.901040251445799</v>
      </c>
      <c r="N79" s="71">
        <v>20.58826072019313</v>
      </c>
      <c r="O79" s="71">
        <v>10.082730700957827</v>
      </c>
      <c r="P79" s="71">
        <v>12.04454613476222</v>
      </c>
      <c r="Q79" s="71">
        <v>0.63559346761561497</v>
      </c>
      <c r="R79" s="71">
        <v>0.86790877193440885</v>
      </c>
      <c r="S79" s="71">
        <v>1.1064396486712329</v>
      </c>
      <c r="T79" s="72"/>
      <c r="U79" s="71">
        <v>1503334</v>
      </c>
      <c r="V79" s="71">
        <v>488</v>
      </c>
      <c r="W79" s="71">
        <v>161</v>
      </c>
      <c r="X79" s="71">
        <v>2893</v>
      </c>
      <c r="Y79" s="71">
        <v>4085</v>
      </c>
      <c r="Z79" s="71">
        <v>5232</v>
      </c>
      <c r="AA79" s="71">
        <v>2434</v>
      </c>
      <c r="AB79" s="71">
        <v>9057</v>
      </c>
      <c r="AC79" s="71">
        <v>151311</v>
      </c>
      <c r="AD79" s="71">
        <v>1.1064396486712329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1765</v>
      </c>
      <c r="B80" s="70">
        <v>417</v>
      </c>
      <c r="C80" s="70">
        <v>9</v>
      </c>
      <c r="D80" s="70">
        <v>25</v>
      </c>
      <c r="E80" s="70">
        <v>2012</v>
      </c>
      <c r="F80" s="70" t="s">
        <v>179</v>
      </c>
      <c r="G80" s="70" t="s">
        <v>1646</v>
      </c>
      <c r="H80" s="70" t="s">
        <v>1647</v>
      </c>
      <c r="I80" s="148"/>
      <c r="J80" s="71">
        <v>39.704977735175341</v>
      </c>
      <c r="K80" s="71">
        <v>1.7302423567953871</v>
      </c>
      <c r="L80" s="71">
        <v>8.5333403523419822</v>
      </c>
      <c r="M80" s="71">
        <v>18.507044646670231</v>
      </c>
      <c r="N80" s="71">
        <v>22.721597367281149</v>
      </c>
      <c r="O80" s="71">
        <v>9.9651488971289215</v>
      </c>
      <c r="P80" s="71">
        <v>11.938892211376515</v>
      </c>
      <c r="Q80" s="71">
        <v>0.68194370393331705</v>
      </c>
      <c r="R80" s="71">
        <v>0.83750131319860854</v>
      </c>
      <c r="S80" s="71">
        <v>1.0636322024829361</v>
      </c>
      <c r="T80" s="72"/>
      <c r="U80" s="71">
        <v>1397535</v>
      </c>
      <c r="V80" s="71">
        <v>488</v>
      </c>
      <c r="W80" s="71">
        <v>161</v>
      </c>
      <c r="X80" s="71">
        <v>2893</v>
      </c>
      <c r="Y80" s="71">
        <v>4104</v>
      </c>
      <c r="Z80" s="71">
        <v>5212</v>
      </c>
      <c r="AA80" s="71">
        <v>2399</v>
      </c>
      <c r="AB80" s="71">
        <v>8944</v>
      </c>
      <c r="AC80" s="71">
        <v>142228</v>
      </c>
      <c r="AD80" s="71">
        <v>1.0636322024829361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1766</v>
      </c>
      <c r="B81" s="70">
        <v>418</v>
      </c>
      <c r="C81" s="70">
        <v>10</v>
      </c>
      <c r="D81" s="70">
        <v>25</v>
      </c>
      <c r="E81" s="70">
        <v>2013</v>
      </c>
      <c r="F81" s="70" t="s">
        <v>180</v>
      </c>
      <c r="G81" s="70" t="s">
        <v>1646</v>
      </c>
      <c r="H81" s="70" t="s">
        <v>1647</v>
      </c>
      <c r="I81" s="148"/>
      <c r="J81" s="71">
        <v>53.962252458725658</v>
      </c>
      <c r="K81" s="71">
        <v>1.430051209690264</v>
      </c>
      <c r="L81" s="71">
        <v>7.5356123988442212</v>
      </c>
      <c r="M81" s="71">
        <v>17.211993991549441</v>
      </c>
      <c r="N81" s="71">
        <v>22.116830086405809</v>
      </c>
      <c r="O81" s="71">
        <v>9.6508844115568255</v>
      </c>
      <c r="P81" s="71">
        <v>12.113757505726776</v>
      </c>
      <c r="Q81" s="71">
        <v>0.68776236075803099</v>
      </c>
      <c r="R81" s="71">
        <v>0.87986009346047933</v>
      </c>
      <c r="S81" s="71">
        <v>1.190025575231586</v>
      </c>
      <c r="T81" s="72"/>
      <c r="U81" s="71">
        <v>1933941</v>
      </c>
      <c r="V81" s="71">
        <v>488</v>
      </c>
      <c r="W81" s="71">
        <v>161</v>
      </c>
      <c r="X81" s="71">
        <v>2893</v>
      </c>
      <c r="Y81" s="71">
        <v>4122</v>
      </c>
      <c r="Z81" s="71">
        <v>5273</v>
      </c>
      <c r="AA81" s="71">
        <v>2425</v>
      </c>
      <c r="AB81" s="71">
        <v>8891</v>
      </c>
      <c r="AC81" s="71">
        <v>145856</v>
      </c>
      <c r="AD81" s="71">
        <v>1.190025575231586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1767</v>
      </c>
      <c r="B82" s="70">
        <v>419</v>
      </c>
      <c r="C82" s="70">
        <v>11</v>
      </c>
      <c r="D82" s="70">
        <v>25</v>
      </c>
      <c r="E82" s="70">
        <v>2014</v>
      </c>
      <c r="F82" s="70" t="s">
        <v>181</v>
      </c>
      <c r="G82" s="70" t="s">
        <v>1646</v>
      </c>
      <c r="H82" s="70" t="s">
        <v>1647</v>
      </c>
      <c r="I82" s="148"/>
      <c r="J82" s="71">
        <v>55.847275794800069</v>
      </c>
      <c r="K82" s="71">
        <v>1.379422736282478</v>
      </c>
      <c r="L82" s="71">
        <v>8.0242858382056035</v>
      </c>
      <c r="M82" s="71">
        <v>14.90040402140214</v>
      </c>
      <c r="N82" s="71">
        <v>23.14047785890369</v>
      </c>
      <c r="O82" s="71">
        <v>9.1197518478398774</v>
      </c>
      <c r="P82" s="71">
        <v>12.181744296177454</v>
      </c>
      <c r="Q82" s="71">
        <v>0.64732427693686301</v>
      </c>
      <c r="R82" s="71">
        <v>0.83882635455848176</v>
      </c>
      <c r="S82" s="71">
        <v>1.141982080508436</v>
      </c>
      <c r="T82" s="72"/>
      <c r="U82" s="71">
        <v>2222896</v>
      </c>
      <c r="V82" s="71">
        <v>409</v>
      </c>
      <c r="W82" s="71">
        <v>175</v>
      </c>
      <c r="X82" s="71">
        <v>2381</v>
      </c>
      <c r="Y82" s="71">
        <v>4073</v>
      </c>
      <c r="Z82" s="71">
        <v>5248</v>
      </c>
      <c r="AA82" s="71">
        <v>2426</v>
      </c>
      <c r="AB82" s="71">
        <v>8722</v>
      </c>
      <c r="AC82" s="71">
        <v>139491</v>
      </c>
      <c r="AD82" s="71">
        <v>1.141982080508436</v>
      </c>
      <c r="AE82" s="72"/>
      <c r="AF82" s="71"/>
      <c r="AG82" s="71"/>
      <c r="AH82" s="71"/>
      <c r="AI82" s="71"/>
      <c r="AJ82" s="71"/>
      <c r="AK82" s="71"/>
      <c r="AL82" s="71"/>
      <c r="AM82" s="71"/>
      <c r="AN82" s="71"/>
      <c r="AO82" s="71"/>
      <c r="AP82" s="71"/>
      <c r="AQ82" s="72"/>
      <c r="AR82" s="71">
        <v>8</v>
      </c>
      <c r="AS82" s="71">
        <v>1</v>
      </c>
      <c r="AT82" s="71">
        <v>0</v>
      </c>
      <c r="AU82" s="71">
        <v>0</v>
      </c>
      <c r="AV82" s="71">
        <v>0</v>
      </c>
      <c r="AW82" s="71">
        <v>0</v>
      </c>
      <c r="AX82" s="71"/>
      <c r="AY82" s="72"/>
      <c r="AZ82" s="71">
        <v>36.840000000000003</v>
      </c>
      <c r="BA82" s="71">
        <v>49.5</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1768</v>
      </c>
      <c r="B83" s="70">
        <v>420</v>
      </c>
      <c r="C83" s="70">
        <v>12</v>
      </c>
      <c r="D83" s="70">
        <v>25</v>
      </c>
      <c r="E83" s="70">
        <v>2015</v>
      </c>
      <c r="F83" s="70" t="s">
        <v>182</v>
      </c>
      <c r="G83" s="1064" t="s">
        <v>1646</v>
      </c>
      <c r="H83" s="70" t="s">
        <v>1647</v>
      </c>
      <c r="I83" s="148"/>
      <c r="J83" s="71">
        <v>46.44915735124939</v>
      </c>
      <c r="K83" s="71">
        <v>1.322723009255647</v>
      </c>
      <c r="L83" s="71">
        <v>8.446397968165325</v>
      </c>
      <c r="M83" s="71">
        <v>14.41722625981834</v>
      </c>
      <c r="N83" s="71">
        <v>21.1416032921477</v>
      </c>
      <c r="O83" s="71">
        <v>9.0138876130311854</v>
      </c>
      <c r="P83" s="71">
        <v>12.105938550592207</v>
      </c>
      <c r="Q83" s="71">
        <v>0.62388044916677798</v>
      </c>
      <c r="R83" s="71">
        <v>0.83062622525492513</v>
      </c>
      <c r="S83" s="71">
        <v>1.252588737056135</v>
      </c>
      <c r="T83" s="72"/>
      <c r="U83" s="71">
        <v>1853648</v>
      </c>
      <c r="V83" s="71">
        <v>409</v>
      </c>
      <c r="W83" s="71">
        <v>175</v>
      </c>
      <c r="X83" s="71">
        <v>2381</v>
      </c>
      <c r="Y83" s="71">
        <v>4043</v>
      </c>
      <c r="Z83" s="71">
        <v>5237</v>
      </c>
      <c r="AA83" s="71">
        <v>2409</v>
      </c>
      <c r="AB83" s="71">
        <v>8587</v>
      </c>
      <c r="AC83" s="71">
        <v>141982</v>
      </c>
      <c r="AD83" s="71">
        <v>1.252588737056135</v>
      </c>
      <c r="AE83" s="72"/>
      <c r="AF83" s="71">
        <v>14305158.763635181</v>
      </c>
      <c r="AG83" s="71">
        <v>881224.34835531225</v>
      </c>
      <c r="AH83" s="71">
        <v>1092135.0046250641</v>
      </c>
      <c r="AI83" s="71">
        <v>15143353.25201113</v>
      </c>
      <c r="AJ83" s="71">
        <v>17906639.53615481</v>
      </c>
      <c r="AK83" s="71">
        <v>0</v>
      </c>
      <c r="AL83" s="71">
        <v>0</v>
      </c>
      <c r="AM83" s="71">
        <v>1176812.32888978</v>
      </c>
      <c r="AN83" s="71">
        <v>0</v>
      </c>
      <c r="AO83" s="71">
        <v>0</v>
      </c>
      <c r="AP83" s="71">
        <v>50505323.23367127</v>
      </c>
      <c r="AQ83" s="72"/>
      <c r="AR83" s="71">
        <v>10</v>
      </c>
      <c r="AS83" s="71">
        <v>1</v>
      </c>
      <c r="AT83" s="71">
        <v>0</v>
      </c>
      <c r="AU83" s="71">
        <v>0</v>
      </c>
      <c r="AV83" s="71">
        <v>0</v>
      </c>
      <c r="AW83" s="71">
        <v>0</v>
      </c>
      <c r="AX83" s="71"/>
      <c r="AY83" s="72"/>
      <c r="AZ83" s="71">
        <v>51.94</v>
      </c>
      <c r="BA83" s="71">
        <v>49.5</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1769</v>
      </c>
      <c r="B84" s="70">
        <v>421</v>
      </c>
      <c r="C84" s="70">
        <v>13</v>
      </c>
      <c r="D84" s="70">
        <v>25</v>
      </c>
      <c r="E84" s="70">
        <v>2016</v>
      </c>
      <c r="F84" s="70" t="s">
        <v>155</v>
      </c>
      <c r="G84" s="1064" t="s">
        <v>1646</v>
      </c>
      <c r="H84" s="70" t="s">
        <v>1647</v>
      </c>
      <c r="I84" s="148"/>
      <c r="J84" s="71">
        <v>55.133871580603895</v>
      </c>
      <c r="K84" s="71">
        <v>1.2476955915519952</v>
      </c>
      <c r="L84" s="71">
        <v>9.0828186314199151</v>
      </c>
      <c r="M84" s="71">
        <v>12.361099498645485</v>
      </c>
      <c r="N84" s="71">
        <v>21.366670316241869</v>
      </c>
      <c r="O84" s="71">
        <v>8.9945430989146793</v>
      </c>
      <c r="P84" s="71">
        <v>12.613242140821624</v>
      </c>
      <c r="Q84" s="71">
        <v>0.59846517198411631</v>
      </c>
      <c r="R84" s="71">
        <v>1.0987203995111134</v>
      </c>
      <c r="S84" s="71">
        <v>1.1202761348752917</v>
      </c>
      <c r="T84" s="72"/>
      <c r="U84" s="71">
        <v>2094321</v>
      </c>
      <c r="V84" s="71">
        <v>409</v>
      </c>
      <c r="W84" s="71">
        <v>175</v>
      </c>
      <c r="X84" s="71">
        <v>2381</v>
      </c>
      <c r="Y84" s="71">
        <v>4018</v>
      </c>
      <c r="Z84" s="71">
        <v>5290</v>
      </c>
      <c r="AA84" s="71">
        <v>2596</v>
      </c>
      <c r="AB84" s="71">
        <v>8473</v>
      </c>
      <c r="AC84" s="71">
        <v>187650.62900416789</v>
      </c>
      <c r="AD84" s="71">
        <v>1.1202761348752921</v>
      </c>
      <c r="AE84" s="72"/>
      <c r="AF84" s="71">
        <v>17277092.491908669</v>
      </c>
      <c r="AG84" s="71">
        <v>839987.02383009775</v>
      </c>
      <c r="AH84" s="71">
        <v>925638.23203056434</v>
      </c>
      <c r="AI84" s="71">
        <v>15116085.790007729</v>
      </c>
      <c r="AJ84" s="71">
        <v>17676509.119959451</v>
      </c>
      <c r="AK84" s="71">
        <v>0</v>
      </c>
      <c r="AL84" s="71">
        <v>0</v>
      </c>
      <c r="AM84" s="71">
        <v>1162091.2371031579</v>
      </c>
      <c r="AN84" s="71">
        <v>0</v>
      </c>
      <c r="AO84" s="71">
        <v>0</v>
      </c>
      <c r="AP84" s="71">
        <v>52997403.894839674</v>
      </c>
      <c r="AQ84" s="72"/>
      <c r="AR84" s="71">
        <v>12</v>
      </c>
      <c r="AS84" s="71">
        <v>1</v>
      </c>
      <c r="AT84" s="71">
        <v>0</v>
      </c>
      <c r="AU84" s="71">
        <v>0</v>
      </c>
      <c r="AV84" s="71">
        <v>0</v>
      </c>
      <c r="AW84" s="71">
        <v>0</v>
      </c>
      <c r="AX84" s="71"/>
      <c r="AY84" s="72"/>
      <c r="AZ84" s="71">
        <v>67.239999999999995</v>
      </c>
      <c r="BA84" s="71">
        <v>49.5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1770</v>
      </c>
      <c r="B85" s="70">
        <v>422</v>
      </c>
      <c r="C85" s="70">
        <v>14</v>
      </c>
      <c r="D85" s="70">
        <v>25</v>
      </c>
      <c r="E85" s="70">
        <v>2017</v>
      </c>
      <c r="F85" s="70" t="s">
        <v>156</v>
      </c>
      <c r="G85" s="70" t="s">
        <v>1646</v>
      </c>
      <c r="H85" s="70" t="s">
        <v>1647</v>
      </c>
      <c r="I85" s="148"/>
      <c r="J85" s="71">
        <v>49.430386021304287</v>
      </c>
      <c r="K85" s="71">
        <v>1.2749580795806728</v>
      </c>
      <c r="L85" s="71">
        <v>8.1991517068209614</v>
      </c>
      <c r="M85" s="71">
        <v>12.394350491473235</v>
      </c>
      <c r="N85" s="71">
        <v>20.903316630016164</v>
      </c>
      <c r="O85" s="71">
        <v>8.8661716041434691</v>
      </c>
      <c r="P85" s="71">
        <v>12.726459502509334</v>
      </c>
      <c r="Q85" s="71">
        <v>0.56909845576102502</v>
      </c>
      <c r="R85" s="71">
        <v>0.79504422964167309</v>
      </c>
      <c r="S85" s="71">
        <v>1.1715810751458882</v>
      </c>
      <c r="T85" s="72"/>
      <c r="U85" s="71">
        <v>1847590</v>
      </c>
      <c r="V85" s="71">
        <v>409</v>
      </c>
      <c r="W85" s="71">
        <v>175</v>
      </c>
      <c r="X85" s="71">
        <v>2381</v>
      </c>
      <c r="Y85" s="71">
        <v>4017</v>
      </c>
      <c r="Z85" s="71">
        <v>5301</v>
      </c>
      <c r="AA85" s="71">
        <v>2636</v>
      </c>
      <c r="AB85" s="71">
        <v>8332</v>
      </c>
      <c r="AC85" s="71">
        <v>138479.99999999991</v>
      </c>
      <c r="AD85" s="71">
        <v>1.1715810751458879</v>
      </c>
      <c r="AE85" s="72"/>
      <c r="AF85" s="71">
        <v>14977069.64803561</v>
      </c>
      <c r="AG85" s="71">
        <v>842427.64658706984</v>
      </c>
      <c r="AH85" s="71">
        <v>1130765.0358884099</v>
      </c>
      <c r="AI85" s="71">
        <v>14742104.31253447</v>
      </c>
      <c r="AJ85" s="71">
        <v>16025072.571353629</v>
      </c>
      <c r="AK85" s="71">
        <v>0</v>
      </c>
      <c r="AL85" s="71">
        <v>0</v>
      </c>
      <c r="AM85" s="71">
        <v>1144540.862285675</v>
      </c>
      <c r="AN85" s="71">
        <v>0</v>
      </c>
      <c r="AO85" s="71">
        <v>0</v>
      </c>
      <c r="AP85" s="71">
        <v>48861980.076684862</v>
      </c>
      <c r="AQ85" s="72"/>
      <c r="AR85" s="71">
        <v>15</v>
      </c>
      <c r="AS85" s="71">
        <v>1</v>
      </c>
      <c r="AT85" s="71">
        <v>1</v>
      </c>
      <c r="AU85" s="71">
        <v>0</v>
      </c>
      <c r="AV85" s="71">
        <v>0</v>
      </c>
      <c r="AW85" s="71">
        <v>0</v>
      </c>
      <c r="AX85" s="71"/>
      <c r="AY85" s="72"/>
      <c r="AZ85" s="71">
        <v>87.34</v>
      </c>
      <c r="BA85" s="71">
        <v>49.5</v>
      </c>
      <c r="BB85" s="71">
        <v>19.600000000000001</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1771</v>
      </c>
      <c r="B86" s="70">
        <v>423</v>
      </c>
      <c r="C86" s="70">
        <v>15</v>
      </c>
      <c r="D86" s="70">
        <v>25</v>
      </c>
      <c r="E86" s="70">
        <v>2018</v>
      </c>
      <c r="F86" s="70" t="s">
        <v>183</v>
      </c>
      <c r="G86" s="70" t="s">
        <v>1646</v>
      </c>
      <c r="H86" s="70" t="s">
        <v>1647</v>
      </c>
      <c r="I86" s="148"/>
      <c r="J86" s="71">
        <v>51.942546172979746</v>
      </c>
      <c r="K86" s="71">
        <v>1.1866406444475366</v>
      </c>
      <c r="L86" s="71">
        <v>7.5216656113793849</v>
      </c>
      <c r="M86" s="71">
        <v>12.455480374778947</v>
      </c>
      <c r="N86" s="71">
        <v>19.068064605290395</v>
      </c>
      <c r="O86" s="71">
        <v>8.6963133426515391</v>
      </c>
      <c r="P86" s="71">
        <v>12.795752595812907</v>
      </c>
      <c r="Q86" s="71">
        <v>0.51826507454988902</v>
      </c>
      <c r="R86" s="71">
        <v>0.76375090593457862</v>
      </c>
      <c r="S86" s="71">
        <v>1.1323593836897727</v>
      </c>
      <c r="T86" s="72"/>
      <c r="U86" s="71">
        <v>2028626</v>
      </c>
      <c r="V86" s="71">
        <v>409</v>
      </c>
      <c r="W86" s="71">
        <v>175</v>
      </c>
      <c r="X86" s="71">
        <v>2381</v>
      </c>
      <c r="Y86" s="71">
        <v>3980</v>
      </c>
      <c r="Z86" s="71">
        <v>5299</v>
      </c>
      <c r="AA86" s="71">
        <v>2677</v>
      </c>
      <c r="AB86" s="71">
        <v>8177</v>
      </c>
      <c r="AC86" s="71">
        <v>132508</v>
      </c>
      <c r="AD86" s="71">
        <v>1.132359383689773</v>
      </c>
      <c r="AE86" s="72"/>
      <c r="AF86" s="71">
        <v>16507484.910049019</v>
      </c>
      <c r="AG86" s="71">
        <v>762195.49304525089</v>
      </c>
      <c r="AH86" s="71">
        <v>1065746.1854592799</v>
      </c>
      <c r="AI86" s="71">
        <v>15069441.89628336</v>
      </c>
      <c r="AJ86" s="71">
        <v>14749187.61255757</v>
      </c>
      <c r="AK86" s="71">
        <v>0</v>
      </c>
      <c r="AL86" s="71">
        <v>0</v>
      </c>
      <c r="AM86" s="71">
        <v>1125573.1322891531</v>
      </c>
      <c r="AN86" s="71">
        <v>0</v>
      </c>
      <c r="AO86" s="71">
        <v>0</v>
      </c>
      <c r="AP86" s="71">
        <v>49279629.229683638</v>
      </c>
      <c r="AQ86" s="72"/>
      <c r="AR86" s="71">
        <v>19</v>
      </c>
      <c r="AS86" s="71">
        <v>1</v>
      </c>
      <c r="AT86" s="71">
        <v>1</v>
      </c>
      <c r="AU86" s="71">
        <v>0</v>
      </c>
      <c r="AV86" s="71">
        <v>0</v>
      </c>
      <c r="AW86" s="71">
        <v>0</v>
      </c>
      <c r="AX86" s="71"/>
      <c r="AY86" s="72"/>
      <c r="AZ86" s="71">
        <v>113.94</v>
      </c>
      <c r="BA86" s="71">
        <v>50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1772</v>
      </c>
      <c r="B87" s="70">
        <v>424</v>
      </c>
      <c r="C87" s="70">
        <v>16</v>
      </c>
      <c r="D87" s="70">
        <v>25</v>
      </c>
      <c r="E87" s="70">
        <v>2019</v>
      </c>
      <c r="F87" s="70" t="s">
        <v>158</v>
      </c>
      <c r="G87" s="70" t="s">
        <v>1646</v>
      </c>
      <c r="H87" s="70" t="s">
        <v>1647</v>
      </c>
      <c r="I87" s="148"/>
      <c r="J87" s="71">
        <v>50.714390289050854</v>
      </c>
      <c r="K87" s="71">
        <v>1.1011151395074004</v>
      </c>
      <c r="L87" s="71">
        <v>7.5553652397938178</v>
      </c>
      <c r="M87" s="71">
        <v>11.173696890529675</v>
      </c>
      <c r="N87" s="71">
        <v>19.230805113228286</v>
      </c>
      <c r="O87" s="71">
        <v>8.4399910525086348</v>
      </c>
      <c r="P87" s="71">
        <v>11.81348306677512</v>
      </c>
      <c r="Q87" s="71">
        <v>0.49534793227948198</v>
      </c>
      <c r="R87" s="71">
        <v>0.73272343435617227</v>
      </c>
      <c r="S87" s="71">
        <v>1.2046779457988932</v>
      </c>
      <c r="T87" s="72"/>
      <c r="U87" s="71">
        <v>2083555</v>
      </c>
      <c r="V87" s="71">
        <v>409</v>
      </c>
      <c r="W87" s="71">
        <v>175</v>
      </c>
      <c r="X87" s="71">
        <v>2381</v>
      </c>
      <c r="Y87" s="71">
        <v>3965</v>
      </c>
      <c r="Z87" s="71">
        <v>5284</v>
      </c>
      <c r="AA87" s="71">
        <v>2453</v>
      </c>
      <c r="AB87" s="71">
        <v>8027</v>
      </c>
      <c r="AC87" s="71">
        <v>129207</v>
      </c>
      <c r="AD87" s="71">
        <v>1.204677945798893</v>
      </c>
      <c r="AE87" s="72"/>
      <c r="AF87" s="71">
        <v>16636832.69226045</v>
      </c>
      <c r="AG87" s="71">
        <v>761969.78556891542</v>
      </c>
      <c r="AH87" s="71">
        <v>1150687.53961791</v>
      </c>
      <c r="AI87" s="71">
        <v>14766802.065166119</v>
      </c>
      <c r="AJ87" s="71">
        <v>15499472.825109029</v>
      </c>
      <c r="AK87" s="71">
        <v>0</v>
      </c>
      <c r="AL87" s="71">
        <v>0</v>
      </c>
      <c r="AM87" s="71">
        <v>1093216.9727763527</v>
      </c>
      <c r="AN87" s="71">
        <v>0</v>
      </c>
      <c r="AO87" s="71">
        <v>0</v>
      </c>
      <c r="AP87" s="71">
        <v>49908981.880498774</v>
      </c>
      <c r="AQ87" s="72"/>
      <c r="AR87" s="71">
        <v>20</v>
      </c>
      <c r="AS87" s="71">
        <v>2</v>
      </c>
      <c r="AT87" s="71">
        <v>1</v>
      </c>
      <c r="AU87" s="71">
        <v>0</v>
      </c>
      <c r="AV87" s="71">
        <v>0</v>
      </c>
      <c r="AW87" s="71">
        <v>0</v>
      </c>
      <c r="AX87" s="71"/>
      <c r="AY87" s="72"/>
      <c r="AZ87" s="71">
        <v>123.54</v>
      </c>
      <c r="BA87" s="71">
        <v>99</v>
      </c>
      <c r="BB87" s="71">
        <v>19.600000000000001</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1773</v>
      </c>
      <c r="B88" s="70">
        <v>425</v>
      </c>
      <c r="C88" s="70">
        <v>17</v>
      </c>
      <c r="D88" s="70">
        <v>25</v>
      </c>
      <c r="E88" s="70">
        <v>2020</v>
      </c>
      <c r="F88" s="70" t="s">
        <v>159</v>
      </c>
      <c r="G88" s="70" t="s">
        <v>1646</v>
      </c>
      <c r="H88" s="70" t="s">
        <v>1647</v>
      </c>
      <c r="I88" s="148"/>
      <c r="J88" s="71">
        <v>36.259465271027707</v>
      </c>
      <c r="K88" s="71">
        <v>1.0039183801938671</v>
      </c>
      <c r="L88" s="71">
        <v>8.259927925625723</v>
      </c>
      <c r="M88" s="71">
        <v>10.353497298953656</v>
      </c>
      <c r="N88" s="71">
        <v>17.443856091490996</v>
      </c>
      <c r="O88" s="71">
        <v>7.3372485136136643</v>
      </c>
      <c r="P88" s="71">
        <v>11.214124912071751</v>
      </c>
      <c r="Q88" s="71">
        <v>0.46319544302191401</v>
      </c>
      <c r="R88" s="71">
        <v>0.86103797009964367</v>
      </c>
      <c r="S88" s="71">
        <v>1.146756618034203</v>
      </c>
      <c r="T88" s="72"/>
      <c r="U88" s="71">
        <v>1688692</v>
      </c>
      <c r="V88" s="71">
        <v>345</v>
      </c>
      <c r="W88" s="71">
        <v>170</v>
      </c>
      <c r="X88" s="71">
        <v>2320</v>
      </c>
      <c r="Y88" s="71">
        <v>3924</v>
      </c>
      <c r="Z88" s="71">
        <v>5243</v>
      </c>
      <c r="AA88" s="71">
        <v>2475</v>
      </c>
      <c r="AB88" s="71">
        <v>7856</v>
      </c>
      <c r="AC88" s="71">
        <v>152636</v>
      </c>
      <c r="AD88" s="71">
        <v>1.146756618034203</v>
      </c>
      <c r="AE88" s="72"/>
      <c r="AF88" s="71">
        <v>13185150.820869811</v>
      </c>
      <c r="AG88" s="71">
        <v>643211.10446396761</v>
      </c>
      <c r="AH88" s="71">
        <v>1211304.289959417</v>
      </c>
      <c r="AI88" s="71">
        <v>13320701.446709245</v>
      </c>
      <c r="AJ88" s="71">
        <v>16113858.20786033</v>
      </c>
      <c r="AK88" s="71"/>
      <c r="AL88" s="71"/>
      <c r="AM88" s="71">
        <v>1025295.2819804444</v>
      </c>
      <c r="AN88" s="71"/>
      <c r="AO88" s="71"/>
      <c r="AP88" s="71">
        <v>45499521.15184322</v>
      </c>
      <c r="AQ88" s="72"/>
      <c r="AR88" s="71">
        <v>22</v>
      </c>
      <c r="AS88" s="71">
        <v>3</v>
      </c>
      <c r="AT88" s="71">
        <v>1</v>
      </c>
      <c r="AU88" s="71">
        <v>0</v>
      </c>
      <c r="AV88" s="71">
        <v>0</v>
      </c>
      <c r="AW88" s="71">
        <v>0</v>
      </c>
      <c r="AX88" s="71"/>
      <c r="AY88" s="72"/>
      <c r="AZ88" s="71">
        <v>137.34</v>
      </c>
      <c r="BA88" s="71">
        <v>148.5</v>
      </c>
      <c r="BB88" s="71">
        <v>19.600000000000001</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1774</v>
      </c>
      <c r="B89" s="70">
        <v>425</v>
      </c>
      <c r="C89" s="70">
        <v>18</v>
      </c>
      <c r="D89" s="70">
        <v>25</v>
      </c>
      <c r="E89" s="70">
        <v>2021</v>
      </c>
      <c r="F89" s="70" t="s">
        <v>160</v>
      </c>
      <c r="G89" s="70" t="s">
        <v>1646</v>
      </c>
      <c r="H89" s="70" t="s">
        <v>1647</v>
      </c>
      <c r="I89" s="148"/>
      <c r="J89" s="71">
        <v>47.934159144860899</v>
      </c>
      <c r="K89" s="71">
        <v>0.96705207073557498</v>
      </c>
      <c r="L89" s="71">
        <v>7.5379189011290251</v>
      </c>
      <c r="M89" s="71">
        <v>10.515182625148826</v>
      </c>
      <c r="N89" s="71">
        <v>17.018595216473532</v>
      </c>
      <c r="O89" s="71">
        <v>7.0756602836912545</v>
      </c>
      <c r="P89" s="71">
        <v>11.704810342200796</v>
      </c>
      <c r="Q89" s="71">
        <v>0.44607750051641099</v>
      </c>
      <c r="R89" s="71">
        <v>0.82074767089796818</v>
      </c>
      <c r="S89" s="71">
        <v>1.038909331518769</v>
      </c>
      <c r="T89" s="72"/>
      <c r="U89" s="71">
        <v>2292533</v>
      </c>
      <c r="V89" s="71">
        <v>345</v>
      </c>
      <c r="W89" s="71">
        <v>170</v>
      </c>
      <c r="X89" s="71">
        <v>2320</v>
      </c>
      <c r="Y89" s="71">
        <v>3875</v>
      </c>
      <c r="Z89" s="71">
        <v>5206</v>
      </c>
      <c r="AA89" s="71">
        <v>2519</v>
      </c>
      <c r="AB89" s="71">
        <v>7640</v>
      </c>
      <c r="AC89" s="71">
        <v>141146</v>
      </c>
      <c r="AD89" s="71">
        <v>1.038909331518769</v>
      </c>
      <c r="AE89" s="72"/>
      <c r="AF89" s="71">
        <v>17559815.992272943</v>
      </c>
      <c r="AG89" s="71">
        <v>654318.35061245458</v>
      </c>
      <c r="AH89" s="71">
        <v>1086004.7894744659</v>
      </c>
      <c r="AI89" s="71">
        <v>14616758.155134987</v>
      </c>
      <c r="AJ89" s="71">
        <v>15500789.949453801</v>
      </c>
      <c r="AK89" s="71">
        <v>0</v>
      </c>
      <c r="AL89" s="71">
        <v>0</v>
      </c>
      <c r="AM89" s="71">
        <v>1002856.1028516144</v>
      </c>
      <c r="AN89" s="71">
        <v>0</v>
      </c>
      <c r="AO89" s="71">
        <v>0</v>
      </c>
      <c r="AP89" s="71">
        <v>50420543.339800268</v>
      </c>
      <c r="AQ89" s="72"/>
      <c r="AR89" s="71">
        <v>25</v>
      </c>
      <c r="AS89" s="71">
        <v>4</v>
      </c>
      <c r="AT89" s="71">
        <v>1</v>
      </c>
      <c r="AU89" s="71">
        <v>0</v>
      </c>
      <c r="AV89" s="71">
        <v>0</v>
      </c>
      <c r="AW89" s="71">
        <v>0</v>
      </c>
      <c r="AX89" s="71"/>
      <c r="AY89" s="72"/>
      <c r="AZ89" s="71">
        <v>160.24</v>
      </c>
      <c r="BA89" s="71">
        <v>198</v>
      </c>
      <c r="BB89" s="71">
        <v>19.600000000000001</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1648</v>
      </c>
      <c r="B90" s="70">
        <v>425</v>
      </c>
      <c r="C90" s="70">
        <v>19</v>
      </c>
      <c r="D90" s="70">
        <v>25</v>
      </c>
      <c r="E90" s="70">
        <v>2022</v>
      </c>
      <c r="F90" s="70" t="s">
        <v>161</v>
      </c>
      <c r="G90" s="70" t="s">
        <v>1646</v>
      </c>
      <c r="H90" s="70" t="s">
        <v>1647</v>
      </c>
      <c r="I90" s="148"/>
      <c r="J90" s="71">
        <v>48.033206666121053</v>
      </c>
      <c r="K90" s="71">
        <v>0.9250376010822875</v>
      </c>
      <c r="L90" s="71">
        <v>6.7587395386162479</v>
      </c>
      <c r="M90" s="71">
        <v>10.720780014966941</v>
      </c>
      <c r="N90" s="71">
        <v>16.661058585740488</v>
      </c>
      <c r="O90" s="71">
        <v>7.4171772692303257</v>
      </c>
      <c r="P90" s="71">
        <v>11.789936350516813</v>
      </c>
      <c r="Q90" s="71">
        <v>0.43958111400039823</v>
      </c>
      <c r="R90" s="71">
        <v>0.86263124326430252</v>
      </c>
      <c r="S90" s="71">
        <v>1.03280404723604</v>
      </c>
      <c r="T90" s="72"/>
      <c r="U90" s="71">
        <v>2825447</v>
      </c>
      <c r="V90" s="71">
        <v>345</v>
      </c>
      <c r="W90" s="71">
        <v>170</v>
      </c>
      <c r="X90" s="71">
        <v>2320</v>
      </c>
      <c r="Y90" s="71">
        <v>3852</v>
      </c>
      <c r="Z90" s="71">
        <v>5185</v>
      </c>
      <c r="AA90" s="71">
        <v>2576</v>
      </c>
      <c r="AB90" s="71">
        <v>7467</v>
      </c>
      <c r="AC90" s="71">
        <v>150211.99999999997</v>
      </c>
      <c r="AD90" s="71">
        <v>1.03280404723604</v>
      </c>
      <c r="AE90" s="72"/>
      <c r="AF90" s="71">
        <v>19293637.712700322</v>
      </c>
      <c r="AG90" s="71">
        <v>660066.25710566237</v>
      </c>
      <c r="AH90" s="71">
        <v>1205475.3001544653</v>
      </c>
      <c r="AI90" s="71">
        <v>14516258.813779214</v>
      </c>
      <c r="AJ90" s="71">
        <v>15684822.762012795</v>
      </c>
      <c r="AK90" s="71">
        <v>0</v>
      </c>
      <c r="AL90" s="71">
        <v>0</v>
      </c>
      <c r="AM90" s="71">
        <v>964193.50733793189</v>
      </c>
      <c r="AN90" s="71">
        <v>0</v>
      </c>
      <c r="AO90" s="71">
        <v>0</v>
      </c>
      <c r="AP90" s="71">
        <v>52324454.353090391</v>
      </c>
      <c r="AQ90" s="72"/>
      <c r="AR90" s="71">
        <v>26</v>
      </c>
      <c r="AS90" s="71">
        <v>4</v>
      </c>
      <c r="AT90" s="71">
        <v>1</v>
      </c>
      <c r="AU90" s="71">
        <v>0</v>
      </c>
      <c r="AV90" s="71">
        <v>0</v>
      </c>
      <c r="AW90" s="71">
        <v>0</v>
      </c>
      <c r="AX90" s="71"/>
      <c r="AY90" s="72"/>
      <c r="AZ90" s="71">
        <v>163.34</v>
      </c>
      <c r="BA90" s="71">
        <v>198</v>
      </c>
      <c r="BB90" s="71">
        <v>19.600000000000001</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1775</v>
      </c>
      <c r="B91" s="70">
        <v>425</v>
      </c>
      <c r="C91" s="70">
        <v>20</v>
      </c>
      <c r="D91" s="70">
        <v>25</v>
      </c>
      <c r="E91" s="70">
        <v>2023</v>
      </c>
      <c r="F91" s="70" t="s">
        <v>1539</v>
      </c>
      <c r="G91" s="70" t="s">
        <v>1646</v>
      </c>
      <c r="H91" s="70" t="s">
        <v>1647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32</v>
      </c>
      <c r="AS91" s="71">
        <v>4</v>
      </c>
      <c r="AT91" s="71">
        <v>1</v>
      </c>
      <c r="AU91" s="71">
        <v>0</v>
      </c>
      <c r="AV91" s="71">
        <v>0</v>
      </c>
      <c r="AW91" s="71">
        <v>0</v>
      </c>
      <c r="AX91" s="71"/>
      <c r="AY91" s="72"/>
      <c r="AZ91" s="71">
        <v>200.54000000000002</v>
      </c>
      <c r="BA91" s="71">
        <v>198</v>
      </c>
      <c r="BB91" s="71">
        <v>19.600000000000001</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1645</v>
      </c>
      <c r="B92" s="70">
        <v>425</v>
      </c>
      <c r="C92" s="70">
        <v>21</v>
      </c>
      <c r="D92" s="70">
        <v>25</v>
      </c>
      <c r="E92" s="70">
        <v>2024</v>
      </c>
      <c r="F92" s="70" t="s">
        <v>1554</v>
      </c>
      <c r="G92" s="70" t="s">
        <v>1646</v>
      </c>
      <c r="H92" s="70" t="s">
        <v>1647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1776</v>
      </c>
      <c r="B93" s="70">
        <v>392</v>
      </c>
      <c r="C93" s="70">
        <v>1</v>
      </c>
      <c r="D93" s="70">
        <v>24</v>
      </c>
      <c r="E93" s="70">
        <v>1990</v>
      </c>
      <c r="F93" s="70" t="s">
        <v>787</v>
      </c>
      <c r="G93" s="70" t="s">
        <v>1777</v>
      </c>
      <c r="H93" s="70" t="s">
        <v>1778</v>
      </c>
      <c r="I93" s="148"/>
      <c r="J93" s="71">
        <v>8.2690481943592893</v>
      </c>
      <c r="K93" s="71">
        <v>2.1673873412542859</v>
      </c>
      <c r="L93" s="71">
        <v>3.2720173366617882</v>
      </c>
      <c r="M93" s="71">
        <v>4.5465882017740311</v>
      </c>
      <c r="N93" s="71">
        <v>9.9636119094959135</v>
      </c>
      <c r="O93" s="71">
        <v>7.5490195081791187</v>
      </c>
      <c r="P93" s="71">
        <v>10.707912737517301</v>
      </c>
      <c r="Q93" s="71">
        <v>0.66048277985237303</v>
      </c>
      <c r="R93" s="71">
        <v>0</v>
      </c>
      <c r="S93" s="71">
        <v>0.53884974556377585</v>
      </c>
      <c r="T93" s="72"/>
      <c r="U93" s="71">
        <v>1343625</v>
      </c>
      <c r="V93" s="71">
        <v>623</v>
      </c>
      <c r="W93" s="71">
        <v>47</v>
      </c>
      <c r="X93" s="71">
        <v>1907</v>
      </c>
      <c r="Y93" s="71">
        <v>2590</v>
      </c>
      <c r="Z93" s="71">
        <v>3105</v>
      </c>
      <c r="AA93" s="71">
        <v>2600</v>
      </c>
      <c r="AB93" s="71">
        <v>10724</v>
      </c>
      <c r="AC93" s="71">
        <v>0</v>
      </c>
      <c r="AD93" s="71">
        <v>0.53884974556377585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1779</v>
      </c>
      <c r="B94" s="70">
        <v>393</v>
      </c>
      <c r="C94" s="70">
        <v>2</v>
      </c>
      <c r="D94" s="70">
        <v>24</v>
      </c>
      <c r="E94" s="70">
        <v>2005</v>
      </c>
      <c r="F94" s="70" t="s">
        <v>789</v>
      </c>
      <c r="G94" s="70" t="s">
        <v>1777</v>
      </c>
      <c r="H94" s="70" t="s">
        <v>1778</v>
      </c>
      <c r="I94" s="148"/>
      <c r="J94" s="71">
        <v>10.279696153588789</v>
      </c>
      <c r="K94" s="71">
        <v>1.279847000572778</v>
      </c>
      <c r="L94" s="71">
        <v>2.408501120165262</v>
      </c>
      <c r="M94" s="71">
        <v>8.7906380373462873</v>
      </c>
      <c r="N94" s="71">
        <v>15.748897649126841</v>
      </c>
      <c r="O94" s="71">
        <v>11.131045900077019</v>
      </c>
      <c r="P94" s="71">
        <v>9.7656645326024574</v>
      </c>
      <c r="Q94" s="71">
        <v>0.58478350995117301</v>
      </c>
      <c r="R94" s="71">
        <v>0</v>
      </c>
      <c r="S94" s="71">
        <v>1.0499673767916731</v>
      </c>
      <c r="T94" s="72"/>
      <c r="U94" s="71">
        <v>1327719</v>
      </c>
      <c r="V94" s="71">
        <v>472</v>
      </c>
      <c r="W94" s="71">
        <v>27</v>
      </c>
      <c r="X94" s="71">
        <v>1464</v>
      </c>
      <c r="Y94" s="71">
        <v>2925</v>
      </c>
      <c r="Z94" s="71">
        <v>5298</v>
      </c>
      <c r="AA94" s="71">
        <v>1942</v>
      </c>
      <c r="AB94" s="71">
        <v>9926</v>
      </c>
      <c r="AC94" s="71">
        <v>0</v>
      </c>
      <c r="AD94" s="71">
        <v>1.0499673767916731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1780</v>
      </c>
      <c r="B95" s="70">
        <v>394</v>
      </c>
      <c r="C95" s="70">
        <v>3</v>
      </c>
      <c r="D95" s="70">
        <v>24</v>
      </c>
      <c r="E95" s="70">
        <v>2006</v>
      </c>
      <c r="F95" s="70" t="s">
        <v>790</v>
      </c>
      <c r="G95" s="70" t="s">
        <v>1777</v>
      </c>
      <c r="H95" s="70" t="s">
        <v>1778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1781</v>
      </c>
      <c r="B96" s="70">
        <v>395</v>
      </c>
      <c r="C96" s="70">
        <v>4</v>
      </c>
      <c r="D96" s="70">
        <v>24</v>
      </c>
      <c r="E96" s="70">
        <v>2007</v>
      </c>
      <c r="F96" s="70" t="s">
        <v>791</v>
      </c>
      <c r="G96" s="70" t="s">
        <v>1777</v>
      </c>
      <c r="H96" s="70" t="s">
        <v>1778</v>
      </c>
      <c r="I96" s="148"/>
      <c r="J96" s="71">
        <v>11.43717223726739</v>
      </c>
      <c r="K96" s="71">
        <v>1.179236585876841</v>
      </c>
      <c r="L96" s="71">
        <v>4.5746860373352796</v>
      </c>
      <c r="M96" s="71">
        <v>8.6114466368910243</v>
      </c>
      <c r="N96" s="71">
        <v>15.69324639436071</v>
      </c>
      <c r="O96" s="71">
        <v>10.701482048776271</v>
      </c>
      <c r="P96" s="71">
        <v>9.671713671274464</v>
      </c>
      <c r="Q96" s="71">
        <v>0.60269092879270703</v>
      </c>
      <c r="R96" s="71">
        <v>0</v>
      </c>
      <c r="S96" s="71">
        <v>1.3613390292594809</v>
      </c>
      <c r="T96" s="72"/>
      <c r="U96" s="71">
        <v>1644143</v>
      </c>
      <c r="V96" s="71">
        <v>459</v>
      </c>
      <c r="W96" s="71">
        <v>53</v>
      </c>
      <c r="X96" s="71">
        <v>1767</v>
      </c>
      <c r="Y96" s="71">
        <v>2923</v>
      </c>
      <c r="Z96" s="71">
        <v>5295</v>
      </c>
      <c r="AA96" s="71">
        <v>1894</v>
      </c>
      <c r="AB96" s="71">
        <v>9689</v>
      </c>
      <c r="AC96" s="71">
        <v>0</v>
      </c>
      <c r="AD96" s="71">
        <v>1.3613390292594809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1782</v>
      </c>
      <c r="B97" s="70">
        <v>396</v>
      </c>
      <c r="C97" s="70">
        <v>5</v>
      </c>
      <c r="D97" s="70">
        <v>24</v>
      </c>
      <c r="E97" s="70">
        <v>2008</v>
      </c>
      <c r="F97" s="70" t="s">
        <v>792</v>
      </c>
      <c r="G97" s="70" t="s">
        <v>1777</v>
      </c>
      <c r="H97" s="70" t="s">
        <v>1778</v>
      </c>
      <c r="I97" s="148"/>
      <c r="J97" s="71">
        <v>11.40065135524962</v>
      </c>
      <c r="K97" s="71">
        <v>0.88195107352451851</v>
      </c>
      <c r="L97" s="71">
        <v>4.0755684651695878</v>
      </c>
      <c r="M97" s="71">
        <v>8.7107898913084671</v>
      </c>
      <c r="N97" s="71">
        <v>15.289730054364931</v>
      </c>
      <c r="O97" s="71">
        <v>10.41085817741358</v>
      </c>
      <c r="P97" s="71">
        <v>9.4770667772682433</v>
      </c>
      <c r="Q97" s="71">
        <v>0.58639027139104405</v>
      </c>
      <c r="R97" s="71">
        <v>0</v>
      </c>
      <c r="S97" s="71">
        <v>1.297516381822678</v>
      </c>
      <c r="T97" s="72"/>
      <c r="U97" s="71">
        <v>1874989</v>
      </c>
      <c r="V97" s="71">
        <v>459</v>
      </c>
      <c r="W97" s="71">
        <v>53</v>
      </c>
      <c r="X97" s="71">
        <v>1767</v>
      </c>
      <c r="Y97" s="71">
        <v>2930</v>
      </c>
      <c r="Z97" s="71">
        <v>5332</v>
      </c>
      <c r="AA97" s="71">
        <v>1858</v>
      </c>
      <c r="AB97" s="71">
        <v>9582</v>
      </c>
      <c r="AC97" s="71">
        <v>0</v>
      </c>
      <c r="AD97" s="71">
        <v>1.297516381822678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1783</v>
      </c>
      <c r="B98" s="70">
        <v>397</v>
      </c>
      <c r="C98" s="70">
        <v>6</v>
      </c>
      <c r="D98" s="70">
        <v>24</v>
      </c>
      <c r="E98" s="70">
        <v>2009</v>
      </c>
      <c r="F98" s="70" t="s">
        <v>176</v>
      </c>
      <c r="G98" s="70" t="s">
        <v>1777</v>
      </c>
      <c r="H98" s="70" t="s">
        <v>1778</v>
      </c>
      <c r="I98" s="148"/>
      <c r="J98" s="71">
        <v>12.54344784681496</v>
      </c>
      <c r="K98" s="71">
        <v>0.71922306088829613</v>
      </c>
      <c r="L98" s="71">
        <v>2.1523705516310092</v>
      </c>
      <c r="M98" s="71">
        <v>8.7701519829361647</v>
      </c>
      <c r="N98" s="71">
        <v>13.84106872667636</v>
      </c>
      <c r="O98" s="71">
        <v>10.539550110982139</v>
      </c>
      <c r="P98" s="71">
        <v>9.0674338030416255</v>
      </c>
      <c r="Q98" s="71">
        <v>0.555107446271492</v>
      </c>
      <c r="R98" s="71">
        <v>0</v>
      </c>
      <c r="S98" s="71">
        <v>1.2842021273532731</v>
      </c>
      <c r="T98" s="72"/>
      <c r="U98" s="71">
        <v>1632702</v>
      </c>
      <c r="V98" s="71">
        <v>344</v>
      </c>
      <c r="W98" s="71">
        <v>40</v>
      </c>
      <c r="X98" s="71">
        <v>1792</v>
      </c>
      <c r="Y98" s="71">
        <v>2937</v>
      </c>
      <c r="Z98" s="71">
        <v>5328</v>
      </c>
      <c r="AA98" s="71">
        <v>1825</v>
      </c>
      <c r="AB98" s="71">
        <v>9522</v>
      </c>
      <c r="AC98" s="71">
        <v>0</v>
      </c>
      <c r="AD98" s="71">
        <v>1.2842021273532731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25.27</v>
      </c>
      <c r="BK98" s="71">
        <v>0</v>
      </c>
      <c r="BL98" s="71">
        <v>0</v>
      </c>
      <c r="BM98" s="71">
        <v>0</v>
      </c>
      <c r="BN98" s="72"/>
      <c r="BO98" s="71">
        <v>0</v>
      </c>
      <c r="BP98" s="71">
        <v>0</v>
      </c>
      <c r="BQ98" s="71">
        <v>3</v>
      </c>
      <c r="BR98" s="71">
        <v>0</v>
      </c>
      <c r="BS98" s="71">
        <v>0</v>
      </c>
      <c r="BT98" s="71">
        <v>0</v>
      </c>
      <c r="BU98"/>
      <c r="BV98" s="70">
        <v>25.27</v>
      </c>
      <c r="BW98" s="70">
        <v>0</v>
      </c>
      <c r="BX98" s="70">
        <v>0</v>
      </c>
      <c r="BY98" s="70">
        <v>0</v>
      </c>
      <c r="BZ98" s="70">
        <v>0</v>
      </c>
      <c r="CA98" s="70">
        <v>0</v>
      </c>
      <c r="CB98" s="70">
        <v>0</v>
      </c>
      <c r="CC98" s="70">
        <v>0</v>
      </c>
      <c r="CD98" s="70">
        <v>0</v>
      </c>
    </row>
    <row r="99" spans="1:82">
      <c r="A99" s="70" t="s">
        <v>1784</v>
      </c>
      <c r="B99" s="70">
        <v>398</v>
      </c>
      <c r="C99" s="70">
        <v>7</v>
      </c>
      <c r="D99" s="70">
        <v>24</v>
      </c>
      <c r="E99" s="70">
        <v>2010</v>
      </c>
      <c r="F99" s="70" t="s">
        <v>177</v>
      </c>
      <c r="G99" s="70" t="s">
        <v>1777</v>
      </c>
      <c r="H99" s="70" t="s">
        <v>1778</v>
      </c>
      <c r="I99" s="148"/>
      <c r="J99" s="71">
        <v>12.792704713430259</v>
      </c>
      <c r="K99" s="71">
        <v>0.73677618203258533</v>
      </c>
      <c r="L99" s="71">
        <v>2.0408996760084861</v>
      </c>
      <c r="M99" s="71">
        <v>8.4216654226139838</v>
      </c>
      <c r="N99" s="71">
        <v>14.25119838191566</v>
      </c>
      <c r="O99" s="71">
        <v>10.528212350750209</v>
      </c>
      <c r="P99" s="71">
        <v>9.3404468782515178</v>
      </c>
      <c r="Q99" s="71">
        <v>0.57024363020233704</v>
      </c>
      <c r="R99" s="71">
        <v>0</v>
      </c>
      <c r="S99" s="71">
        <v>1.0126219265442959</v>
      </c>
      <c r="T99" s="72"/>
      <c r="U99" s="71">
        <v>1907921</v>
      </c>
      <c r="V99" s="71">
        <v>344</v>
      </c>
      <c r="W99" s="71">
        <v>40</v>
      </c>
      <c r="X99" s="71">
        <v>1792</v>
      </c>
      <c r="Y99" s="71">
        <v>2938</v>
      </c>
      <c r="Z99" s="71">
        <v>5347</v>
      </c>
      <c r="AA99" s="71">
        <v>1833</v>
      </c>
      <c r="AB99" s="71">
        <v>9373</v>
      </c>
      <c r="AC99" s="71">
        <v>0</v>
      </c>
      <c r="AD99" s="71">
        <v>1.0126219265442959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30.385999999999999</v>
      </c>
      <c r="BK99" s="71">
        <v>0</v>
      </c>
      <c r="BL99" s="71">
        <v>0</v>
      </c>
      <c r="BM99" s="71">
        <v>0</v>
      </c>
      <c r="BN99" s="72"/>
      <c r="BO99" s="71">
        <v>0</v>
      </c>
      <c r="BP99" s="71">
        <v>0</v>
      </c>
      <c r="BQ99" s="71">
        <v>3</v>
      </c>
      <c r="BR99" s="71">
        <v>0</v>
      </c>
      <c r="BS99" s="71">
        <v>0</v>
      </c>
      <c r="BT99" s="71">
        <v>0</v>
      </c>
      <c r="BU99"/>
      <c r="BV99" s="70">
        <v>30.385999999999999</v>
      </c>
      <c r="BW99" s="70">
        <v>0</v>
      </c>
      <c r="BX99" s="70">
        <v>0</v>
      </c>
      <c r="BY99" s="70">
        <v>0</v>
      </c>
      <c r="BZ99" s="70">
        <v>0</v>
      </c>
      <c r="CA99" s="70">
        <v>0</v>
      </c>
      <c r="CB99" s="70">
        <v>0</v>
      </c>
      <c r="CC99" s="70">
        <v>0</v>
      </c>
      <c r="CD99" s="70">
        <v>0</v>
      </c>
    </row>
    <row r="100" spans="1:82">
      <c r="A100" s="70" t="s">
        <v>1785</v>
      </c>
      <c r="B100" s="70">
        <v>399</v>
      </c>
      <c r="C100" s="70">
        <v>8</v>
      </c>
      <c r="D100" s="70">
        <v>24</v>
      </c>
      <c r="E100" s="70">
        <v>2011</v>
      </c>
      <c r="F100" s="70" t="s">
        <v>178</v>
      </c>
      <c r="G100" s="70" t="s">
        <v>1777</v>
      </c>
      <c r="H100" s="70" t="s">
        <v>1778</v>
      </c>
      <c r="I100" s="148"/>
      <c r="J100" s="71">
        <v>18.32272088795062</v>
      </c>
      <c r="K100" s="71">
        <v>0.94648778380952614</v>
      </c>
      <c r="L100" s="71">
        <v>1.612749380868334</v>
      </c>
      <c r="M100" s="71">
        <v>9.4883194801803743</v>
      </c>
      <c r="N100" s="71">
        <v>16.505956034668191</v>
      </c>
      <c r="O100" s="71">
        <v>10.429613637917386</v>
      </c>
      <c r="P100" s="71">
        <v>8.9517600483914777</v>
      </c>
      <c r="Q100" s="71">
        <v>0.64829551218207504</v>
      </c>
      <c r="R100" s="71">
        <v>0</v>
      </c>
      <c r="S100" s="71">
        <v>1.482904961474</v>
      </c>
      <c r="T100" s="72"/>
      <c r="U100" s="71">
        <v>2521807</v>
      </c>
      <c r="V100" s="71">
        <v>344</v>
      </c>
      <c r="W100" s="71">
        <v>40</v>
      </c>
      <c r="X100" s="71">
        <v>1792</v>
      </c>
      <c r="Y100" s="71">
        <v>2940</v>
      </c>
      <c r="Z100" s="71">
        <v>5412</v>
      </c>
      <c r="AA100" s="71">
        <v>1809</v>
      </c>
      <c r="AB100" s="71">
        <v>9238</v>
      </c>
      <c r="AC100" s="71">
        <v>0</v>
      </c>
      <c r="AD100" s="71">
        <v>1.482904961474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29.556000000000001</v>
      </c>
      <c r="BK100" s="71">
        <v>0</v>
      </c>
      <c r="BL100" s="71">
        <v>0</v>
      </c>
      <c r="BM100" s="71">
        <v>0</v>
      </c>
      <c r="BN100" s="72"/>
      <c r="BO100" s="71">
        <v>0</v>
      </c>
      <c r="BP100" s="71">
        <v>0</v>
      </c>
      <c r="BQ100" s="71">
        <v>3</v>
      </c>
      <c r="BR100" s="71">
        <v>0</v>
      </c>
      <c r="BS100" s="71">
        <v>0</v>
      </c>
      <c r="BT100" s="71">
        <v>0</v>
      </c>
      <c r="BU100"/>
      <c r="BV100" s="70">
        <v>29.556000000000001</v>
      </c>
      <c r="BW100" s="70">
        <v>0</v>
      </c>
      <c r="BX100" s="70">
        <v>0</v>
      </c>
      <c r="BY100" s="70">
        <v>0</v>
      </c>
      <c r="BZ100" s="70">
        <v>0</v>
      </c>
      <c r="CA100" s="70">
        <v>0</v>
      </c>
      <c r="CB100" s="70">
        <v>0</v>
      </c>
      <c r="CC100" s="70">
        <v>0</v>
      </c>
      <c r="CD100" s="70">
        <v>0</v>
      </c>
    </row>
    <row r="101" spans="1:82">
      <c r="A101" s="70" t="s">
        <v>1786</v>
      </c>
      <c r="B101" s="70">
        <v>400</v>
      </c>
      <c r="C101" s="70">
        <v>9</v>
      </c>
      <c r="D101" s="70">
        <v>24</v>
      </c>
      <c r="E101" s="70">
        <v>2012</v>
      </c>
      <c r="F101" s="70" t="s">
        <v>179</v>
      </c>
      <c r="G101" s="70" t="s">
        <v>1777</v>
      </c>
      <c r="H101" s="70" t="s">
        <v>1778</v>
      </c>
      <c r="I101" s="148"/>
      <c r="J101" s="71">
        <v>16.405464945327349</v>
      </c>
      <c r="K101" s="71">
        <v>0.88838911876763949</v>
      </c>
      <c r="L101" s="71">
        <v>1.588489196712777</v>
      </c>
      <c r="M101" s="71">
        <v>9.4534374905650989</v>
      </c>
      <c r="N101" s="71">
        <v>16.37205909408722</v>
      </c>
      <c r="O101" s="71">
        <v>10.345629447882693</v>
      </c>
      <c r="P101" s="71">
        <v>8.9778080655786727</v>
      </c>
      <c r="Q101" s="71">
        <v>0.69589671129241704</v>
      </c>
      <c r="R101" s="71">
        <v>0</v>
      </c>
      <c r="S101" s="71">
        <v>1.3167576329195809</v>
      </c>
      <c r="T101" s="72"/>
      <c r="U101" s="71">
        <v>1990962</v>
      </c>
      <c r="V101" s="71">
        <v>344</v>
      </c>
      <c r="W101" s="71">
        <v>40</v>
      </c>
      <c r="X101" s="71">
        <v>1792</v>
      </c>
      <c r="Y101" s="71">
        <v>2925</v>
      </c>
      <c r="Z101" s="71">
        <v>5411</v>
      </c>
      <c r="AA101" s="71">
        <v>1804</v>
      </c>
      <c r="AB101" s="71">
        <v>9127</v>
      </c>
      <c r="AC101" s="71">
        <v>0</v>
      </c>
      <c r="AD101" s="71">
        <v>1.3167576329195809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34.177</v>
      </c>
      <c r="BK101" s="71">
        <v>0</v>
      </c>
      <c r="BL101" s="71">
        <v>0</v>
      </c>
      <c r="BM101" s="71">
        <v>0</v>
      </c>
      <c r="BN101" s="72"/>
      <c r="BO101" s="71">
        <v>0</v>
      </c>
      <c r="BP101" s="71">
        <v>0</v>
      </c>
      <c r="BQ101" s="71">
        <v>3</v>
      </c>
      <c r="BR101" s="71">
        <v>0</v>
      </c>
      <c r="BS101" s="71">
        <v>0</v>
      </c>
      <c r="BT101" s="71">
        <v>0</v>
      </c>
      <c r="BU101"/>
      <c r="BV101" s="70">
        <v>34.177</v>
      </c>
      <c r="BW101" s="70">
        <v>0</v>
      </c>
      <c r="BX101" s="70">
        <v>0</v>
      </c>
      <c r="BY101" s="70">
        <v>0</v>
      </c>
      <c r="BZ101" s="70">
        <v>0</v>
      </c>
      <c r="CA101" s="70">
        <v>0</v>
      </c>
      <c r="CB101" s="70">
        <v>0</v>
      </c>
      <c r="CC101" s="70">
        <v>0</v>
      </c>
      <c r="CD101" s="70">
        <v>0</v>
      </c>
    </row>
    <row r="102" spans="1:82">
      <c r="A102" s="70" t="s">
        <v>1787</v>
      </c>
      <c r="B102" s="70">
        <v>401</v>
      </c>
      <c r="C102" s="70">
        <v>10</v>
      </c>
      <c r="D102" s="70">
        <v>24</v>
      </c>
      <c r="E102" s="70">
        <v>2013</v>
      </c>
      <c r="F102" s="70" t="s">
        <v>180</v>
      </c>
      <c r="G102" s="1064" t="s">
        <v>1777</v>
      </c>
      <c r="H102" s="70" t="s">
        <v>1778</v>
      </c>
      <c r="I102" s="148"/>
      <c r="J102" s="71">
        <v>16.749257276848262</v>
      </c>
      <c r="K102" s="71">
        <v>0.76628735193472175</v>
      </c>
      <c r="L102" s="71">
        <v>1.451104968835353</v>
      </c>
      <c r="M102" s="71">
        <v>9.0682341789320535</v>
      </c>
      <c r="N102" s="71">
        <v>17.240793313821591</v>
      </c>
      <c r="O102" s="71">
        <v>9.9364027063041913</v>
      </c>
      <c r="P102" s="71">
        <v>8.9466967805182094</v>
      </c>
      <c r="Q102" s="71">
        <v>0.69557520503162895</v>
      </c>
      <c r="R102" s="71">
        <v>0</v>
      </c>
      <c r="S102" s="71">
        <v>1.020107954126996</v>
      </c>
      <c r="T102" s="72"/>
      <c r="U102" s="71">
        <v>1993243</v>
      </c>
      <c r="V102" s="71">
        <v>344</v>
      </c>
      <c r="W102" s="71">
        <v>40</v>
      </c>
      <c r="X102" s="71">
        <v>1792</v>
      </c>
      <c r="Y102" s="71">
        <v>2924</v>
      </c>
      <c r="Z102" s="71">
        <v>5429</v>
      </c>
      <c r="AA102" s="71">
        <v>1791</v>
      </c>
      <c r="AB102" s="71">
        <v>8992</v>
      </c>
      <c r="AC102" s="71">
        <v>0</v>
      </c>
      <c r="AD102" s="71">
        <v>1.020107954126996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17.047999999999998</v>
      </c>
      <c r="BK102" s="71">
        <v>0</v>
      </c>
      <c r="BL102" s="71">
        <v>0</v>
      </c>
      <c r="BM102" s="71">
        <v>0</v>
      </c>
      <c r="BN102" s="72"/>
      <c r="BO102" s="71">
        <v>0</v>
      </c>
      <c r="BP102" s="71">
        <v>0</v>
      </c>
      <c r="BQ102" s="71">
        <v>2</v>
      </c>
      <c r="BR102" s="71">
        <v>0</v>
      </c>
      <c r="BS102" s="71">
        <v>0</v>
      </c>
      <c r="BT102" s="71">
        <v>0</v>
      </c>
      <c r="BU102"/>
      <c r="BV102" s="70">
        <v>17.047999999999998</v>
      </c>
      <c r="BW102" s="70">
        <v>0</v>
      </c>
      <c r="BX102" s="70">
        <v>0</v>
      </c>
      <c r="BY102" s="70">
        <v>0</v>
      </c>
      <c r="BZ102" s="70">
        <v>0</v>
      </c>
      <c r="CA102" s="70">
        <v>0</v>
      </c>
      <c r="CB102" s="70">
        <v>0</v>
      </c>
      <c r="CC102" s="70">
        <v>0</v>
      </c>
      <c r="CD102" s="70">
        <v>0</v>
      </c>
    </row>
    <row r="103" spans="1:82">
      <c r="A103" s="70" t="s">
        <v>1788</v>
      </c>
      <c r="B103" s="70">
        <v>402</v>
      </c>
      <c r="C103" s="70">
        <v>11</v>
      </c>
      <c r="D103" s="70">
        <v>24</v>
      </c>
      <c r="E103" s="70">
        <v>2014</v>
      </c>
      <c r="F103" s="70" t="s">
        <v>181</v>
      </c>
      <c r="G103" s="1064" t="s">
        <v>1777</v>
      </c>
      <c r="H103" s="70" t="s">
        <v>1778</v>
      </c>
      <c r="I103" s="148"/>
      <c r="J103" s="71">
        <v>13.659729283892689</v>
      </c>
      <c r="K103" s="71">
        <v>0.69970022306414559</v>
      </c>
      <c r="L103" s="71">
        <v>1.758909177338323</v>
      </c>
      <c r="M103" s="71">
        <v>7.8758284663086284</v>
      </c>
      <c r="N103" s="71">
        <v>15.058956983563339</v>
      </c>
      <c r="O103" s="71">
        <v>9.4290726993862766</v>
      </c>
      <c r="P103" s="71">
        <v>9.0383923054902802</v>
      </c>
      <c r="Q103" s="71">
        <v>0.65578506202867703</v>
      </c>
      <c r="R103" s="71">
        <v>0</v>
      </c>
      <c r="S103" s="71">
        <v>0.85811798859438504</v>
      </c>
      <c r="T103" s="72"/>
      <c r="U103" s="71">
        <v>1946384</v>
      </c>
      <c r="V103" s="71">
        <v>287</v>
      </c>
      <c r="W103" s="71">
        <v>40</v>
      </c>
      <c r="X103" s="71">
        <v>1547</v>
      </c>
      <c r="Y103" s="71">
        <v>2926</v>
      </c>
      <c r="Z103" s="71">
        <v>5426</v>
      </c>
      <c r="AA103" s="71">
        <v>1800</v>
      </c>
      <c r="AB103" s="71">
        <v>8836</v>
      </c>
      <c r="AC103" s="71">
        <v>0</v>
      </c>
      <c r="AD103" s="71">
        <v>0.85811798859438504</v>
      </c>
      <c r="AE103" s="72"/>
      <c r="AF103" s="71"/>
      <c r="AG103" s="71"/>
      <c r="AH103" s="71"/>
      <c r="AI103" s="71"/>
      <c r="AJ103" s="71"/>
      <c r="AK103" s="71"/>
      <c r="AL103" s="71"/>
      <c r="AM103" s="71"/>
      <c r="AN103" s="71"/>
      <c r="AO103" s="71"/>
      <c r="AP103" s="71"/>
      <c r="AQ103" s="72"/>
      <c r="AR103" s="71">
        <v>83</v>
      </c>
      <c r="AS103" s="71">
        <v>8</v>
      </c>
      <c r="AT103" s="71">
        <v>0</v>
      </c>
      <c r="AU103" s="71">
        <v>0</v>
      </c>
      <c r="AV103" s="71">
        <v>0</v>
      </c>
      <c r="AW103" s="71">
        <v>0</v>
      </c>
      <c r="AX103" s="71"/>
      <c r="AY103" s="72"/>
      <c r="AZ103" s="71">
        <v>347.7</v>
      </c>
      <c r="BA103" s="71">
        <v>293.3</v>
      </c>
      <c r="BB103" s="71">
        <v>0</v>
      </c>
      <c r="BC103" s="71">
        <v>0</v>
      </c>
      <c r="BD103" s="71">
        <v>0</v>
      </c>
      <c r="BE103" s="71">
        <v>0</v>
      </c>
      <c r="BF103" s="71"/>
      <c r="BG103" s="72"/>
      <c r="BH103" s="71">
        <v>0</v>
      </c>
      <c r="BI103" s="71">
        <v>0</v>
      </c>
      <c r="BJ103" s="71">
        <v>33.337000000000003</v>
      </c>
      <c r="BK103" s="71">
        <v>0</v>
      </c>
      <c r="BL103" s="71">
        <v>0</v>
      </c>
      <c r="BM103" s="71">
        <v>0</v>
      </c>
      <c r="BN103" s="72"/>
      <c r="BO103" s="71">
        <v>0</v>
      </c>
      <c r="BP103" s="71">
        <v>0</v>
      </c>
      <c r="BQ103" s="71">
        <v>3</v>
      </c>
      <c r="BR103" s="71">
        <v>0</v>
      </c>
      <c r="BS103" s="71">
        <v>0</v>
      </c>
      <c r="BT103" s="71">
        <v>0</v>
      </c>
      <c r="BU103"/>
      <c r="BV103" s="70">
        <v>33.337000000000003</v>
      </c>
      <c r="BW103" s="70">
        <v>0</v>
      </c>
      <c r="BX103" s="70">
        <v>0</v>
      </c>
      <c r="BY103" s="70">
        <v>0</v>
      </c>
      <c r="BZ103" s="70">
        <v>0</v>
      </c>
      <c r="CA103" s="70">
        <v>0</v>
      </c>
      <c r="CB103" s="70">
        <v>0</v>
      </c>
      <c r="CC103" s="70">
        <v>0</v>
      </c>
      <c r="CD103" s="70">
        <v>0</v>
      </c>
    </row>
    <row r="104" spans="1:82">
      <c r="A104" s="70" t="s">
        <v>1789</v>
      </c>
      <c r="B104" s="70">
        <v>403</v>
      </c>
      <c r="C104" s="70">
        <v>12</v>
      </c>
      <c r="D104" s="70">
        <v>24</v>
      </c>
      <c r="E104" s="70">
        <v>2015</v>
      </c>
      <c r="F104" s="70" t="s">
        <v>182</v>
      </c>
      <c r="G104" s="70" t="s">
        <v>1777</v>
      </c>
      <c r="H104" s="70" t="s">
        <v>1778</v>
      </c>
      <c r="I104" s="148"/>
      <c r="J104" s="71">
        <v>13.704376835031709</v>
      </c>
      <c r="K104" s="71">
        <v>0.70839040797822561</v>
      </c>
      <c r="L104" s="71">
        <v>1.7886990014212401</v>
      </c>
      <c r="M104" s="71">
        <v>8.0598900574150427</v>
      </c>
      <c r="N104" s="71">
        <v>13.50475531777189</v>
      </c>
      <c r="O104" s="71">
        <v>9.3202599626816625</v>
      </c>
      <c r="P104" s="71">
        <v>8.9852296091568569</v>
      </c>
      <c r="Q104" s="71">
        <v>0.633325477510983</v>
      </c>
      <c r="R104" s="71">
        <v>0</v>
      </c>
      <c r="S104" s="71">
        <v>0.73302076242272274</v>
      </c>
      <c r="T104" s="72"/>
      <c r="U104" s="71">
        <v>1919241</v>
      </c>
      <c r="V104" s="71">
        <v>287</v>
      </c>
      <c r="W104" s="71">
        <v>40</v>
      </c>
      <c r="X104" s="71">
        <v>1547</v>
      </c>
      <c r="Y104" s="71">
        <v>2921</v>
      </c>
      <c r="Z104" s="71">
        <v>5415</v>
      </c>
      <c r="AA104" s="71">
        <v>1788</v>
      </c>
      <c r="AB104" s="71">
        <v>8717</v>
      </c>
      <c r="AC104" s="71">
        <v>0</v>
      </c>
      <c r="AD104" s="71">
        <v>0.73302076242272274</v>
      </c>
      <c r="AE104" s="72"/>
      <c r="AF104" s="71">
        <v>19103224.035279691</v>
      </c>
      <c r="AG104" s="71">
        <v>511214.52371028857</v>
      </c>
      <c r="AH104" s="71">
        <v>353534.96682888537</v>
      </c>
      <c r="AI104" s="71">
        <v>10369164.558160629</v>
      </c>
      <c r="AJ104" s="71">
        <v>16387853.26577078</v>
      </c>
      <c r="AK104" s="71">
        <v>0</v>
      </c>
      <c r="AL104" s="71">
        <v>0</v>
      </c>
      <c r="AM104" s="71">
        <v>1194628.28356029</v>
      </c>
      <c r="AN104" s="71">
        <v>0</v>
      </c>
      <c r="AO104" s="71">
        <v>0</v>
      </c>
      <c r="AP104" s="71">
        <v>47919619.633310564</v>
      </c>
      <c r="AQ104" s="72"/>
      <c r="AR104" s="71">
        <v>93</v>
      </c>
      <c r="AS104" s="71">
        <v>10</v>
      </c>
      <c r="AT104" s="71">
        <v>0</v>
      </c>
      <c r="AU104" s="71">
        <v>0</v>
      </c>
      <c r="AV104" s="71">
        <v>0</v>
      </c>
      <c r="AW104" s="71">
        <v>0</v>
      </c>
      <c r="AX104" s="71"/>
      <c r="AY104" s="72"/>
      <c r="AZ104" s="71">
        <v>403.4</v>
      </c>
      <c r="BA104" s="71">
        <v>314.2</v>
      </c>
      <c r="BB104" s="71">
        <v>0</v>
      </c>
      <c r="BC104" s="71">
        <v>0</v>
      </c>
      <c r="BD104" s="71">
        <v>0</v>
      </c>
      <c r="BE104" s="71">
        <v>0</v>
      </c>
      <c r="BF104" s="71"/>
      <c r="BG104" s="72"/>
      <c r="BH104" s="71">
        <v>0</v>
      </c>
      <c r="BI104" s="71">
        <v>0</v>
      </c>
      <c r="BJ104" s="71">
        <v>31.827999999999999</v>
      </c>
      <c r="BK104" s="71">
        <v>0</v>
      </c>
      <c r="BL104" s="71">
        <v>0</v>
      </c>
      <c r="BM104" s="71">
        <v>0</v>
      </c>
      <c r="BN104" s="72"/>
      <c r="BO104" s="71">
        <v>0</v>
      </c>
      <c r="BP104" s="71">
        <v>0</v>
      </c>
      <c r="BQ104" s="71">
        <v>3</v>
      </c>
      <c r="BR104" s="71">
        <v>0</v>
      </c>
      <c r="BS104" s="71">
        <v>0</v>
      </c>
      <c r="BT104" s="71">
        <v>0</v>
      </c>
      <c r="BU104"/>
      <c r="BV104" s="70">
        <v>31.827999999999999</v>
      </c>
      <c r="BW104" s="70">
        <v>0</v>
      </c>
      <c r="BX104" s="70">
        <v>0</v>
      </c>
      <c r="BY104" s="70">
        <v>0</v>
      </c>
      <c r="BZ104" s="70">
        <v>0</v>
      </c>
      <c r="CA104" s="70">
        <v>0</v>
      </c>
      <c r="CB104" s="70">
        <v>0</v>
      </c>
      <c r="CC104" s="70">
        <v>0</v>
      </c>
      <c r="CD104" s="70">
        <v>0</v>
      </c>
    </row>
    <row r="105" spans="1:82">
      <c r="A105" s="70" t="s">
        <v>1790</v>
      </c>
      <c r="B105" s="70">
        <v>404</v>
      </c>
      <c r="C105" s="70">
        <v>13</v>
      </c>
      <c r="D105" s="70">
        <v>24</v>
      </c>
      <c r="E105" s="70">
        <v>2016</v>
      </c>
      <c r="F105" s="70" t="s">
        <v>155</v>
      </c>
      <c r="G105" s="70" t="s">
        <v>1777</v>
      </c>
      <c r="H105" s="70" t="s">
        <v>1778</v>
      </c>
      <c r="I105" s="148"/>
      <c r="J105" s="71">
        <v>14.510290831091188</v>
      </c>
      <c r="K105" s="71">
        <v>0.7074403760156982</v>
      </c>
      <c r="L105" s="71">
        <v>2.0882536531988114</v>
      </c>
      <c r="M105" s="71">
        <v>6.8620603506853053</v>
      </c>
      <c r="N105" s="71">
        <v>13.438725122680712</v>
      </c>
      <c r="O105" s="71">
        <v>9.1832754777387873</v>
      </c>
      <c r="P105" s="71">
        <v>9.0032117438145107</v>
      </c>
      <c r="Q105" s="71">
        <v>0.60623469504776006</v>
      </c>
      <c r="R105" s="71">
        <v>0</v>
      </c>
      <c r="S105" s="71">
        <v>1.0719841766825582</v>
      </c>
      <c r="T105" s="72"/>
      <c r="U105" s="71">
        <v>2159270</v>
      </c>
      <c r="V105" s="71">
        <v>287</v>
      </c>
      <c r="W105" s="71">
        <v>40</v>
      </c>
      <c r="X105" s="71">
        <v>1547</v>
      </c>
      <c r="Y105" s="71">
        <v>2922</v>
      </c>
      <c r="Z105" s="71">
        <v>5401</v>
      </c>
      <c r="AA105" s="71">
        <v>1853</v>
      </c>
      <c r="AB105" s="71">
        <v>8583</v>
      </c>
      <c r="AC105" s="71">
        <v>0</v>
      </c>
      <c r="AD105" s="71">
        <v>1.071984176682558</v>
      </c>
      <c r="AE105" s="72"/>
      <c r="AF105" s="71">
        <v>20223509.546841361</v>
      </c>
      <c r="AG105" s="71">
        <v>495061.743703663</v>
      </c>
      <c r="AH105" s="71">
        <v>314287.091765697</v>
      </c>
      <c r="AI105" s="71">
        <v>9616278.38508722</v>
      </c>
      <c r="AJ105" s="71">
        <v>14471838.177495761</v>
      </c>
      <c r="AK105" s="71">
        <v>0</v>
      </c>
      <c r="AL105" s="71">
        <v>0</v>
      </c>
      <c r="AM105" s="71">
        <v>1177177.9874963299</v>
      </c>
      <c r="AN105" s="71">
        <v>0</v>
      </c>
      <c r="AO105" s="71">
        <v>0</v>
      </c>
      <c r="AP105" s="71">
        <v>46298152.932390034</v>
      </c>
      <c r="AQ105" s="72"/>
      <c r="AR105" s="71">
        <v>99</v>
      </c>
      <c r="AS105" s="71">
        <v>11</v>
      </c>
      <c r="AT105" s="71">
        <v>0</v>
      </c>
      <c r="AU105" s="71">
        <v>0</v>
      </c>
      <c r="AV105" s="71">
        <v>0</v>
      </c>
      <c r="AW105" s="71">
        <v>0</v>
      </c>
      <c r="AX105" s="71"/>
      <c r="AY105" s="72"/>
      <c r="AZ105" s="71">
        <v>437.4</v>
      </c>
      <c r="BA105" s="71">
        <v>325</v>
      </c>
      <c r="BB105" s="71">
        <v>0</v>
      </c>
      <c r="BC105" s="71">
        <v>0</v>
      </c>
      <c r="BD105" s="71">
        <v>0</v>
      </c>
      <c r="BE105" s="71">
        <v>0</v>
      </c>
      <c r="BF105" s="71"/>
      <c r="BG105" s="72"/>
      <c r="BH105" s="71">
        <v>0</v>
      </c>
      <c r="BI105" s="71">
        <v>0</v>
      </c>
      <c r="BJ105" s="71">
        <v>32.713000000000001</v>
      </c>
      <c r="BK105" s="71">
        <v>0</v>
      </c>
      <c r="BL105" s="71">
        <v>0</v>
      </c>
      <c r="BM105" s="71">
        <v>0</v>
      </c>
      <c r="BN105" s="72"/>
      <c r="BO105" s="71">
        <v>0</v>
      </c>
      <c r="BP105" s="71">
        <v>0</v>
      </c>
      <c r="BQ105" s="71">
        <v>3</v>
      </c>
      <c r="BR105" s="71">
        <v>0</v>
      </c>
      <c r="BS105" s="71">
        <v>0</v>
      </c>
      <c r="BT105" s="71">
        <v>0</v>
      </c>
      <c r="BU105"/>
      <c r="BV105" s="70">
        <v>32.713000000000001</v>
      </c>
      <c r="BW105" s="70">
        <v>0</v>
      </c>
      <c r="BX105" s="70">
        <v>0</v>
      </c>
      <c r="BY105" s="70">
        <v>0</v>
      </c>
      <c r="BZ105" s="70">
        <v>0</v>
      </c>
      <c r="CA105" s="70">
        <v>0</v>
      </c>
      <c r="CB105" s="70">
        <v>0</v>
      </c>
      <c r="CC105" s="70">
        <v>0</v>
      </c>
      <c r="CD105" s="70">
        <v>0</v>
      </c>
    </row>
    <row r="106" spans="1:82">
      <c r="A106" s="70" t="s">
        <v>1791</v>
      </c>
      <c r="B106" s="70">
        <v>405</v>
      </c>
      <c r="C106" s="70">
        <v>14</v>
      </c>
      <c r="D106" s="70">
        <v>24</v>
      </c>
      <c r="E106" s="70">
        <v>2017</v>
      </c>
      <c r="F106" s="70" t="s">
        <v>156</v>
      </c>
      <c r="G106" s="70" t="s">
        <v>1777</v>
      </c>
      <c r="H106" s="70" t="s">
        <v>1778</v>
      </c>
      <c r="I106" s="148"/>
      <c r="J106" s="71">
        <v>13.106990962178241</v>
      </c>
      <c r="K106" s="71">
        <v>0.67990211858484184</v>
      </c>
      <c r="L106" s="71">
        <v>1.8547111189845067</v>
      </c>
      <c r="M106" s="71">
        <v>5.9259822070645622</v>
      </c>
      <c r="N106" s="71">
        <v>14.278981600046651</v>
      </c>
      <c r="O106" s="71">
        <v>8.9481264067473241</v>
      </c>
      <c r="P106" s="71">
        <v>8.8254810207082937</v>
      </c>
      <c r="Q106" s="71">
        <v>0.57394795052327097</v>
      </c>
      <c r="R106" s="71">
        <v>0</v>
      </c>
      <c r="S106" s="71">
        <v>1.1316533879664998</v>
      </c>
      <c r="T106" s="72"/>
      <c r="U106" s="71">
        <v>2249249</v>
      </c>
      <c r="V106" s="71">
        <v>287</v>
      </c>
      <c r="W106" s="71">
        <v>40</v>
      </c>
      <c r="X106" s="71">
        <v>1547</v>
      </c>
      <c r="Y106" s="71">
        <v>2933</v>
      </c>
      <c r="Z106" s="71">
        <v>5350</v>
      </c>
      <c r="AA106" s="71">
        <v>1828</v>
      </c>
      <c r="AB106" s="71">
        <v>8403</v>
      </c>
      <c r="AC106" s="71">
        <v>0</v>
      </c>
      <c r="AD106" s="71">
        <v>1.1316533879665001</v>
      </c>
      <c r="AE106" s="72"/>
      <c r="AF106" s="71">
        <v>18888018.684114441</v>
      </c>
      <c r="AG106" s="71">
        <v>485128.15569352987</v>
      </c>
      <c r="AH106" s="71">
        <v>374539.81923275988</v>
      </c>
      <c r="AI106" s="71">
        <v>8696161.9069444016</v>
      </c>
      <c r="AJ106" s="71">
        <v>16562920.27727068</v>
      </c>
      <c r="AK106" s="71">
        <v>0</v>
      </c>
      <c r="AL106" s="71">
        <v>0</v>
      </c>
      <c r="AM106" s="71">
        <v>1154293.910920131</v>
      </c>
      <c r="AN106" s="71">
        <v>0</v>
      </c>
      <c r="AO106" s="71">
        <v>0</v>
      </c>
      <c r="AP106" s="71">
        <v>46161062.754175939</v>
      </c>
      <c r="AQ106" s="72"/>
      <c r="AR106" s="71">
        <v>103</v>
      </c>
      <c r="AS106" s="71">
        <v>11</v>
      </c>
      <c r="AT106" s="71">
        <v>0</v>
      </c>
      <c r="AU106" s="71">
        <v>0</v>
      </c>
      <c r="AV106" s="71">
        <v>0</v>
      </c>
      <c r="AW106" s="71">
        <v>0</v>
      </c>
      <c r="AX106" s="71"/>
      <c r="AY106" s="72"/>
      <c r="AZ106" s="71">
        <v>455.4</v>
      </c>
      <c r="BA106" s="71">
        <v>325</v>
      </c>
      <c r="BB106" s="71">
        <v>0</v>
      </c>
      <c r="BC106" s="71">
        <v>0</v>
      </c>
      <c r="BD106" s="71">
        <v>0</v>
      </c>
      <c r="BE106" s="71">
        <v>0</v>
      </c>
      <c r="BF106" s="71"/>
      <c r="BG106" s="72"/>
      <c r="BH106" s="71">
        <v>0</v>
      </c>
      <c r="BI106" s="71">
        <v>0</v>
      </c>
      <c r="BJ106" s="71">
        <v>34.136000000000003</v>
      </c>
      <c r="BK106" s="71">
        <v>0</v>
      </c>
      <c r="BL106" s="71">
        <v>0</v>
      </c>
      <c r="BM106" s="71">
        <v>0</v>
      </c>
      <c r="BN106" s="72"/>
      <c r="BO106" s="71">
        <v>0</v>
      </c>
      <c r="BP106" s="71">
        <v>0</v>
      </c>
      <c r="BQ106" s="71">
        <v>3</v>
      </c>
      <c r="BR106" s="71">
        <v>0</v>
      </c>
      <c r="BS106" s="71">
        <v>0</v>
      </c>
      <c r="BT106" s="71">
        <v>0</v>
      </c>
      <c r="BU106"/>
      <c r="BV106" s="70">
        <v>34.136000000000003</v>
      </c>
      <c r="BW106" s="70">
        <v>0</v>
      </c>
      <c r="BX106" s="70">
        <v>0</v>
      </c>
      <c r="BY106" s="70">
        <v>0</v>
      </c>
      <c r="BZ106" s="70">
        <v>0</v>
      </c>
      <c r="CA106" s="70">
        <v>0</v>
      </c>
      <c r="CB106" s="70">
        <v>0</v>
      </c>
      <c r="CC106" s="70">
        <v>0</v>
      </c>
      <c r="CD106" s="70">
        <v>0</v>
      </c>
    </row>
    <row r="107" spans="1:82">
      <c r="A107" s="70" t="s">
        <v>1792</v>
      </c>
      <c r="B107" s="70">
        <v>406</v>
      </c>
      <c r="C107" s="70">
        <v>15</v>
      </c>
      <c r="D107" s="70">
        <v>24</v>
      </c>
      <c r="E107" s="70">
        <v>2018</v>
      </c>
      <c r="F107" s="70" t="s">
        <v>183</v>
      </c>
      <c r="G107" s="70" t="s">
        <v>1777</v>
      </c>
      <c r="H107" s="70" t="s">
        <v>1778</v>
      </c>
      <c r="I107" s="148"/>
      <c r="J107" s="71">
        <v>13.714642562043121</v>
      </c>
      <c r="K107" s="71">
        <v>0.64553920031443157</v>
      </c>
      <c r="L107" s="71">
        <v>1.7115088284803042</v>
      </c>
      <c r="M107" s="71">
        <v>5.9873605281006226</v>
      </c>
      <c r="N107" s="71">
        <v>12.867502455084841</v>
      </c>
      <c r="O107" s="71">
        <v>8.6651319964521853</v>
      </c>
      <c r="P107" s="71">
        <v>8.7232904323341636</v>
      </c>
      <c r="Q107" s="71">
        <v>0.52149749705227899</v>
      </c>
      <c r="R107" s="71">
        <v>0</v>
      </c>
      <c r="S107" s="71">
        <v>1.5114492222301699</v>
      </c>
      <c r="T107" s="72"/>
      <c r="U107" s="71">
        <v>2235965</v>
      </c>
      <c r="V107" s="71">
        <v>287</v>
      </c>
      <c r="W107" s="71">
        <v>40</v>
      </c>
      <c r="X107" s="71">
        <v>1547</v>
      </c>
      <c r="Y107" s="71">
        <v>2934</v>
      </c>
      <c r="Z107" s="71">
        <v>5280</v>
      </c>
      <c r="AA107" s="71">
        <v>1825</v>
      </c>
      <c r="AB107" s="71">
        <v>8228</v>
      </c>
      <c r="AC107" s="71">
        <v>0</v>
      </c>
      <c r="AD107" s="71">
        <v>1.5114492222301701</v>
      </c>
      <c r="AE107" s="72"/>
      <c r="AF107" s="71">
        <v>19632854.154499531</v>
      </c>
      <c r="AG107" s="71">
        <v>431163.04707134498</v>
      </c>
      <c r="AH107" s="71">
        <v>355397.02550501941</v>
      </c>
      <c r="AI107" s="71">
        <v>8603158.3890878186</v>
      </c>
      <c r="AJ107" s="71">
        <v>15364528.71947933</v>
      </c>
      <c r="AK107" s="71">
        <v>0</v>
      </c>
      <c r="AL107" s="71">
        <v>0</v>
      </c>
      <c r="AM107" s="71">
        <v>1132593.3389354469</v>
      </c>
      <c r="AN107" s="71">
        <v>0</v>
      </c>
      <c r="AO107" s="71">
        <v>0</v>
      </c>
      <c r="AP107" s="71">
        <v>45519694.674578488</v>
      </c>
      <c r="AQ107" s="72"/>
      <c r="AR107" s="71">
        <v>112</v>
      </c>
      <c r="AS107" s="71">
        <v>12</v>
      </c>
      <c r="AT107" s="71">
        <v>0</v>
      </c>
      <c r="AU107" s="71">
        <v>0</v>
      </c>
      <c r="AV107" s="71">
        <v>0</v>
      </c>
      <c r="AW107" s="71">
        <v>0</v>
      </c>
      <c r="AX107" s="71"/>
      <c r="AY107" s="72"/>
      <c r="AZ107" s="71">
        <v>495.29999999999995</v>
      </c>
      <c r="BA107" s="71">
        <v>365</v>
      </c>
      <c r="BB107" s="71">
        <v>0</v>
      </c>
      <c r="BC107" s="71">
        <v>0</v>
      </c>
      <c r="BD107" s="71">
        <v>0</v>
      </c>
      <c r="BE107" s="71">
        <v>0</v>
      </c>
      <c r="BF107" s="71"/>
      <c r="BG107" s="72"/>
      <c r="BH107" s="71">
        <v>0</v>
      </c>
      <c r="BI107" s="71">
        <v>0</v>
      </c>
      <c r="BJ107" s="71">
        <v>33.36</v>
      </c>
      <c r="BK107" s="71">
        <v>0</v>
      </c>
      <c r="BL107" s="71">
        <v>0</v>
      </c>
      <c r="BM107" s="71">
        <v>0</v>
      </c>
      <c r="BN107" s="72"/>
      <c r="BO107" s="71">
        <v>0</v>
      </c>
      <c r="BP107" s="71">
        <v>0</v>
      </c>
      <c r="BQ107" s="71">
        <v>3</v>
      </c>
      <c r="BR107" s="71">
        <v>0</v>
      </c>
      <c r="BS107" s="71">
        <v>0</v>
      </c>
      <c r="BT107" s="71">
        <v>0</v>
      </c>
      <c r="BU107"/>
      <c r="BV107" s="70">
        <v>33.36</v>
      </c>
      <c r="BW107" s="70">
        <v>0</v>
      </c>
      <c r="BX107" s="70">
        <v>0</v>
      </c>
      <c r="BY107" s="70">
        <v>0</v>
      </c>
      <c r="BZ107" s="70">
        <v>0</v>
      </c>
      <c r="CA107" s="70">
        <v>0</v>
      </c>
      <c r="CB107" s="70">
        <v>0</v>
      </c>
      <c r="CC107" s="70">
        <v>0</v>
      </c>
      <c r="CD107" s="70">
        <v>0</v>
      </c>
    </row>
    <row r="108" spans="1:82">
      <c r="A108" s="70" t="s">
        <v>1793</v>
      </c>
      <c r="B108" s="70">
        <v>407</v>
      </c>
      <c r="C108" s="70">
        <v>16</v>
      </c>
      <c r="D108" s="70">
        <v>24</v>
      </c>
      <c r="E108" s="70">
        <v>2019</v>
      </c>
      <c r="F108" s="70" t="s">
        <v>158</v>
      </c>
      <c r="G108" s="70" t="s">
        <v>1777</v>
      </c>
      <c r="H108" s="70" t="s">
        <v>1778</v>
      </c>
      <c r="I108" s="148"/>
      <c r="J108" s="71">
        <v>12.393153197948161</v>
      </c>
      <c r="K108" s="71">
        <v>0.59700624493076393</v>
      </c>
      <c r="L108" s="71">
        <v>1.7288670737785872</v>
      </c>
      <c r="M108" s="71">
        <v>5.8712943942668563</v>
      </c>
      <c r="N108" s="71">
        <v>12.180761167321323</v>
      </c>
      <c r="O108" s="71">
        <v>8.2866528350520046</v>
      </c>
      <c r="P108" s="71">
        <v>8.2785884189916157</v>
      </c>
      <c r="Q108" s="71">
        <v>0.49411372788860303</v>
      </c>
      <c r="R108" s="71">
        <v>0</v>
      </c>
      <c r="S108" s="71">
        <v>1.1034781439652535</v>
      </c>
      <c r="T108" s="72"/>
      <c r="U108" s="71">
        <v>2312738</v>
      </c>
      <c r="V108" s="71">
        <v>287</v>
      </c>
      <c r="W108" s="71">
        <v>40</v>
      </c>
      <c r="X108" s="71">
        <v>1547</v>
      </c>
      <c r="Y108" s="71">
        <v>2890</v>
      </c>
      <c r="Z108" s="71">
        <v>5188</v>
      </c>
      <c r="AA108" s="71">
        <v>1719</v>
      </c>
      <c r="AB108" s="71">
        <v>8007</v>
      </c>
      <c r="AC108" s="71">
        <v>0</v>
      </c>
      <c r="AD108" s="71">
        <v>1.103478143965253</v>
      </c>
      <c r="AE108" s="72"/>
      <c r="AF108" s="71">
        <v>17882919.70106018</v>
      </c>
      <c r="AG108" s="71">
        <v>417117.52149384317</v>
      </c>
      <c r="AH108" s="71">
        <v>377615.08488715638</v>
      </c>
      <c r="AI108" s="71">
        <v>8697863.6022097357</v>
      </c>
      <c r="AJ108" s="71">
        <v>15025309.19715314</v>
      </c>
      <c r="AK108" s="71">
        <v>0</v>
      </c>
      <c r="AL108" s="71">
        <v>0</v>
      </c>
      <c r="AM108" s="71">
        <v>1090493.1233362721</v>
      </c>
      <c r="AN108" s="71">
        <v>0</v>
      </c>
      <c r="AO108" s="71">
        <v>0</v>
      </c>
      <c r="AP108" s="71">
        <v>43491318.230140328</v>
      </c>
      <c r="AQ108" s="72"/>
      <c r="AR108" s="71">
        <v>117</v>
      </c>
      <c r="AS108" s="71">
        <v>13</v>
      </c>
      <c r="AT108" s="71">
        <v>0</v>
      </c>
      <c r="AU108" s="71">
        <v>0</v>
      </c>
      <c r="AV108" s="71">
        <v>0</v>
      </c>
      <c r="AW108" s="71">
        <v>0</v>
      </c>
      <c r="AX108" s="71"/>
      <c r="AY108" s="72"/>
      <c r="AZ108" s="71">
        <v>528.29999999999995</v>
      </c>
      <c r="BA108" s="71">
        <v>414.9</v>
      </c>
      <c r="BB108" s="71">
        <v>0</v>
      </c>
      <c r="BC108" s="71">
        <v>0</v>
      </c>
      <c r="BD108" s="71">
        <v>0</v>
      </c>
      <c r="BE108" s="71">
        <v>0</v>
      </c>
      <c r="BF108" s="71"/>
      <c r="BG108" s="72"/>
      <c r="BH108" s="71">
        <v>0</v>
      </c>
      <c r="BI108" s="71">
        <v>0</v>
      </c>
      <c r="BJ108" s="71">
        <v>32.884</v>
      </c>
      <c r="BK108" s="71">
        <v>0</v>
      </c>
      <c r="BL108" s="71">
        <v>0</v>
      </c>
      <c r="BM108" s="71">
        <v>0</v>
      </c>
      <c r="BN108" s="72"/>
      <c r="BO108" s="71">
        <v>0</v>
      </c>
      <c r="BP108" s="71">
        <v>0</v>
      </c>
      <c r="BQ108" s="71">
        <v>3</v>
      </c>
      <c r="BR108" s="71">
        <v>0</v>
      </c>
      <c r="BS108" s="71">
        <v>0</v>
      </c>
      <c r="BT108" s="71">
        <v>0</v>
      </c>
      <c r="BU108"/>
      <c r="BV108" s="70">
        <v>32.884</v>
      </c>
      <c r="BW108" s="70">
        <v>0</v>
      </c>
      <c r="BX108" s="70">
        <v>0</v>
      </c>
      <c r="BY108" s="70">
        <v>0</v>
      </c>
      <c r="BZ108" s="70">
        <v>0</v>
      </c>
      <c r="CA108" s="70">
        <v>0</v>
      </c>
      <c r="CB108" s="70">
        <v>0</v>
      </c>
      <c r="CC108" s="70">
        <v>0</v>
      </c>
      <c r="CD108" s="70">
        <v>0</v>
      </c>
    </row>
    <row r="109" spans="1:82">
      <c r="A109" s="70" t="s">
        <v>1794</v>
      </c>
      <c r="B109" s="70">
        <v>408</v>
      </c>
      <c r="C109" s="70">
        <v>17</v>
      </c>
      <c r="D109" s="70">
        <v>24</v>
      </c>
      <c r="E109" s="70">
        <v>2020</v>
      </c>
      <c r="F109" s="70" t="s">
        <v>159</v>
      </c>
      <c r="G109" s="70" t="s">
        <v>1777</v>
      </c>
      <c r="H109" s="70" t="s">
        <v>1778</v>
      </c>
      <c r="I109" s="148"/>
      <c r="J109" s="71">
        <v>10.73168338654688</v>
      </c>
      <c r="K109" s="71">
        <v>0.58587393293883538</v>
      </c>
      <c r="L109" s="71">
        <v>0.58142937775081338</v>
      </c>
      <c r="M109" s="71">
        <v>5.704491092116581</v>
      </c>
      <c r="N109" s="71">
        <v>11.213800179484824</v>
      </c>
      <c r="O109" s="71">
        <v>7.2210952375064865</v>
      </c>
      <c r="P109" s="71">
        <v>7.6074811019670578</v>
      </c>
      <c r="Q109" s="71">
        <v>0.460778053362559</v>
      </c>
      <c r="R109" s="71">
        <v>0</v>
      </c>
      <c r="S109" s="71">
        <v>1.302373448684534</v>
      </c>
      <c r="T109" s="72"/>
      <c r="U109" s="71">
        <v>2069336</v>
      </c>
      <c r="V109" s="71">
        <v>249</v>
      </c>
      <c r="W109" s="71">
        <v>17</v>
      </c>
      <c r="X109" s="71">
        <v>1529</v>
      </c>
      <c r="Y109" s="71">
        <v>2860</v>
      </c>
      <c r="Z109" s="71">
        <v>5160</v>
      </c>
      <c r="AA109" s="71">
        <v>1679</v>
      </c>
      <c r="AB109" s="71">
        <v>7815</v>
      </c>
      <c r="AC109" s="71">
        <v>0</v>
      </c>
      <c r="AD109" s="71">
        <v>1.302373448684534</v>
      </c>
      <c r="AE109" s="72"/>
      <c r="AF109" s="71">
        <v>16772246.18541961</v>
      </c>
      <c r="AG109" s="71">
        <v>396984.97903989325</v>
      </c>
      <c r="AH109" s="71">
        <v>143820.5402766394</v>
      </c>
      <c r="AI109" s="71">
        <v>8987831.1647447217</v>
      </c>
      <c r="AJ109" s="71">
        <v>15311778.144819001</v>
      </c>
      <c r="AK109" s="71"/>
      <c r="AL109" s="71"/>
      <c r="AM109" s="71">
        <v>1019944.3264609436</v>
      </c>
      <c r="AN109" s="71"/>
      <c r="AO109" s="71"/>
      <c r="AP109" s="71">
        <v>42632605.340760805</v>
      </c>
      <c r="AQ109" s="72"/>
      <c r="AR109" s="71">
        <v>120</v>
      </c>
      <c r="AS109" s="71">
        <v>14</v>
      </c>
      <c r="AT109" s="71">
        <v>0</v>
      </c>
      <c r="AU109" s="71">
        <v>0</v>
      </c>
      <c r="AV109" s="71">
        <v>0</v>
      </c>
      <c r="AW109" s="71">
        <v>0</v>
      </c>
      <c r="AX109" s="71"/>
      <c r="AY109" s="72"/>
      <c r="AZ109" s="71">
        <v>549.99999999999989</v>
      </c>
      <c r="BA109" s="71">
        <v>434.9</v>
      </c>
      <c r="BB109" s="71">
        <v>0</v>
      </c>
      <c r="BC109" s="71">
        <v>0</v>
      </c>
      <c r="BD109" s="71">
        <v>0</v>
      </c>
      <c r="BE109" s="71">
        <v>0</v>
      </c>
      <c r="BF109" s="71"/>
      <c r="BG109" s="72"/>
      <c r="BH109" s="71">
        <v>0</v>
      </c>
      <c r="BI109" s="71">
        <v>0</v>
      </c>
      <c r="BJ109" s="71">
        <v>33.110999999999997</v>
      </c>
      <c r="BK109" s="71">
        <v>0</v>
      </c>
      <c r="BL109" s="71">
        <v>0</v>
      </c>
      <c r="BM109" s="71">
        <v>0</v>
      </c>
      <c r="BN109" s="72"/>
      <c r="BO109" s="71">
        <v>0</v>
      </c>
      <c r="BP109" s="71">
        <v>0</v>
      </c>
      <c r="BQ109" s="71">
        <v>3</v>
      </c>
      <c r="BR109" s="71">
        <v>0</v>
      </c>
      <c r="BS109" s="71">
        <v>0</v>
      </c>
      <c r="BT109" s="71">
        <v>0</v>
      </c>
      <c r="BU109"/>
      <c r="BV109" s="70">
        <v>33.110999999999997</v>
      </c>
      <c r="BW109" s="70">
        <v>0</v>
      </c>
      <c r="BX109" s="70">
        <v>0</v>
      </c>
      <c r="BY109" s="70">
        <v>0</v>
      </c>
      <c r="BZ109" s="70">
        <v>0</v>
      </c>
      <c r="CA109" s="70">
        <v>0</v>
      </c>
      <c r="CB109" s="70">
        <v>0</v>
      </c>
      <c r="CC109" s="70">
        <v>0</v>
      </c>
      <c r="CD109" s="70">
        <v>0</v>
      </c>
    </row>
    <row r="110" spans="1:82">
      <c r="A110" s="70" t="s">
        <v>1795</v>
      </c>
      <c r="B110" s="70">
        <v>408</v>
      </c>
      <c r="C110" s="70">
        <v>18</v>
      </c>
      <c r="D110" s="70">
        <v>24</v>
      </c>
      <c r="E110" s="70">
        <v>2021</v>
      </c>
      <c r="F110" s="70" t="s">
        <v>160</v>
      </c>
      <c r="G110" s="70" t="s">
        <v>1777</v>
      </c>
      <c r="H110" s="70" t="s">
        <v>1778</v>
      </c>
      <c r="I110" s="148"/>
      <c r="J110" s="71">
        <v>10.022654132693823</v>
      </c>
      <c r="K110" s="71">
        <v>0.61010541247741834</v>
      </c>
      <c r="L110" s="71">
        <v>0.5051809502500213</v>
      </c>
      <c r="M110" s="71">
        <v>5.999960352732927</v>
      </c>
      <c r="N110" s="71">
        <v>11.66152712241378</v>
      </c>
      <c r="O110" s="71">
        <v>6.931591902963004</v>
      </c>
      <c r="P110" s="71">
        <v>7.7366054862105305</v>
      </c>
      <c r="Q110" s="71">
        <v>0.44473459704627</v>
      </c>
      <c r="R110" s="71">
        <v>0</v>
      </c>
      <c r="S110" s="71">
        <v>1.272731842508988</v>
      </c>
      <c r="T110" s="72"/>
      <c r="U110" s="71">
        <v>2094864</v>
      </c>
      <c r="V110" s="71">
        <v>249</v>
      </c>
      <c r="W110" s="71">
        <v>17</v>
      </c>
      <c r="X110" s="71">
        <v>1529</v>
      </c>
      <c r="Y110" s="71">
        <v>2804</v>
      </c>
      <c r="Z110" s="71">
        <v>5100</v>
      </c>
      <c r="AA110" s="71">
        <v>1665</v>
      </c>
      <c r="AB110" s="71">
        <v>7617</v>
      </c>
      <c r="AC110" s="71">
        <v>0</v>
      </c>
      <c r="AD110" s="71">
        <v>1.272731842508988</v>
      </c>
      <c r="AE110" s="72"/>
      <c r="AF110" s="71">
        <v>15096837.403084295</v>
      </c>
      <c r="AG110" s="71">
        <v>402742.07644523191</v>
      </c>
      <c r="AH110" s="71">
        <v>112987.33846362398</v>
      </c>
      <c r="AI110" s="71">
        <v>9288845.4115190189</v>
      </c>
      <c r="AJ110" s="71">
        <v>15443521.515750701</v>
      </c>
      <c r="AK110" s="71">
        <v>0</v>
      </c>
      <c r="AL110" s="71">
        <v>0</v>
      </c>
      <c r="AM110" s="71">
        <v>999837.03343203489</v>
      </c>
      <c r="AN110" s="71">
        <v>0</v>
      </c>
      <c r="AO110" s="71">
        <v>0</v>
      </c>
      <c r="AP110" s="71">
        <v>41344770.778694905</v>
      </c>
      <c r="AQ110" s="72"/>
      <c r="AR110" s="71">
        <v>125</v>
      </c>
      <c r="AS110" s="71">
        <v>14</v>
      </c>
      <c r="AT110" s="71">
        <v>0</v>
      </c>
      <c r="AU110" s="71">
        <v>0</v>
      </c>
      <c r="AV110" s="71">
        <v>0</v>
      </c>
      <c r="AW110" s="71">
        <v>0</v>
      </c>
      <c r="AX110" s="71"/>
      <c r="AY110" s="72"/>
      <c r="AZ110" s="71">
        <v>579.99999999999989</v>
      </c>
      <c r="BA110" s="71">
        <v>434.9</v>
      </c>
      <c r="BB110" s="71">
        <v>0</v>
      </c>
      <c r="BC110" s="71">
        <v>0</v>
      </c>
      <c r="BD110" s="71">
        <v>0</v>
      </c>
      <c r="BE110" s="71">
        <v>0</v>
      </c>
      <c r="BF110" s="71"/>
      <c r="BG110" s="72"/>
      <c r="BH110" s="71">
        <v>0</v>
      </c>
      <c r="BI110" s="71">
        <v>0</v>
      </c>
      <c r="BJ110" s="71">
        <v>31.637</v>
      </c>
      <c r="BK110" s="71">
        <v>0</v>
      </c>
      <c r="BL110" s="71">
        <v>0</v>
      </c>
      <c r="BM110" s="71">
        <v>0</v>
      </c>
      <c r="BN110" s="72"/>
      <c r="BO110" s="71">
        <v>0</v>
      </c>
      <c r="BP110" s="71">
        <v>0</v>
      </c>
      <c r="BQ110" s="71">
        <v>3</v>
      </c>
      <c r="BR110" s="71">
        <v>0</v>
      </c>
      <c r="BS110" s="71">
        <v>0</v>
      </c>
      <c r="BT110" s="71">
        <v>0</v>
      </c>
      <c r="BU110"/>
      <c r="BV110" s="70">
        <v>31.637</v>
      </c>
      <c r="BW110" s="70">
        <v>0</v>
      </c>
      <c r="BX110" s="70">
        <v>0</v>
      </c>
      <c r="BY110" s="70">
        <v>0</v>
      </c>
      <c r="BZ110" s="70">
        <v>0</v>
      </c>
      <c r="CA110" s="70">
        <v>0</v>
      </c>
      <c r="CB110" s="70">
        <v>0</v>
      </c>
      <c r="CC110" s="70">
        <v>0</v>
      </c>
      <c r="CD110" s="70">
        <v>0</v>
      </c>
    </row>
    <row r="111" spans="1:82">
      <c r="A111" s="70" t="s">
        <v>1796</v>
      </c>
      <c r="B111" s="70">
        <v>408</v>
      </c>
      <c r="C111" s="70">
        <v>19</v>
      </c>
      <c r="D111" s="70">
        <v>24</v>
      </c>
      <c r="E111" s="70">
        <v>2022</v>
      </c>
      <c r="F111" s="70" t="s">
        <v>161</v>
      </c>
      <c r="G111" s="70" t="s">
        <v>1777</v>
      </c>
      <c r="H111" s="70" t="s">
        <v>1778</v>
      </c>
      <c r="I111" s="148"/>
      <c r="J111" s="71">
        <v>11.851016788402831</v>
      </c>
      <c r="K111" s="71">
        <v>0.55598429096654056</v>
      </c>
      <c r="L111" s="71">
        <v>0.44620493383236109</v>
      </c>
      <c r="M111" s="71">
        <v>5.7360092010291854</v>
      </c>
      <c r="N111" s="71">
        <v>12.031005988490394</v>
      </c>
      <c r="O111" s="71">
        <v>7.1968792365473035</v>
      </c>
      <c r="P111" s="71">
        <v>7.538053248952326</v>
      </c>
      <c r="Q111" s="71">
        <v>0.43734405998512904</v>
      </c>
      <c r="R111" s="71">
        <v>0</v>
      </c>
      <c r="S111" s="71">
        <v>1.030519714559009</v>
      </c>
      <c r="T111" s="72"/>
      <c r="U111" s="71">
        <v>2290462</v>
      </c>
      <c r="V111" s="71">
        <v>249</v>
      </c>
      <c r="W111" s="71">
        <v>17</v>
      </c>
      <c r="X111" s="71">
        <v>1529</v>
      </c>
      <c r="Y111" s="71">
        <v>2800</v>
      </c>
      <c r="Z111" s="71">
        <v>5031</v>
      </c>
      <c r="AA111" s="71">
        <v>1647</v>
      </c>
      <c r="AB111" s="71">
        <v>7429</v>
      </c>
      <c r="AC111" s="71">
        <v>0</v>
      </c>
      <c r="AD111" s="71">
        <v>1.030519714559009</v>
      </c>
      <c r="AE111" s="72"/>
      <c r="AF111" s="71">
        <v>18819432.359810989</v>
      </c>
      <c r="AG111" s="71">
        <v>396117.10359698511</v>
      </c>
      <c r="AH111" s="71">
        <v>119761.6247152162</v>
      </c>
      <c r="AI111" s="71">
        <v>8814510.723219635</v>
      </c>
      <c r="AJ111" s="71">
        <v>17701318.25093586</v>
      </c>
      <c r="AK111" s="71">
        <v>0</v>
      </c>
      <c r="AL111" s="71">
        <v>0</v>
      </c>
      <c r="AM111" s="71">
        <v>959286.67015046149</v>
      </c>
      <c r="AN111" s="71">
        <v>0</v>
      </c>
      <c r="AO111" s="71">
        <v>0</v>
      </c>
      <c r="AP111" s="71">
        <v>46810426.732429147</v>
      </c>
      <c r="AQ111" s="72"/>
      <c r="AR111" s="71">
        <v>130</v>
      </c>
      <c r="AS111" s="71">
        <v>14</v>
      </c>
      <c r="AT111" s="71">
        <v>0</v>
      </c>
      <c r="AU111" s="71">
        <v>0</v>
      </c>
      <c r="AV111" s="71">
        <v>0</v>
      </c>
      <c r="AW111" s="71">
        <v>0</v>
      </c>
      <c r="AX111" s="71"/>
      <c r="AY111" s="72"/>
      <c r="AZ111" s="71">
        <v>609.49999999999989</v>
      </c>
      <c r="BA111" s="71">
        <v>434.90000000000003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1797</v>
      </c>
      <c r="B112" s="70">
        <v>408</v>
      </c>
      <c r="C112" s="70">
        <v>20</v>
      </c>
      <c r="D112" s="70">
        <v>24</v>
      </c>
      <c r="E112" s="70">
        <v>2023</v>
      </c>
      <c r="F112" s="70" t="s">
        <v>1539</v>
      </c>
      <c r="G112" s="70" t="s">
        <v>1777</v>
      </c>
      <c r="H112" s="70" t="s">
        <v>1778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137</v>
      </c>
      <c r="AS112" s="71">
        <v>14</v>
      </c>
      <c r="AT112" s="71">
        <v>0</v>
      </c>
      <c r="AU112" s="71">
        <v>0</v>
      </c>
      <c r="AV112" s="71">
        <v>0</v>
      </c>
      <c r="AW112" s="71">
        <v>0</v>
      </c>
      <c r="AX112" s="71"/>
      <c r="AY112" s="72"/>
      <c r="AZ112" s="71">
        <v>652.39999999999986</v>
      </c>
      <c r="BA112" s="71">
        <v>434.90000000000003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1798</v>
      </c>
      <c r="B113" s="70">
        <v>408</v>
      </c>
      <c r="C113" s="70">
        <v>21</v>
      </c>
      <c r="D113" s="70">
        <v>24</v>
      </c>
      <c r="E113" s="70">
        <v>2024</v>
      </c>
      <c r="F113" s="70" t="s">
        <v>1554</v>
      </c>
      <c r="G113" s="70" t="s">
        <v>1777</v>
      </c>
      <c r="H113" s="70" t="s">
        <v>1778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1799</v>
      </c>
      <c r="B114" s="70">
        <v>222</v>
      </c>
      <c r="C114" s="70">
        <v>1</v>
      </c>
      <c r="D114" s="70">
        <v>14</v>
      </c>
      <c r="E114" s="70">
        <v>1990</v>
      </c>
      <c r="F114" s="70" t="s">
        <v>787</v>
      </c>
      <c r="G114" s="70" t="s">
        <v>1800</v>
      </c>
      <c r="H114" s="70" t="s">
        <v>1801</v>
      </c>
      <c r="I114" s="148"/>
      <c r="J114" s="71">
        <v>14.26270772398539</v>
      </c>
      <c r="K114" s="71">
        <v>2.2654912643372498</v>
      </c>
      <c r="L114" s="71">
        <v>5.0335184913815239</v>
      </c>
      <c r="M114" s="71">
        <v>11.913560022016661</v>
      </c>
      <c r="N114" s="71">
        <v>13.632553618994059</v>
      </c>
      <c r="O114" s="71">
        <v>7.3642447955795669</v>
      </c>
      <c r="P114" s="71">
        <v>10.65025474585374</v>
      </c>
      <c r="Q114" s="71">
        <v>0.63492325414939499</v>
      </c>
      <c r="R114" s="71">
        <v>1.50623146038384</v>
      </c>
      <c r="S114" s="71">
        <v>0.64934493462849252</v>
      </c>
      <c r="T114" s="72"/>
      <c r="U114" s="71">
        <v>673857</v>
      </c>
      <c r="V114" s="71">
        <v>529</v>
      </c>
      <c r="W114" s="71">
        <v>53</v>
      </c>
      <c r="X114" s="71">
        <v>2583</v>
      </c>
      <c r="Y114" s="71">
        <v>3134</v>
      </c>
      <c r="Z114" s="71">
        <v>3029</v>
      </c>
      <c r="AA114" s="71">
        <v>2586</v>
      </c>
      <c r="AB114" s="71">
        <v>10309</v>
      </c>
      <c r="AC114" s="71">
        <v>260882</v>
      </c>
      <c r="AD114" s="71">
        <v>0.64934493462849252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1802</v>
      </c>
      <c r="B115" s="70">
        <v>223</v>
      </c>
      <c r="C115" s="70">
        <v>2</v>
      </c>
      <c r="D115" s="70">
        <v>14</v>
      </c>
      <c r="E115" s="70">
        <v>2005</v>
      </c>
      <c r="F115" s="70" t="s">
        <v>789</v>
      </c>
      <c r="G115" s="70" t="s">
        <v>1800</v>
      </c>
      <c r="H115" s="70" t="s">
        <v>1801</v>
      </c>
      <c r="I115" s="148"/>
      <c r="J115" s="71">
        <v>17.288542367026579</v>
      </c>
      <c r="K115" s="71">
        <v>1.745852311096403</v>
      </c>
      <c r="L115" s="71">
        <v>9.6602548682243192</v>
      </c>
      <c r="M115" s="71">
        <v>19.51465843696926</v>
      </c>
      <c r="N115" s="71">
        <v>18.776041896840759</v>
      </c>
      <c r="O115" s="71">
        <v>9.39352703269995</v>
      </c>
      <c r="P115" s="71">
        <v>15.97606396502472</v>
      </c>
      <c r="Q115" s="71">
        <v>0.54218845880320898</v>
      </c>
      <c r="R115" s="71">
        <v>2.9597867402055309</v>
      </c>
      <c r="S115" s="71">
        <v>1.7135678299999999</v>
      </c>
      <c r="T115" s="72"/>
      <c r="U115" s="71">
        <v>705279</v>
      </c>
      <c r="V115" s="71">
        <v>463</v>
      </c>
      <c r="W115" s="71">
        <v>105</v>
      </c>
      <c r="X115" s="71">
        <v>1819</v>
      </c>
      <c r="Y115" s="71">
        <v>3787</v>
      </c>
      <c r="Z115" s="71">
        <v>4471</v>
      </c>
      <c r="AA115" s="71">
        <v>3177</v>
      </c>
      <c r="AB115" s="71">
        <v>9203</v>
      </c>
      <c r="AC115" s="71">
        <v>523377</v>
      </c>
      <c r="AD115" s="71">
        <v>1.7135678299999999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1803</v>
      </c>
      <c r="B116" s="70">
        <v>224</v>
      </c>
      <c r="C116" s="70">
        <v>3</v>
      </c>
      <c r="D116" s="70">
        <v>14</v>
      </c>
      <c r="E116" s="70">
        <v>2006</v>
      </c>
      <c r="F116" s="70" t="s">
        <v>790</v>
      </c>
      <c r="G116" s="70" t="s">
        <v>1800</v>
      </c>
      <c r="H116" s="70" t="s">
        <v>1801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1804</v>
      </c>
      <c r="B117" s="70">
        <v>225</v>
      </c>
      <c r="C117" s="70">
        <v>4</v>
      </c>
      <c r="D117" s="70">
        <v>14</v>
      </c>
      <c r="E117" s="70">
        <v>2007</v>
      </c>
      <c r="F117" s="70" t="s">
        <v>791</v>
      </c>
      <c r="G117" s="70" t="s">
        <v>1800</v>
      </c>
      <c r="H117" s="70" t="s">
        <v>1801</v>
      </c>
      <c r="I117" s="148"/>
      <c r="J117" s="71">
        <v>13.88983010527113</v>
      </c>
      <c r="K117" s="71">
        <v>1.249920079361726</v>
      </c>
      <c r="L117" s="71">
        <v>8.9631573347765485</v>
      </c>
      <c r="M117" s="71">
        <v>20.009053105857301</v>
      </c>
      <c r="N117" s="71">
        <v>16.518314592212711</v>
      </c>
      <c r="O117" s="71">
        <v>8.0680484114664495</v>
      </c>
      <c r="P117" s="71">
        <v>16.453147544269441</v>
      </c>
      <c r="Q117" s="71">
        <v>0.55466972980127605</v>
      </c>
      <c r="R117" s="71">
        <v>3.1713718787096461</v>
      </c>
      <c r="S117" s="71">
        <v>1.65022311</v>
      </c>
      <c r="T117" s="72"/>
      <c r="U117" s="71">
        <v>622872</v>
      </c>
      <c r="V117" s="71">
        <v>336</v>
      </c>
      <c r="W117" s="71">
        <v>119</v>
      </c>
      <c r="X117" s="71">
        <v>2590</v>
      </c>
      <c r="Y117" s="71">
        <v>3752</v>
      </c>
      <c r="Z117" s="71">
        <v>3992</v>
      </c>
      <c r="AA117" s="71">
        <v>3222</v>
      </c>
      <c r="AB117" s="71">
        <v>8917</v>
      </c>
      <c r="AC117" s="71">
        <v>576882</v>
      </c>
      <c r="AD117" s="71">
        <v>1.65022311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1805</v>
      </c>
      <c r="B118" s="70">
        <v>226</v>
      </c>
      <c r="C118" s="70">
        <v>5</v>
      </c>
      <c r="D118" s="70">
        <v>14</v>
      </c>
      <c r="E118" s="70">
        <v>2008</v>
      </c>
      <c r="F118" s="70" t="s">
        <v>792</v>
      </c>
      <c r="G118" s="70" t="s">
        <v>1800</v>
      </c>
      <c r="H118" s="70" t="s">
        <v>1801</v>
      </c>
      <c r="I118" s="148"/>
      <c r="J118" s="71">
        <v>10.65477997146702</v>
      </c>
      <c r="K118" s="71">
        <v>0.96763304856213161</v>
      </c>
      <c r="L118" s="71">
        <v>8.1428486699175746</v>
      </c>
      <c r="M118" s="71">
        <v>22.36551176908932</v>
      </c>
      <c r="N118" s="71">
        <v>17.59265791580637</v>
      </c>
      <c r="O118" s="71">
        <v>7.9389627436916008</v>
      </c>
      <c r="P118" s="71">
        <v>15.80191220450862</v>
      </c>
      <c r="Q118" s="71">
        <v>0.53798339342503299</v>
      </c>
      <c r="R118" s="71">
        <v>2.9720746052974598</v>
      </c>
      <c r="S118" s="71">
        <v>1.7238147699999999</v>
      </c>
      <c r="T118" s="72"/>
      <c r="U118" s="71">
        <v>553222</v>
      </c>
      <c r="V118" s="71">
        <v>336</v>
      </c>
      <c r="W118" s="71">
        <v>119</v>
      </c>
      <c r="X118" s="71">
        <v>2590</v>
      </c>
      <c r="Y118" s="71">
        <v>3781</v>
      </c>
      <c r="Z118" s="71">
        <v>4066</v>
      </c>
      <c r="AA118" s="71">
        <v>3098</v>
      </c>
      <c r="AB118" s="71">
        <v>8791</v>
      </c>
      <c r="AC118" s="71">
        <v>561384</v>
      </c>
      <c r="AD118" s="71">
        <v>1.7238147699999999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1806</v>
      </c>
      <c r="B119" s="70">
        <v>227</v>
      </c>
      <c r="C119" s="70">
        <v>6</v>
      </c>
      <c r="D119" s="70">
        <v>14</v>
      </c>
      <c r="E119" s="70">
        <v>2009</v>
      </c>
      <c r="F119" s="70" t="s">
        <v>176</v>
      </c>
      <c r="G119" s="70" t="s">
        <v>1800</v>
      </c>
      <c r="H119" s="70" t="s">
        <v>1801</v>
      </c>
      <c r="I119" s="148"/>
      <c r="J119" s="71">
        <v>12.947269426620579</v>
      </c>
      <c r="K119" s="71">
        <v>0.66078282431968571</v>
      </c>
      <c r="L119" s="71">
        <v>6.9871160748100953</v>
      </c>
      <c r="M119" s="71">
        <v>18.88901135311869</v>
      </c>
      <c r="N119" s="71">
        <v>15.7881432402061</v>
      </c>
      <c r="O119" s="71">
        <v>7.975875759662161</v>
      </c>
      <c r="P119" s="71">
        <v>15.72019756319107</v>
      </c>
      <c r="Q119" s="71">
        <v>0.50433044714289899</v>
      </c>
      <c r="R119" s="71">
        <v>3.2162652742055711</v>
      </c>
      <c r="S119" s="71">
        <v>1.6082015361999999</v>
      </c>
      <c r="T119" s="72"/>
      <c r="U119" s="71">
        <v>601762</v>
      </c>
      <c r="V119" s="71">
        <v>229</v>
      </c>
      <c r="W119" s="71">
        <v>155</v>
      </c>
      <c r="X119" s="71">
        <v>2441</v>
      </c>
      <c r="Y119" s="71">
        <v>3806</v>
      </c>
      <c r="Z119" s="71">
        <v>4032</v>
      </c>
      <c r="AA119" s="71">
        <v>3164</v>
      </c>
      <c r="AB119" s="71">
        <v>8651</v>
      </c>
      <c r="AC119" s="71">
        <v>592673</v>
      </c>
      <c r="AD119" s="71">
        <v>1.6082015361999999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1.7669999999999999</v>
      </c>
      <c r="BL119" s="71">
        <v>0</v>
      </c>
      <c r="BM119" s="71">
        <v>0</v>
      </c>
      <c r="BN119" s="72"/>
      <c r="BO119" s="71">
        <v>0</v>
      </c>
      <c r="BP119" s="71">
        <v>0</v>
      </c>
      <c r="BQ119" s="71">
        <v>0</v>
      </c>
      <c r="BR119" s="71">
        <v>1</v>
      </c>
      <c r="BS119" s="71">
        <v>0</v>
      </c>
      <c r="BT119" s="71">
        <v>0</v>
      </c>
      <c r="BU119"/>
      <c r="BV119" s="70">
        <v>1.7669999999999999</v>
      </c>
      <c r="BW119" s="70">
        <v>0</v>
      </c>
      <c r="BX119" s="70">
        <v>0</v>
      </c>
      <c r="BY119" s="70">
        <v>0</v>
      </c>
      <c r="BZ119" s="70">
        <v>0</v>
      </c>
      <c r="CA119" s="70">
        <v>0</v>
      </c>
      <c r="CB119" s="70">
        <v>0</v>
      </c>
      <c r="CC119" s="70">
        <v>0</v>
      </c>
      <c r="CD119" s="70">
        <v>0</v>
      </c>
    </row>
    <row r="120" spans="1:82">
      <c r="A120" s="70" t="s">
        <v>1807</v>
      </c>
      <c r="B120" s="70">
        <v>228</v>
      </c>
      <c r="C120" s="70">
        <v>7</v>
      </c>
      <c r="D120" s="70">
        <v>14</v>
      </c>
      <c r="E120" s="70">
        <v>2010</v>
      </c>
      <c r="F120" s="70" t="s">
        <v>177</v>
      </c>
      <c r="G120" s="70" t="s">
        <v>1800</v>
      </c>
      <c r="H120" s="70" t="s">
        <v>1801</v>
      </c>
      <c r="I120" s="148"/>
      <c r="J120" s="71">
        <v>12.623786194623939</v>
      </c>
      <c r="K120" s="71">
        <v>0.70055103400476793</v>
      </c>
      <c r="L120" s="71">
        <v>6.8121963239745744</v>
      </c>
      <c r="M120" s="71">
        <v>19.582608872118861</v>
      </c>
      <c r="N120" s="71">
        <v>16.799680121832921</v>
      </c>
      <c r="O120" s="71">
        <v>8.1358843151860611</v>
      </c>
      <c r="P120" s="71">
        <v>16.209471641962939</v>
      </c>
      <c r="Q120" s="71">
        <v>0.51962561032307197</v>
      </c>
      <c r="R120" s="71">
        <v>3.202769244207698</v>
      </c>
      <c r="S120" s="71">
        <v>1.5645214300000001</v>
      </c>
      <c r="T120" s="72"/>
      <c r="U120" s="71">
        <v>665292</v>
      </c>
      <c r="V120" s="71">
        <v>229</v>
      </c>
      <c r="W120" s="71">
        <v>155</v>
      </c>
      <c r="X120" s="71">
        <v>2441</v>
      </c>
      <c r="Y120" s="71">
        <v>3837</v>
      </c>
      <c r="Z120" s="71">
        <v>4132</v>
      </c>
      <c r="AA120" s="71">
        <v>3181</v>
      </c>
      <c r="AB120" s="71">
        <v>8541</v>
      </c>
      <c r="AC120" s="71">
        <v>559295</v>
      </c>
      <c r="AD120" s="71">
        <v>1.5645214300000001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1.78</v>
      </c>
      <c r="BL120" s="71">
        <v>0</v>
      </c>
      <c r="BM120" s="71">
        <v>0</v>
      </c>
      <c r="BN120" s="72"/>
      <c r="BO120" s="71">
        <v>0</v>
      </c>
      <c r="BP120" s="71">
        <v>0</v>
      </c>
      <c r="BQ120" s="71">
        <v>0</v>
      </c>
      <c r="BR120" s="71">
        <v>1</v>
      </c>
      <c r="BS120" s="71">
        <v>0</v>
      </c>
      <c r="BT120" s="71">
        <v>0</v>
      </c>
      <c r="BU120"/>
      <c r="BV120" s="70">
        <v>1.78</v>
      </c>
      <c r="BW120" s="70">
        <v>0</v>
      </c>
      <c r="BX120" s="70">
        <v>0</v>
      </c>
      <c r="BY120" s="70">
        <v>0</v>
      </c>
      <c r="BZ120" s="70">
        <v>0</v>
      </c>
      <c r="CA120" s="70">
        <v>0</v>
      </c>
      <c r="CB120" s="70">
        <v>0</v>
      </c>
      <c r="CC120" s="70">
        <v>0</v>
      </c>
      <c r="CD120" s="70">
        <v>0</v>
      </c>
    </row>
    <row r="121" spans="1:82">
      <c r="A121" s="70" t="s">
        <v>1808</v>
      </c>
      <c r="B121" s="70">
        <v>229</v>
      </c>
      <c r="C121" s="70">
        <v>8</v>
      </c>
      <c r="D121" s="70">
        <v>14</v>
      </c>
      <c r="E121" s="70">
        <v>2011</v>
      </c>
      <c r="F121" s="70" t="s">
        <v>178</v>
      </c>
      <c r="G121" s="1064" t="s">
        <v>1800</v>
      </c>
      <c r="H121" s="70" t="s">
        <v>1801</v>
      </c>
      <c r="I121" s="148"/>
      <c r="J121" s="71">
        <v>4.0525198217302876</v>
      </c>
      <c r="K121" s="71">
        <v>0.79149313538099286</v>
      </c>
      <c r="L121" s="71">
        <v>7.6477586242161584</v>
      </c>
      <c r="M121" s="71">
        <v>19.062091095993999</v>
      </c>
      <c r="N121" s="71">
        <v>17.526558474042009</v>
      </c>
      <c r="O121" s="71">
        <v>8.0669554117372826</v>
      </c>
      <c r="P121" s="71">
        <v>15.770734811621692</v>
      </c>
      <c r="Q121" s="71">
        <v>0.59636450124737805</v>
      </c>
      <c r="R121" s="71">
        <v>3.190867222364878</v>
      </c>
      <c r="S121" s="71">
        <v>1.52446521</v>
      </c>
      <c r="T121" s="72"/>
      <c r="U121" s="71">
        <v>226623</v>
      </c>
      <c r="V121" s="71">
        <v>229</v>
      </c>
      <c r="W121" s="71">
        <v>155</v>
      </c>
      <c r="X121" s="71">
        <v>2441</v>
      </c>
      <c r="Y121" s="71">
        <v>3882</v>
      </c>
      <c r="Z121" s="71">
        <v>4186</v>
      </c>
      <c r="AA121" s="71">
        <v>3187</v>
      </c>
      <c r="AB121" s="71">
        <v>8498</v>
      </c>
      <c r="AC121" s="71">
        <v>556295</v>
      </c>
      <c r="AD121" s="71">
        <v>1.52446521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1.66</v>
      </c>
      <c r="BL121" s="71">
        <v>0</v>
      </c>
      <c r="BM121" s="71">
        <v>0</v>
      </c>
      <c r="BN121" s="72"/>
      <c r="BO121" s="71">
        <v>0</v>
      </c>
      <c r="BP121" s="71">
        <v>0</v>
      </c>
      <c r="BQ121" s="71">
        <v>0</v>
      </c>
      <c r="BR121" s="71">
        <v>1</v>
      </c>
      <c r="BS121" s="71">
        <v>0</v>
      </c>
      <c r="BT121" s="71">
        <v>0</v>
      </c>
      <c r="BU121"/>
      <c r="BV121" s="70">
        <v>1.66</v>
      </c>
      <c r="BW121" s="70">
        <v>0</v>
      </c>
      <c r="BX121" s="70">
        <v>0</v>
      </c>
      <c r="BY121" s="70">
        <v>0</v>
      </c>
      <c r="BZ121" s="70">
        <v>0</v>
      </c>
      <c r="CA121" s="70">
        <v>0</v>
      </c>
      <c r="CB121" s="70">
        <v>0</v>
      </c>
      <c r="CC121" s="70">
        <v>0</v>
      </c>
      <c r="CD121" s="70">
        <v>0</v>
      </c>
    </row>
    <row r="122" spans="1:82">
      <c r="A122" s="70" t="s">
        <v>1809</v>
      </c>
      <c r="B122" s="70">
        <v>230</v>
      </c>
      <c r="C122" s="70">
        <v>9</v>
      </c>
      <c r="D122" s="70">
        <v>14</v>
      </c>
      <c r="E122" s="70">
        <v>2012</v>
      </c>
      <c r="F122" s="70" t="s">
        <v>179</v>
      </c>
      <c r="G122" s="1064" t="s">
        <v>1800</v>
      </c>
      <c r="H122" s="70" t="s">
        <v>1801</v>
      </c>
      <c r="I122" s="148"/>
      <c r="J122" s="71">
        <v>3.213431186024676</v>
      </c>
      <c r="K122" s="71">
        <v>0.7004945022212371</v>
      </c>
      <c r="L122" s="71">
        <v>7.3787569087618046</v>
      </c>
      <c r="M122" s="71">
        <v>19.758415932513579</v>
      </c>
      <c r="N122" s="71">
        <v>15.318206292133169</v>
      </c>
      <c r="O122" s="71">
        <v>8.1048093198253088</v>
      </c>
      <c r="P122" s="71">
        <v>15.741023786821142</v>
      </c>
      <c r="Q122" s="71">
        <v>0.638788500844513</v>
      </c>
      <c r="R122" s="71">
        <v>3.365809830828471</v>
      </c>
      <c r="S122" s="71">
        <v>1.51331215365</v>
      </c>
      <c r="T122" s="72"/>
      <c r="U122" s="71">
        <v>202348</v>
      </c>
      <c r="V122" s="71">
        <v>229</v>
      </c>
      <c r="W122" s="71">
        <v>155</v>
      </c>
      <c r="X122" s="71">
        <v>2441</v>
      </c>
      <c r="Y122" s="71">
        <v>3898</v>
      </c>
      <c r="Z122" s="71">
        <v>4239</v>
      </c>
      <c r="AA122" s="71">
        <v>3163</v>
      </c>
      <c r="AB122" s="71">
        <v>8378</v>
      </c>
      <c r="AC122" s="71">
        <v>571596</v>
      </c>
      <c r="AD122" s="71">
        <v>1.51331215365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1.625</v>
      </c>
      <c r="BL122" s="71">
        <v>0</v>
      </c>
      <c r="BM122" s="71">
        <v>0</v>
      </c>
      <c r="BN122" s="72"/>
      <c r="BO122" s="71">
        <v>0</v>
      </c>
      <c r="BP122" s="71">
        <v>0</v>
      </c>
      <c r="BQ122" s="71">
        <v>0</v>
      </c>
      <c r="BR122" s="71">
        <v>1</v>
      </c>
      <c r="BS122" s="71">
        <v>0</v>
      </c>
      <c r="BT122" s="71">
        <v>0</v>
      </c>
      <c r="BU122"/>
      <c r="BV122" s="70">
        <v>1.625</v>
      </c>
      <c r="BW122" s="70">
        <v>0</v>
      </c>
      <c r="BX122" s="70">
        <v>0</v>
      </c>
      <c r="BY122" s="70">
        <v>0</v>
      </c>
      <c r="BZ122" s="70">
        <v>0</v>
      </c>
      <c r="CA122" s="70">
        <v>0</v>
      </c>
      <c r="CB122" s="70">
        <v>0</v>
      </c>
      <c r="CC122" s="70">
        <v>0</v>
      </c>
      <c r="CD122" s="70">
        <v>0</v>
      </c>
    </row>
    <row r="123" spans="1:82">
      <c r="A123" s="70" t="s">
        <v>1810</v>
      </c>
      <c r="B123" s="70">
        <v>231</v>
      </c>
      <c r="C123" s="70">
        <v>10</v>
      </c>
      <c r="D123" s="70">
        <v>14</v>
      </c>
      <c r="E123" s="70">
        <v>2013</v>
      </c>
      <c r="F123" s="70" t="s">
        <v>180</v>
      </c>
      <c r="G123" s="70" t="s">
        <v>1800</v>
      </c>
      <c r="H123" s="70" t="s">
        <v>1801</v>
      </c>
      <c r="I123" s="148"/>
      <c r="J123" s="71">
        <v>8.2346529867993468</v>
      </c>
      <c r="K123" s="71">
        <v>0.65080014642044992</v>
      </c>
      <c r="L123" s="71">
        <v>6.6136270493701144</v>
      </c>
      <c r="M123" s="71">
        <v>20.394815713753651</v>
      </c>
      <c r="N123" s="71">
        <v>15.49784419207524</v>
      </c>
      <c r="O123" s="71">
        <v>7.8828672786981322</v>
      </c>
      <c r="P123" s="71">
        <v>15.960187724040022</v>
      </c>
      <c r="Q123" s="71">
        <v>0.64939433343422204</v>
      </c>
      <c r="R123" s="71">
        <v>7.4597062192441159</v>
      </c>
      <c r="S123" s="71">
        <v>1.3570426973</v>
      </c>
      <c r="T123" s="72"/>
      <c r="U123" s="71">
        <v>500599</v>
      </c>
      <c r="V123" s="71">
        <v>229</v>
      </c>
      <c r="W123" s="71">
        <v>155</v>
      </c>
      <c r="X123" s="71">
        <v>2441</v>
      </c>
      <c r="Y123" s="71">
        <v>3942</v>
      </c>
      <c r="Z123" s="71">
        <v>4307</v>
      </c>
      <c r="AA123" s="71">
        <v>3195</v>
      </c>
      <c r="AB123" s="71">
        <v>8395</v>
      </c>
      <c r="AC123" s="71">
        <v>1236609</v>
      </c>
      <c r="AD123" s="71">
        <v>1.3570426973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1.762</v>
      </c>
      <c r="BL123" s="71">
        <v>0</v>
      </c>
      <c r="BM123" s="71">
        <v>0</v>
      </c>
      <c r="BN123" s="72"/>
      <c r="BO123" s="71">
        <v>0</v>
      </c>
      <c r="BP123" s="71">
        <v>0</v>
      </c>
      <c r="BQ123" s="71">
        <v>0</v>
      </c>
      <c r="BR123" s="71">
        <v>1</v>
      </c>
      <c r="BS123" s="71">
        <v>0</v>
      </c>
      <c r="BT123" s="71">
        <v>0</v>
      </c>
      <c r="BU123"/>
      <c r="BV123" s="70">
        <v>1.762</v>
      </c>
      <c r="BW123" s="70">
        <v>0</v>
      </c>
      <c r="BX123" s="70">
        <v>0</v>
      </c>
      <c r="BY123" s="70">
        <v>0</v>
      </c>
      <c r="BZ123" s="70">
        <v>0</v>
      </c>
      <c r="CA123" s="70">
        <v>0</v>
      </c>
      <c r="CB123" s="70">
        <v>0</v>
      </c>
      <c r="CC123" s="70">
        <v>0</v>
      </c>
      <c r="CD123" s="70">
        <v>0</v>
      </c>
    </row>
    <row r="124" spans="1:82">
      <c r="A124" s="70" t="s">
        <v>1811</v>
      </c>
      <c r="B124" s="70">
        <v>232</v>
      </c>
      <c r="C124" s="70">
        <v>11</v>
      </c>
      <c r="D124" s="70">
        <v>14</v>
      </c>
      <c r="E124" s="70">
        <v>2014</v>
      </c>
      <c r="F124" s="70" t="s">
        <v>181</v>
      </c>
      <c r="G124" s="70" t="s">
        <v>1800</v>
      </c>
      <c r="H124" s="70" t="s">
        <v>1801</v>
      </c>
      <c r="I124" s="148"/>
      <c r="J124" s="71">
        <v>7.6970713248664779</v>
      </c>
      <c r="K124" s="71">
        <v>0.66626254213803782</v>
      </c>
      <c r="L124" s="71">
        <v>9.1632584959981589</v>
      </c>
      <c r="M124" s="71">
        <v>18.543839885024742</v>
      </c>
      <c r="N124" s="71">
        <v>15.594069277850449</v>
      </c>
      <c r="O124" s="71">
        <v>7.5627210445501429</v>
      </c>
      <c r="P124" s="71">
        <v>16.093359632831305</v>
      </c>
      <c r="Q124" s="71">
        <v>0.61570765896219004</v>
      </c>
      <c r="R124" s="71">
        <v>3.8588321486053871</v>
      </c>
      <c r="S124" s="71">
        <v>1.5275582637</v>
      </c>
      <c r="T124" s="72"/>
      <c r="U124" s="71">
        <v>461507</v>
      </c>
      <c r="V124" s="71">
        <v>215</v>
      </c>
      <c r="W124" s="71">
        <v>191</v>
      </c>
      <c r="X124" s="71">
        <v>2512</v>
      </c>
      <c r="Y124" s="71">
        <v>3956</v>
      </c>
      <c r="Z124" s="71">
        <v>4352</v>
      </c>
      <c r="AA124" s="71">
        <v>3205</v>
      </c>
      <c r="AB124" s="71">
        <v>8296</v>
      </c>
      <c r="AC124" s="71">
        <v>641697</v>
      </c>
      <c r="AD124" s="71">
        <v>1.5275582637</v>
      </c>
      <c r="AE124" s="72"/>
      <c r="AF124" s="71"/>
      <c r="AG124" s="71"/>
      <c r="AH124" s="71"/>
      <c r="AI124" s="71"/>
      <c r="AJ124" s="71"/>
      <c r="AK124" s="71"/>
      <c r="AL124" s="71"/>
      <c r="AM124" s="71"/>
      <c r="AN124" s="71"/>
      <c r="AO124" s="71"/>
      <c r="AP124" s="71"/>
      <c r="AQ124" s="72"/>
      <c r="AR124" s="71">
        <v>22</v>
      </c>
      <c r="AS124" s="71">
        <v>98</v>
      </c>
      <c r="AT124" s="71">
        <v>1</v>
      </c>
      <c r="AU124" s="71">
        <v>0</v>
      </c>
      <c r="AV124" s="71">
        <v>0</v>
      </c>
      <c r="AW124" s="71">
        <v>0</v>
      </c>
      <c r="AX124" s="71"/>
      <c r="AY124" s="72"/>
      <c r="AZ124" s="71">
        <v>118.1</v>
      </c>
      <c r="BA124" s="71">
        <v>1497.4</v>
      </c>
      <c r="BB124" s="71">
        <v>110</v>
      </c>
      <c r="BC124" s="71">
        <v>0</v>
      </c>
      <c r="BD124" s="71">
        <v>0</v>
      </c>
      <c r="BE124" s="71">
        <v>0</v>
      </c>
      <c r="BF124" s="71"/>
      <c r="BG124" s="72"/>
      <c r="BH124" s="71">
        <v>0</v>
      </c>
      <c r="BI124" s="71">
        <v>0</v>
      </c>
      <c r="BJ124" s="71">
        <v>0</v>
      </c>
      <c r="BK124" s="71">
        <v>1.7509999999999999</v>
      </c>
      <c r="BL124" s="71">
        <v>0</v>
      </c>
      <c r="BM124" s="71">
        <v>0</v>
      </c>
      <c r="BN124" s="72"/>
      <c r="BO124" s="71">
        <v>0</v>
      </c>
      <c r="BP124" s="71">
        <v>0</v>
      </c>
      <c r="BQ124" s="71">
        <v>0</v>
      </c>
      <c r="BR124" s="71">
        <v>1</v>
      </c>
      <c r="BS124" s="71">
        <v>0</v>
      </c>
      <c r="BT124" s="71">
        <v>0</v>
      </c>
      <c r="BU124"/>
      <c r="BV124" s="70">
        <v>1.7509999999999999</v>
      </c>
      <c r="BW124" s="70">
        <v>0</v>
      </c>
      <c r="BX124" s="70">
        <v>0</v>
      </c>
      <c r="BY124" s="70">
        <v>0</v>
      </c>
      <c r="BZ124" s="70">
        <v>0</v>
      </c>
      <c r="CA124" s="70">
        <v>0</v>
      </c>
      <c r="CB124" s="70">
        <v>0</v>
      </c>
      <c r="CC124" s="70">
        <v>0</v>
      </c>
      <c r="CD124" s="70">
        <v>0</v>
      </c>
    </row>
    <row r="125" spans="1:82">
      <c r="A125" s="70" t="s">
        <v>1812</v>
      </c>
      <c r="B125" s="70">
        <v>233</v>
      </c>
      <c r="C125" s="70">
        <v>12</v>
      </c>
      <c r="D125" s="70">
        <v>14</v>
      </c>
      <c r="E125" s="70">
        <v>2015</v>
      </c>
      <c r="F125" s="70" t="s">
        <v>182</v>
      </c>
      <c r="G125" s="70" t="s">
        <v>1800</v>
      </c>
      <c r="H125" s="70" t="s">
        <v>1801</v>
      </c>
      <c r="I125" s="148"/>
      <c r="J125" s="71">
        <v>7.0769673958873529</v>
      </c>
      <c r="K125" s="71">
        <v>0.6626234491372115</v>
      </c>
      <c r="L125" s="71">
        <v>10.524417107803</v>
      </c>
      <c r="M125" s="71">
        <v>16.788319592160299</v>
      </c>
      <c r="N125" s="71">
        <v>14.815872569711811</v>
      </c>
      <c r="O125" s="71">
        <v>7.604230566043876</v>
      </c>
      <c r="P125" s="71">
        <v>16.060846661557779</v>
      </c>
      <c r="Q125" s="71">
        <v>0.59830621857324096</v>
      </c>
      <c r="R125" s="71">
        <v>3.984615480499329</v>
      </c>
      <c r="S125" s="71">
        <v>1.33863072444</v>
      </c>
      <c r="T125" s="72"/>
      <c r="U125" s="71">
        <v>411788</v>
      </c>
      <c r="V125" s="71">
        <v>215</v>
      </c>
      <c r="W125" s="71">
        <v>191</v>
      </c>
      <c r="X125" s="71">
        <v>2512</v>
      </c>
      <c r="Y125" s="71">
        <v>3969</v>
      </c>
      <c r="Z125" s="71">
        <v>4418</v>
      </c>
      <c r="AA125" s="71">
        <v>3196</v>
      </c>
      <c r="AB125" s="71">
        <v>8235</v>
      </c>
      <c r="AC125" s="71">
        <v>681105</v>
      </c>
      <c r="AD125" s="71">
        <v>1.33863072444</v>
      </c>
      <c r="AE125" s="72"/>
      <c r="AF125" s="71">
        <v>5343945.661991897</v>
      </c>
      <c r="AG125" s="71">
        <v>424369.27481860621</v>
      </c>
      <c r="AH125" s="71">
        <v>2116244.9163156608</v>
      </c>
      <c r="AI125" s="71">
        <v>16920451.73593333</v>
      </c>
      <c r="AJ125" s="71">
        <v>16190854.853599619</v>
      </c>
      <c r="AK125" s="71">
        <v>0</v>
      </c>
      <c r="AL125" s="71">
        <v>0</v>
      </c>
      <c r="AM125" s="71">
        <v>1128572.205474244</v>
      </c>
      <c r="AN125" s="71">
        <v>0</v>
      </c>
      <c r="AO125" s="71">
        <v>0</v>
      </c>
      <c r="AP125" s="71">
        <v>42124438.648133352</v>
      </c>
      <c r="AQ125" s="72"/>
      <c r="AR125" s="71">
        <v>22</v>
      </c>
      <c r="AS125" s="71">
        <v>100</v>
      </c>
      <c r="AT125" s="71">
        <v>1</v>
      </c>
      <c r="AU125" s="71">
        <v>0</v>
      </c>
      <c r="AV125" s="71">
        <v>0</v>
      </c>
      <c r="AW125" s="71">
        <v>0</v>
      </c>
      <c r="AX125" s="71"/>
      <c r="AY125" s="72"/>
      <c r="AZ125" s="71">
        <v>118.1</v>
      </c>
      <c r="BA125" s="71">
        <v>1926</v>
      </c>
      <c r="BB125" s="71">
        <v>110</v>
      </c>
      <c r="BC125" s="71">
        <v>0</v>
      </c>
      <c r="BD125" s="71">
        <v>0</v>
      </c>
      <c r="BE125" s="71">
        <v>0</v>
      </c>
      <c r="BF125" s="71"/>
      <c r="BG125" s="72"/>
      <c r="BH125" s="71">
        <v>0</v>
      </c>
      <c r="BI125" s="71">
        <v>0</v>
      </c>
      <c r="BJ125" s="71">
        <v>0</v>
      </c>
      <c r="BK125" s="71">
        <v>1.776</v>
      </c>
      <c r="BL125" s="71">
        <v>0</v>
      </c>
      <c r="BM125" s="71">
        <v>0</v>
      </c>
      <c r="BN125" s="72"/>
      <c r="BO125" s="71">
        <v>0</v>
      </c>
      <c r="BP125" s="71">
        <v>0</v>
      </c>
      <c r="BQ125" s="71">
        <v>0</v>
      </c>
      <c r="BR125" s="71">
        <v>1</v>
      </c>
      <c r="BS125" s="71">
        <v>0</v>
      </c>
      <c r="BT125" s="71">
        <v>0</v>
      </c>
      <c r="BU125"/>
      <c r="BV125" s="70">
        <v>1.776</v>
      </c>
      <c r="BW125" s="70">
        <v>0</v>
      </c>
      <c r="BX125" s="70">
        <v>0</v>
      </c>
      <c r="BY125" s="70">
        <v>0</v>
      </c>
      <c r="BZ125" s="70">
        <v>0</v>
      </c>
      <c r="CA125" s="70">
        <v>0</v>
      </c>
      <c r="CB125" s="70">
        <v>0</v>
      </c>
      <c r="CC125" s="70">
        <v>0</v>
      </c>
      <c r="CD125" s="70">
        <v>0</v>
      </c>
    </row>
    <row r="126" spans="1:82">
      <c r="A126" s="70" t="s">
        <v>1813</v>
      </c>
      <c r="B126" s="70">
        <v>234</v>
      </c>
      <c r="C126" s="70">
        <v>13</v>
      </c>
      <c r="D126" s="70">
        <v>14</v>
      </c>
      <c r="E126" s="70">
        <v>2016</v>
      </c>
      <c r="F126" s="70" t="s">
        <v>155</v>
      </c>
      <c r="G126" s="70" t="s">
        <v>1800</v>
      </c>
      <c r="H126" s="70" t="s">
        <v>1801</v>
      </c>
      <c r="I126" s="148"/>
      <c r="J126" s="71">
        <v>9.875187897851232</v>
      </c>
      <c r="K126" s="71">
        <v>0.63186206369720577</v>
      </c>
      <c r="L126" s="71">
        <v>10.044163061732082</v>
      </c>
      <c r="M126" s="71">
        <v>17.399952976028548</v>
      </c>
      <c r="N126" s="71">
        <v>14.774317210544108</v>
      </c>
      <c r="O126" s="71">
        <v>7.6292088629168555</v>
      </c>
      <c r="P126" s="71">
        <v>15.645084627675516</v>
      </c>
      <c r="Q126" s="71">
        <v>0.57219005762343056</v>
      </c>
      <c r="R126" s="71">
        <v>3.9504247776358796</v>
      </c>
      <c r="S126" s="71">
        <v>1.2645655499999999</v>
      </c>
      <c r="T126" s="72"/>
      <c r="U126" s="71">
        <v>474768</v>
      </c>
      <c r="V126" s="71">
        <v>215</v>
      </c>
      <c r="W126" s="71">
        <v>191</v>
      </c>
      <c r="X126" s="71">
        <v>2512</v>
      </c>
      <c r="Y126" s="71">
        <v>3976</v>
      </c>
      <c r="Z126" s="71">
        <v>4487</v>
      </c>
      <c r="AA126" s="71">
        <v>3220</v>
      </c>
      <c r="AB126" s="71">
        <v>8101</v>
      </c>
      <c r="AC126" s="71">
        <v>674693.66609273083</v>
      </c>
      <c r="AD126" s="71">
        <v>1.2645655499999999</v>
      </c>
      <c r="AE126" s="72"/>
      <c r="AF126" s="71">
        <v>8198292.5762869939</v>
      </c>
      <c r="AG126" s="71">
        <v>369961.85170685552</v>
      </c>
      <c r="AH126" s="71">
        <v>1590572.896337206</v>
      </c>
      <c r="AI126" s="71">
        <v>18163828.457138501</v>
      </c>
      <c r="AJ126" s="71">
        <v>16412291.425618149</v>
      </c>
      <c r="AK126" s="71">
        <v>0</v>
      </c>
      <c r="AL126" s="71">
        <v>0</v>
      </c>
      <c r="AM126" s="71">
        <v>1111070.590318976</v>
      </c>
      <c r="AN126" s="71">
        <v>0</v>
      </c>
      <c r="AO126" s="71">
        <v>0</v>
      </c>
      <c r="AP126" s="71">
        <v>45846017.797406688</v>
      </c>
      <c r="AQ126" s="72"/>
      <c r="AR126" s="71">
        <v>24</v>
      </c>
      <c r="AS126" s="71">
        <v>100</v>
      </c>
      <c r="AT126" s="71">
        <v>0</v>
      </c>
      <c r="AU126" s="71">
        <v>0</v>
      </c>
      <c r="AV126" s="71">
        <v>0</v>
      </c>
      <c r="AW126" s="71">
        <v>0</v>
      </c>
      <c r="AX126" s="71"/>
      <c r="AY126" s="72"/>
      <c r="AZ126" s="71">
        <v>132</v>
      </c>
      <c r="BA126" s="71">
        <v>1926</v>
      </c>
      <c r="BB126" s="71">
        <v>0</v>
      </c>
      <c r="BC126" s="71">
        <v>0</v>
      </c>
      <c r="BD126" s="71">
        <v>0</v>
      </c>
      <c r="BE126" s="71">
        <v>0</v>
      </c>
      <c r="BF126" s="71"/>
      <c r="BG126" s="72"/>
      <c r="BH126" s="71">
        <v>0</v>
      </c>
      <c r="BI126" s="71">
        <v>0</v>
      </c>
      <c r="BJ126" s="71">
        <v>0</v>
      </c>
      <c r="BK126" s="71">
        <v>1.7729999999999999</v>
      </c>
      <c r="BL126" s="71">
        <v>0</v>
      </c>
      <c r="BM126" s="71">
        <v>0</v>
      </c>
      <c r="BN126" s="72"/>
      <c r="BO126" s="71">
        <v>0</v>
      </c>
      <c r="BP126" s="71">
        <v>0</v>
      </c>
      <c r="BQ126" s="71">
        <v>0</v>
      </c>
      <c r="BR126" s="71">
        <v>1</v>
      </c>
      <c r="BS126" s="71">
        <v>0</v>
      </c>
      <c r="BT126" s="71">
        <v>0</v>
      </c>
      <c r="BU126"/>
      <c r="BV126" s="70">
        <v>1.7729999999999999</v>
      </c>
      <c r="BW126" s="70">
        <v>0</v>
      </c>
      <c r="BX126" s="70">
        <v>0</v>
      </c>
      <c r="BY126" s="70">
        <v>0</v>
      </c>
      <c r="BZ126" s="70">
        <v>0</v>
      </c>
      <c r="CA126" s="70">
        <v>0</v>
      </c>
      <c r="CB126" s="70">
        <v>0</v>
      </c>
      <c r="CC126" s="70">
        <v>0</v>
      </c>
      <c r="CD126" s="70">
        <v>0</v>
      </c>
    </row>
    <row r="127" spans="1:82">
      <c r="A127" s="70" t="s">
        <v>1814</v>
      </c>
      <c r="B127" s="70">
        <v>235</v>
      </c>
      <c r="C127" s="70">
        <v>14</v>
      </c>
      <c r="D127" s="70">
        <v>14</v>
      </c>
      <c r="E127" s="70">
        <v>2017</v>
      </c>
      <c r="F127" s="70" t="s">
        <v>156</v>
      </c>
      <c r="G127" s="70" t="s">
        <v>1800</v>
      </c>
      <c r="H127" s="70" t="s">
        <v>1801</v>
      </c>
      <c r="I127" s="148"/>
      <c r="J127" s="71">
        <v>8.627277195595493</v>
      </c>
      <c r="K127" s="71">
        <v>0.68021788802252903</v>
      </c>
      <c r="L127" s="71">
        <v>7.7981977361218249</v>
      </c>
      <c r="M127" s="71">
        <v>17.471740239285531</v>
      </c>
      <c r="N127" s="71">
        <v>15.26735760077997</v>
      </c>
      <c r="O127" s="71">
        <v>7.5247889166273279</v>
      </c>
      <c r="P127" s="71">
        <v>15.584602152541779</v>
      </c>
      <c r="Q127" s="71">
        <v>0.54601212858300896</v>
      </c>
      <c r="R127" s="71">
        <v>3.8580370944012001</v>
      </c>
      <c r="S127" s="71">
        <v>1.2645655499999999</v>
      </c>
      <c r="T127" s="72"/>
      <c r="U127" s="71">
        <v>456525</v>
      </c>
      <c r="V127" s="71">
        <v>215</v>
      </c>
      <c r="W127" s="71">
        <v>191</v>
      </c>
      <c r="X127" s="71">
        <v>2512</v>
      </c>
      <c r="Y127" s="71">
        <v>3995</v>
      </c>
      <c r="Z127" s="71">
        <v>4499</v>
      </c>
      <c r="AA127" s="71">
        <v>3228</v>
      </c>
      <c r="AB127" s="71">
        <v>7994</v>
      </c>
      <c r="AC127" s="71">
        <v>671988.99999999977</v>
      </c>
      <c r="AD127" s="71">
        <v>1.2645655499999999</v>
      </c>
      <c r="AE127" s="72"/>
      <c r="AF127" s="71">
        <v>6794954.7901159553</v>
      </c>
      <c r="AG127" s="71">
        <v>400216.44886195753</v>
      </c>
      <c r="AH127" s="71">
        <v>1662895.610886116</v>
      </c>
      <c r="AI127" s="71">
        <v>18625467.576211959</v>
      </c>
      <c r="AJ127" s="71">
        <v>17403345.802752279</v>
      </c>
      <c r="AK127" s="71">
        <v>0</v>
      </c>
      <c r="AL127" s="71">
        <v>0</v>
      </c>
      <c r="AM127" s="71">
        <v>1098110.85611038</v>
      </c>
      <c r="AN127" s="71">
        <v>0</v>
      </c>
      <c r="AO127" s="71">
        <v>0</v>
      </c>
      <c r="AP127" s="71">
        <v>45984991.084938645</v>
      </c>
      <c r="AQ127" s="72"/>
      <c r="AR127" s="71">
        <v>24</v>
      </c>
      <c r="AS127" s="71">
        <v>101</v>
      </c>
      <c r="AT127" s="71">
        <v>0</v>
      </c>
      <c r="AU127" s="71">
        <v>0</v>
      </c>
      <c r="AV127" s="71">
        <v>0</v>
      </c>
      <c r="AW127" s="71">
        <v>0</v>
      </c>
      <c r="AX127" s="71"/>
      <c r="AY127" s="72"/>
      <c r="AZ127" s="71">
        <v>132</v>
      </c>
      <c r="BA127" s="71">
        <v>1975.5</v>
      </c>
      <c r="BB127" s="71">
        <v>0</v>
      </c>
      <c r="BC127" s="71">
        <v>0</v>
      </c>
      <c r="BD127" s="71">
        <v>0</v>
      </c>
      <c r="BE127" s="71">
        <v>0</v>
      </c>
      <c r="BF127" s="71"/>
      <c r="BG127" s="72"/>
      <c r="BH127" s="71">
        <v>0</v>
      </c>
      <c r="BI127" s="71">
        <v>0</v>
      </c>
      <c r="BJ127" s="71">
        <v>0</v>
      </c>
      <c r="BK127" s="71">
        <v>1.75</v>
      </c>
      <c r="BL127" s="71">
        <v>0</v>
      </c>
      <c r="BM127" s="71">
        <v>0</v>
      </c>
      <c r="BN127" s="72"/>
      <c r="BO127" s="71">
        <v>0</v>
      </c>
      <c r="BP127" s="71">
        <v>0</v>
      </c>
      <c r="BQ127" s="71">
        <v>0</v>
      </c>
      <c r="BR127" s="71">
        <v>1</v>
      </c>
      <c r="BS127" s="71">
        <v>0</v>
      </c>
      <c r="BT127" s="71">
        <v>0</v>
      </c>
      <c r="BU127"/>
      <c r="BV127" s="70">
        <v>1.75</v>
      </c>
      <c r="BW127" s="70">
        <v>0</v>
      </c>
      <c r="BX127" s="70">
        <v>0</v>
      </c>
      <c r="BY127" s="70">
        <v>0</v>
      </c>
      <c r="BZ127" s="70">
        <v>0</v>
      </c>
      <c r="CA127" s="70">
        <v>0</v>
      </c>
      <c r="CB127" s="70">
        <v>0</v>
      </c>
      <c r="CC127" s="70">
        <v>0</v>
      </c>
      <c r="CD127" s="70">
        <v>0</v>
      </c>
    </row>
    <row r="128" spans="1:82">
      <c r="A128" s="70" t="s">
        <v>1815</v>
      </c>
      <c r="B128" s="70">
        <v>236</v>
      </c>
      <c r="C128" s="70">
        <v>15</v>
      </c>
      <c r="D128" s="70">
        <v>14</v>
      </c>
      <c r="E128" s="70">
        <v>2018</v>
      </c>
      <c r="F128" s="70" t="s">
        <v>183</v>
      </c>
      <c r="G128" s="70" t="s">
        <v>1800</v>
      </c>
      <c r="H128" s="70" t="s">
        <v>1801</v>
      </c>
      <c r="I128" s="148"/>
      <c r="J128" s="71">
        <v>17.379178921983222</v>
      </c>
      <c r="K128" s="71">
        <v>0.64897892274021685</v>
      </c>
      <c r="L128" s="71">
        <v>7.341034774217162</v>
      </c>
      <c r="M128" s="71">
        <v>20.215114866326019</v>
      </c>
      <c r="N128" s="71">
        <v>13.662208239201245</v>
      </c>
      <c r="O128" s="71">
        <v>7.4277248893830654</v>
      </c>
      <c r="P128" s="71">
        <v>15.352991160908127</v>
      </c>
      <c r="Q128" s="71">
        <v>0.49899730120230801</v>
      </c>
      <c r="R128" s="71">
        <v>3.6923253622137588</v>
      </c>
      <c r="S128" s="71">
        <v>1.2645655499999999</v>
      </c>
      <c r="T128" s="72"/>
      <c r="U128" s="71">
        <v>947925</v>
      </c>
      <c r="V128" s="71">
        <v>215</v>
      </c>
      <c r="W128" s="71">
        <v>191</v>
      </c>
      <c r="X128" s="71">
        <v>2512</v>
      </c>
      <c r="Y128" s="71">
        <v>3982</v>
      </c>
      <c r="Z128" s="71">
        <v>4526</v>
      </c>
      <c r="AA128" s="71">
        <v>3212</v>
      </c>
      <c r="AB128" s="71">
        <v>7873</v>
      </c>
      <c r="AC128" s="71">
        <v>640605</v>
      </c>
      <c r="AD128" s="71">
        <v>1.2645655499999999</v>
      </c>
      <c r="AE128" s="72"/>
      <c r="AF128" s="71">
        <v>11128119.562293209</v>
      </c>
      <c r="AG128" s="71">
        <v>358376.38275921787</v>
      </c>
      <c r="AH128" s="71">
        <v>1536093.676279766</v>
      </c>
      <c r="AI128" s="71">
        <v>21841612.31938798</v>
      </c>
      <c r="AJ128" s="71">
        <v>14706491.71440088</v>
      </c>
      <c r="AK128" s="71">
        <v>0</v>
      </c>
      <c r="AL128" s="71">
        <v>0</v>
      </c>
      <c r="AM128" s="71">
        <v>1083727.194632811</v>
      </c>
      <c r="AN128" s="71">
        <v>0</v>
      </c>
      <c r="AO128" s="71">
        <v>0</v>
      </c>
      <c r="AP128" s="71">
        <v>50654420.849753864</v>
      </c>
      <c r="AQ128" s="72"/>
      <c r="AR128" s="71">
        <v>24</v>
      </c>
      <c r="AS128" s="71">
        <v>101</v>
      </c>
      <c r="AT128" s="71">
        <v>0</v>
      </c>
      <c r="AU128" s="71">
        <v>0</v>
      </c>
      <c r="AV128" s="71">
        <v>0</v>
      </c>
      <c r="AW128" s="71">
        <v>0</v>
      </c>
      <c r="AX128" s="71"/>
      <c r="AY128" s="72"/>
      <c r="AZ128" s="71">
        <v>132</v>
      </c>
      <c r="BA128" s="71">
        <v>1976</v>
      </c>
      <c r="BB128" s="71">
        <v>0</v>
      </c>
      <c r="BC128" s="71">
        <v>0</v>
      </c>
      <c r="BD128" s="71">
        <v>0</v>
      </c>
      <c r="BE128" s="71">
        <v>0</v>
      </c>
      <c r="BF128" s="71"/>
      <c r="BG128" s="72"/>
      <c r="BH128" s="71">
        <v>0</v>
      </c>
      <c r="BI128" s="71">
        <v>0</v>
      </c>
      <c r="BJ128" s="71">
        <v>0</v>
      </c>
      <c r="BK128" s="71">
        <v>1.752</v>
      </c>
      <c r="BL128" s="71">
        <v>0</v>
      </c>
      <c r="BM128" s="71">
        <v>0</v>
      </c>
      <c r="BN128" s="72"/>
      <c r="BO128" s="71">
        <v>0</v>
      </c>
      <c r="BP128" s="71">
        <v>0</v>
      </c>
      <c r="BQ128" s="71">
        <v>0</v>
      </c>
      <c r="BR128" s="71">
        <v>1</v>
      </c>
      <c r="BS128" s="71">
        <v>0</v>
      </c>
      <c r="BT128" s="71">
        <v>0</v>
      </c>
      <c r="BU128"/>
      <c r="BV128" s="70">
        <v>1.752</v>
      </c>
      <c r="BW128" s="70">
        <v>0</v>
      </c>
      <c r="BX128" s="70">
        <v>0</v>
      </c>
      <c r="BY128" s="70">
        <v>0</v>
      </c>
      <c r="BZ128" s="70">
        <v>0</v>
      </c>
      <c r="CA128" s="70">
        <v>0</v>
      </c>
      <c r="CB128" s="70">
        <v>0</v>
      </c>
      <c r="CC128" s="70">
        <v>0</v>
      </c>
      <c r="CD128" s="70">
        <v>0</v>
      </c>
    </row>
    <row r="129" spans="1:82">
      <c r="A129" s="70" t="s">
        <v>1816</v>
      </c>
      <c r="B129" s="70">
        <v>237</v>
      </c>
      <c r="C129" s="70">
        <v>16</v>
      </c>
      <c r="D129" s="70">
        <v>14</v>
      </c>
      <c r="E129" s="70">
        <v>2019</v>
      </c>
      <c r="F129" s="70" t="s">
        <v>158</v>
      </c>
      <c r="G129" s="70" t="s">
        <v>1800</v>
      </c>
      <c r="H129" s="70" t="s">
        <v>1801</v>
      </c>
      <c r="I129" s="148"/>
      <c r="J129" s="71">
        <v>8.6346062695880317</v>
      </c>
      <c r="K129" s="71">
        <v>0.60723507139009403</v>
      </c>
      <c r="L129" s="71">
        <v>7.4654174524488646</v>
      </c>
      <c r="M129" s="71">
        <v>16.637295369613128</v>
      </c>
      <c r="N129" s="71">
        <v>13.407553302766019</v>
      </c>
      <c r="O129" s="71">
        <v>7.158978027506377</v>
      </c>
      <c r="P129" s="71">
        <v>15.300218386932148</v>
      </c>
      <c r="Q129" s="71">
        <v>0.47961182629576898</v>
      </c>
      <c r="R129" s="71">
        <v>3.7196345863525972</v>
      </c>
      <c r="S129" s="71">
        <v>1.6567389153599998</v>
      </c>
      <c r="T129" s="72"/>
      <c r="U129" s="71">
        <v>473343</v>
      </c>
      <c r="V129" s="71">
        <v>215</v>
      </c>
      <c r="W129" s="71">
        <v>191</v>
      </c>
      <c r="X129" s="71">
        <v>2512</v>
      </c>
      <c r="Y129" s="71">
        <v>3980</v>
      </c>
      <c r="Z129" s="71">
        <v>4482</v>
      </c>
      <c r="AA129" s="71">
        <v>3177</v>
      </c>
      <c r="AB129" s="71">
        <v>7772</v>
      </c>
      <c r="AC129" s="71">
        <v>655913</v>
      </c>
      <c r="AD129" s="71">
        <v>1.6567389153600001</v>
      </c>
      <c r="AE129" s="72"/>
      <c r="AF129" s="71">
        <v>7038421.6213127831</v>
      </c>
      <c r="AG129" s="71">
        <v>348387.93458528043</v>
      </c>
      <c r="AH129" s="71">
        <v>1697024.3890519519</v>
      </c>
      <c r="AI129" s="71">
        <v>17246076.723343119</v>
      </c>
      <c r="AJ129" s="71">
        <v>14665389.14972149</v>
      </c>
      <c r="AK129" s="71">
        <v>0</v>
      </c>
      <c r="AL129" s="71">
        <v>0</v>
      </c>
      <c r="AM129" s="71">
        <v>1058487.8924153247</v>
      </c>
      <c r="AN129" s="71">
        <v>0</v>
      </c>
      <c r="AO129" s="71">
        <v>0</v>
      </c>
      <c r="AP129" s="71">
        <v>42053787.710429944</v>
      </c>
      <c r="AQ129" s="72"/>
      <c r="AR129" s="71">
        <v>25</v>
      </c>
      <c r="AS129" s="71">
        <v>101</v>
      </c>
      <c r="AT129" s="71">
        <v>0</v>
      </c>
      <c r="AU129" s="71">
        <v>0</v>
      </c>
      <c r="AV129" s="71">
        <v>0</v>
      </c>
      <c r="AW129" s="71">
        <v>0</v>
      </c>
      <c r="AX129" s="71"/>
      <c r="AY129" s="72"/>
      <c r="AZ129" s="71">
        <v>137.5</v>
      </c>
      <c r="BA129" s="71">
        <v>1975.5</v>
      </c>
      <c r="BB129" s="71">
        <v>0</v>
      </c>
      <c r="BC129" s="71">
        <v>0</v>
      </c>
      <c r="BD129" s="71">
        <v>0</v>
      </c>
      <c r="BE129" s="71">
        <v>0</v>
      </c>
      <c r="BF129" s="71"/>
      <c r="BG129" s="72"/>
      <c r="BH129" s="71">
        <v>0</v>
      </c>
      <c r="BI129" s="71">
        <v>0</v>
      </c>
      <c r="BJ129" s="71">
        <v>0</v>
      </c>
      <c r="BK129" s="71">
        <v>1.722</v>
      </c>
      <c r="BL129" s="71">
        <v>0</v>
      </c>
      <c r="BM129" s="71">
        <v>0</v>
      </c>
      <c r="BN129" s="72"/>
      <c r="BO129" s="71">
        <v>0</v>
      </c>
      <c r="BP129" s="71">
        <v>0</v>
      </c>
      <c r="BQ129" s="71">
        <v>0</v>
      </c>
      <c r="BR129" s="71">
        <v>1</v>
      </c>
      <c r="BS129" s="71">
        <v>0</v>
      </c>
      <c r="BT129" s="71">
        <v>0</v>
      </c>
      <c r="BU129"/>
      <c r="BV129" s="70">
        <v>1.722</v>
      </c>
      <c r="BW129" s="70">
        <v>0</v>
      </c>
      <c r="BX129" s="70">
        <v>0</v>
      </c>
      <c r="BY129" s="70">
        <v>0</v>
      </c>
      <c r="BZ129" s="70">
        <v>0</v>
      </c>
      <c r="CA129" s="70">
        <v>0</v>
      </c>
      <c r="CB129" s="70">
        <v>0</v>
      </c>
      <c r="CC129" s="70">
        <v>0</v>
      </c>
      <c r="CD129" s="70">
        <v>0</v>
      </c>
    </row>
    <row r="130" spans="1:82">
      <c r="A130" s="70" t="s">
        <v>1817</v>
      </c>
      <c r="B130" s="70">
        <v>238</v>
      </c>
      <c r="C130" s="70">
        <v>17</v>
      </c>
      <c r="D130" s="70">
        <v>14</v>
      </c>
      <c r="E130" s="70">
        <v>2020</v>
      </c>
      <c r="F130" s="70" t="s">
        <v>159</v>
      </c>
      <c r="G130" s="70" t="s">
        <v>1800</v>
      </c>
      <c r="H130" s="70" t="s">
        <v>1801</v>
      </c>
      <c r="I130" s="148"/>
      <c r="J130" s="71">
        <v>3.4834389407427109</v>
      </c>
      <c r="K130" s="71">
        <v>0.49770795949026292</v>
      </c>
      <c r="L130" s="71">
        <v>5.7552379371195324</v>
      </c>
      <c r="M130" s="71">
        <v>11.930664448918209</v>
      </c>
      <c r="N130" s="71">
        <v>12.554173701252273</v>
      </c>
      <c r="O130" s="71">
        <v>6.2037044937725296</v>
      </c>
      <c r="P130" s="71">
        <v>14.349548927891409</v>
      </c>
      <c r="Q130" s="71">
        <v>0.45364380583128899</v>
      </c>
      <c r="R130" s="71">
        <v>4.1118517497275935</v>
      </c>
      <c r="S130" s="71">
        <v>1.3091887222800001</v>
      </c>
      <c r="T130" s="72"/>
      <c r="U130" s="71">
        <v>223145</v>
      </c>
      <c r="V130" s="71">
        <v>208</v>
      </c>
      <c r="W130" s="71">
        <v>145</v>
      </c>
      <c r="X130" s="71">
        <v>2331</v>
      </c>
      <c r="Y130" s="71">
        <v>3997</v>
      </c>
      <c r="Z130" s="71">
        <v>4433</v>
      </c>
      <c r="AA130" s="71">
        <v>3167</v>
      </c>
      <c r="AB130" s="71">
        <v>7694</v>
      </c>
      <c r="AC130" s="71">
        <v>728907</v>
      </c>
      <c r="AD130" s="71">
        <v>1.3091887222800001</v>
      </c>
      <c r="AE130" s="72"/>
      <c r="AF130" s="71">
        <v>2971810.3216901128</v>
      </c>
      <c r="AG130" s="71">
        <v>284815.92903326999</v>
      </c>
      <c r="AH130" s="71">
        <v>1442852.2741126381</v>
      </c>
      <c r="AI130" s="71">
        <v>13399985.262041457</v>
      </c>
      <c r="AJ130" s="71">
        <v>15421036.30183843</v>
      </c>
      <c r="AK130" s="71"/>
      <c r="AL130" s="71"/>
      <c r="AM130" s="71">
        <v>1004152.4821229046</v>
      </c>
      <c r="AN130" s="71"/>
      <c r="AO130" s="71"/>
      <c r="AP130" s="71">
        <v>34524652.570838809</v>
      </c>
      <c r="AQ130" s="72"/>
      <c r="AR130" s="71">
        <v>25</v>
      </c>
      <c r="AS130" s="71">
        <v>101</v>
      </c>
      <c r="AT130" s="71">
        <v>0</v>
      </c>
      <c r="AU130" s="71">
        <v>0</v>
      </c>
      <c r="AV130" s="71">
        <v>0</v>
      </c>
      <c r="AW130" s="71">
        <v>0</v>
      </c>
      <c r="AX130" s="71"/>
      <c r="AY130" s="72"/>
      <c r="AZ130" s="71">
        <v>137.5</v>
      </c>
      <c r="BA130" s="71">
        <v>1975.5</v>
      </c>
      <c r="BB130" s="71">
        <v>0</v>
      </c>
      <c r="BC130" s="71">
        <v>0</v>
      </c>
      <c r="BD130" s="71">
        <v>0</v>
      </c>
      <c r="BE130" s="71">
        <v>0</v>
      </c>
      <c r="BF130" s="71"/>
      <c r="BG130" s="72"/>
      <c r="BH130" s="71">
        <v>0</v>
      </c>
      <c r="BI130" s="71">
        <v>0</v>
      </c>
      <c r="BJ130" s="71">
        <v>0</v>
      </c>
      <c r="BK130" s="71">
        <v>1.6679999999999999</v>
      </c>
      <c r="BL130" s="71">
        <v>0</v>
      </c>
      <c r="BM130" s="71">
        <v>0</v>
      </c>
      <c r="BN130" s="72"/>
      <c r="BO130" s="71">
        <v>0</v>
      </c>
      <c r="BP130" s="71">
        <v>0</v>
      </c>
      <c r="BQ130" s="71">
        <v>0</v>
      </c>
      <c r="BR130" s="71">
        <v>1</v>
      </c>
      <c r="BS130" s="71">
        <v>0</v>
      </c>
      <c r="BT130" s="71">
        <v>0</v>
      </c>
      <c r="BU130"/>
      <c r="BV130" s="70">
        <v>1.6679999999999999</v>
      </c>
      <c r="BW130" s="70">
        <v>0</v>
      </c>
      <c r="BX130" s="70">
        <v>0</v>
      </c>
      <c r="BY130" s="70">
        <v>0</v>
      </c>
      <c r="BZ130" s="70">
        <v>0</v>
      </c>
      <c r="CA130" s="70">
        <v>0</v>
      </c>
      <c r="CB130" s="70">
        <v>0</v>
      </c>
      <c r="CC130" s="70">
        <v>0</v>
      </c>
      <c r="CD130" s="70">
        <v>0</v>
      </c>
    </row>
    <row r="131" spans="1:82">
      <c r="A131" s="70" t="s">
        <v>1818</v>
      </c>
      <c r="B131" s="70">
        <v>238</v>
      </c>
      <c r="C131" s="70">
        <v>18</v>
      </c>
      <c r="D131" s="70">
        <v>14</v>
      </c>
      <c r="E131" s="70">
        <v>2021</v>
      </c>
      <c r="F131" s="70" t="s">
        <v>160</v>
      </c>
      <c r="G131" s="70" t="s">
        <v>1800</v>
      </c>
      <c r="H131" s="70" t="s">
        <v>1801</v>
      </c>
      <c r="I131" s="148"/>
      <c r="J131" s="71">
        <v>3.2673082171302741</v>
      </c>
      <c r="K131" s="71">
        <v>0.52705841988423285</v>
      </c>
      <c r="L131" s="71">
        <v>6.2039875735485861</v>
      </c>
      <c r="M131" s="71">
        <v>12.914377545450005</v>
      </c>
      <c r="N131" s="71">
        <v>13.202954350733666</v>
      </c>
      <c r="O131" s="71">
        <v>5.9271906448669922</v>
      </c>
      <c r="P131" s="71">
        <v>14.84591863570129</v>
      </c>
      <c r="Q131" s="71">
        <v>0.44286620960955198</v>
      </c>
      <c r="R131" s="71">
        <v>3.7642421447658174</v>
      </c>
      <c r="S131" s="71">
        <v>1.66464569075</v>
      </c>
      <c r="T131" s="72"/>
      <c r="U131" s="71">
        <v>221691</v>
      </c>
      <c r="V131" s="71">
        <v>208</v>
      </c>
      <c r="W131" s="71">
        <v>145</v>
      </c>
      <c r="X131" s="71">
        <v>2331</v>
      </c>
      <c r="Y131" s="71">
        <v>3985</v>
      </c>
      <c r="Z131" s="71">
        <v>4361</v>
      </c>
      <c r="AA131" s="71">
        <v>3195</v>
      </c>
      <c r="AB131" s="71">
        <v>7585</v>
      </c>
      <c r="AC131" s="71">
        <v>647346</v>
      </c>
      <c r="AD131" s="71">
        <v>1.66464569075</v>
      </c>
      <c r="AE131" s="72"/>
      <c r="AF131" s="71">
        <v>2760713.3036570558</v>
      </c>
      <c r="AG131" s="71">
        <v>305225.25795547152</v>
      </c>
      <c r="AH131" s="71">
        <v>1525607.6170561411</v>
      </c>
      <c r="AI131" s="71">
        <v>14763718.946297577</v>
      </c>
      <c r="AJ131" s="71">
        <v>15901436.67846138</v>
      </c>
      <c r="AK131" s="71">
        <v>0</v>
      </c>
      <c r="AL131" s="71">
        <v>0</v>
      </c>
      <c r="AM131" s="71">
        <v>995636.58902218507</v>
      </c>
      <c r="AN131" s="71">
        <v>0</v>
      </c>
      <c r="AO131" s="71">
        <v>0</v>
      </c>
      <c r="AP131" s="71">
        <v>36252338.392449804</v>
      </c>
      <c r="AQ131" s="72"/>
      <c r="AR131" s="71">
        <v>26</v>
      </c>
      <c r="AS131" s="71">
        <v>101</v>
      </c>
      <c r="AT131" s="71">
        <v>0</v>
      </c>
      <c r="AU131" s="71">
        <v>0</v>
      </c>
      <c r="AV131" s="71">
        <v>0</v>
      </c>
      <c r="AW131" s="71">
        <v>0</v>
      </c>
      <c r="AX131" s="71"/>
      <c r="AY131" s="72"/>
      <c r="AZ131" s="71">
        <v>147.4</v>
      </c>
      <c r="BA131" s="71">
        <v>1975.5</v>
      </c>
      <c r="BB131" s="71">
        <v>0</v>
      </c>
      <c r="BC131" s="71">
        <v>0</v>
      </c>
      <c r="BD131" s="71">
        <v>0</v>
      </c>
      <c r="BE131" s="71">
        <v>0</v>
      </c>
      <c r="BF131" s="71"/>
      <c r="BG131" s="72"/>
      <c r="BH131" s="71">
        <v>0</v>
      </c>
      <c r="BI131" s="71">
        <v>0</v>
      </c>
      <c r="BJ131" s="71">
        <v>0</v>
      </c>
      <c r="BK131" s="71">
        <v>1.75</v>
      </c>
      <c r="BL131" s="71">
        <v>0</v>
      </c>
      <c r="BM131" s="71">
        <v>0</v>
      </c>
      <c r="BN131" s="72"/>
      <c r="BO131" s="71">
        <v>0</v>
      </c>
      <c r="BP131" s="71">
        <v>0</v>
      </c>
      <c r="BQ131" s="71">
        <v>0</v>
      </c>
      <c r="BR131" s="71">
        <v>1</v>
      </c>
      <c r="BS131" s="71">
        <v>0</v>
      </c>
      <c r="BT131" s="71">
        <v>0</v>
      </c>
      <c r="BU131"/>
      <c r="BV131" s="70">
        <v>1.75</v>
      </c>
      <c r="BW131" s="70">
        <v>0</v>
      </c>
      <c r="BX131" s="70">
        <v>0</v>
      </c>
      <c r="BY131" s="70">
        <v>0</v>
      </c>
      <c r="BZ131" s="70">
        <v>0</v>
      </c>
      <c r="CA131" s="70">
        <v>0</v>
      </c>
      <c r="CB131" s="70">
        <v>0</v>
      </c>
      <c r="CC131" s="70">
        <v>0</v>
      </c>
      <c r="CD131" s="70">
        <v>0</v>
      </c>
    </row>
    <row r="132" spans="1:82">
      <c r="A132" s="70" t="s">
        <v>1819</v>
      </c>
      <c r="B132" s="70">
        <v>238</v>
      </c>
      <c r="C132" s="70">
        <v>19</v>
      </c>
      <c r="D132" s="70">
        <v>14</v>
      </c>
      <c r="E132" s="70">
        <v>2022</v>
      </c>
      <c r="F132" s="70" t="s">
        <v>161</v>
      </c>
      <c r="G132" s="70" t="s">
        <v>1800</v>
      </c>
      <c r="H132" s="70" t="s">
        <v>1801</v>
      </c>
      <c r="I132" s="148"/>
      <c r="J132" s="71">
        <v>3.5673136668036589</v>
      </c>
      <c r="K132" s="71">
        <v>0.57388593934852317</v>
      </c>
      <c r="L132" s="71">
        <v>5.0564730501076891</v>
      </c>
      <c r="M132" s="71">
        <v>14.775485687109441</v>
      </c>
      <c r="N132" s="71">
        <v>13.004619339417751</v>
      </c>
      <c r="O132" s="71">
        <v>6.2227041699425101</v>
      </c>
      <c r="P132" s="71">
        <v>14.645883665238278</v>
      </c>
      <c r="Q132" s="71">
        <v>0.43640214250501563</v>
      </c>
      <c r="R132" s="71">
        <v>4.1266831043195742</v>
      </c>
      <c r="S132" s="71">
        <v>1.5144450950199999</v>
      </c>
      <c r="T132" s="72"/>
      <c r="U132" s="71">
        <v>245195</v>
      </c>
      <c r="V132" s="71">
        <v>208</v>
      </c>
      <c r="W132" s="71">
        <v>145</v>
      </c>
      <c r="X132" s="71">
        <v>2331</v>
      </c>
      <c r="Y132" s="71">
        <v>3951</v>
      </c>
      <c r="Z132" s="71">
        <v>4350</v>
      </c>
      <c r="AA132" s="71">
        <v>3200</v>
      </c>
      <c r="AB132" s="71">
        <v>7413</v>
      </c>
      <c r="AC132" s="71">
        <v>718588.99999999988</v>
      </c>
      <c r="AD132" s="71">
        <v>1.5144450950199999</v>
      </c>
      <c r="AE132" s="72"/>
      <c r="AF132" s="71">
        <v>2945916.2570302091</v>
      </c>
      <c r="AG132" s="71">
        <v>346089.40781072713</v>
      </c>
      <c r="AH132" s="71">
        <v>1430755.0894262984</v>
      </c>
      <c r="AI132" s="71">
        <v>16511021.035625905</v>
      </c>
      <c r="AJ132" s="71">
        <v>16064366.874591531</v>
      </c>
      <c r="AK132" s="71">
        <v>0</v>
      </c>
      <c r="AL132" s="71">
        <v>0</v>
      </c>
      <c r="AM132" s="71">
        <v>957220.63343994773</v>
      </c>
      <c r="AN132" s="71">
        <v>0</v>
      </c>
      <c r="AO132" s="71">
        <v>0</v>
      </c>
      <c r="AP132" s="71">
        <v>38255369.297924623</v>
      </c>
      <c r="AQ132" s="72"/>
      <c r="AR132" s="71">
        <v>26</v>
      </c>
      <c r="AS132" s="71">
        <v>101</v>
      </c>
      <c r="AT132" s="71">
        <v>0</v>
      </c>
      <c r="AU132" s="71">
        <v>0</v>
      </c>
      <c r="AV132" s="71">
        <v>0</v>
      </c>
      <c r="AW132" s="71">
        <v>0</v>
      </c>
      <c r="AX132" s="71"/>
      <c r="AY132" s="72"/>
      <c r="AZ132" s="71">
        <v>147.4</v>
      </c>
      <c r="BA132" s="71">
        <v>1975.5000000000002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1820</v>
      </c>
      <c r="B133" s="70">
        <v>238</v>
      </c>
      <c r="C133" s="70">
        <v>20</v>
      </c>
      <c r="D133" s="70">
        <v>14</v>
      </c>
      <c r="E133" s="70">
        <v>2023</v>
      </c>
      <c r="F133" s="70" t="s">
        <v>1539</v>
      </c>
      <c r="G133" s="70" t="s">
        <v>1800</v>
      </c>
      <c r="H133" s="70" t="s">
        <v>1801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v>
      </c>
      <c r="AS133" s="71">
        <v>101</v>
      </c>
      <c r="AT133" s="71">
        <v>0</v>
      </c>
      <c r="AU133" s="71">
        <v>0</v>
      </c>
      <c r="AV133" s="71">
        <v>0</v>
      </c>
      <c r="AW133" s="71">
        <v>0</v>
      </c>
      <c r="AX133" s="71"/>
      <c r="AY133" s="72"/>
      <c r="AZ133" s="71">
        <v>150.80000000000001</v>
      </c>
      <c r="BA133" s="71">
        <v>1975.5000000000002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1821</v>
      </c>
      <c r="B134" s="70">
        <v>238</v>
      </c>
      <c r="C134" s="70">
        <v>21</v>
      </c>
      <c r="D134" s="70">
        <v>14</v>
      </c>
      <c r="E134" s="70">
        <v>2024</v>
      </c>
      <c r="F134" s="70" t="s">
        <v>1554</v>
      </c>
      <c r="G134" s="70" t="s">
        <v>1800</v>
      </c>
      <c r="H134" s="70" t="s">
        <v>1801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1822</v>
      </c>
      <c r="B135" s="70">
        <v>188</v>
      </c>
      <c r="C135" s="70">
        <v>1</v>
      </c>
      <c r="D135" s="70">
        <v>12</v>
      </c>
      <c r="E135" s="70">
        <v>1990</v>
      </c>
      <c r="F135" s="70" t="s">
        <v>787</v>
      </c>
      <c r="G135" s="70" t="s">
        <v>1823</v>
      </c>
      <c r="H135" s="70" t="s">
        <v>1824</v>
      </c>
      <c r="I135" s="148"/>
      <c r="J135" s="71">
        <v>28.964408375516619</v>
      </c>
      <c r="K135" s="71">
        <v>3.535479497888018</v>
      </c>
      <c r="L135" s="71">
        <v>4.2038170395287509</v>
      </c>
      <c r="M135" s="71">
        <v>5.8600486060111754</v>
      </c>
      <c r="N135" s="71">
        <v>11.171838658981629</v>
      </c>
      <c r="O135" s="71">
        <v>9.1779544745172874</v>
      </c>
      <c r="P135" s="71">
        <v>19.319545635266781</v>
      </c>
      <c r="Q135" s="71">
        <v>0.81636509203125796</v>
      </c>
      <c r="R135" s="71">
        <v>0</v>
      </c>
      <c r="S135" s="71">
        <v>0.65522303546906069</v>
      </c>
      <c r="T135" s="72"/>
      <c r="U135" s="71">
        <v>1335472</v>
      </c>
      <c r="V135" s="71">
        <v>1214</v>
      </c>
      <c r="W135" s="71">
        <v>44</v>
      </c>
      <c r="X135" s="71">
        <v>2492</v>
      </c>
      <c r="Y135" s="71">
        <v>4237</v>
      </c>
      <c r="Z135" s="71">
        <v>3775</v>
      </c>
      <c r="AA135" s="71">
        <v>4691</v>
      </c>
      <c r="AB135" s="71">
        <v>13255</v>
      </c>
      <c r="AC135" s="71">
        <v>0</v>
      </c>
      <c r="AD135" s="71">
        <v>0.65522303546906069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1825</v>
      </c>
      <c r="B136" s="70">
        <v>189</v>
      </c>
      <c r="C136" s="70">
        <v>2</v>
      </c>
      <c r="D136" s="70">
        <v>12</v>
      </c>
      <c r="E136" s="70">
        <v>2005</v>
      </c>
      <c r="F136" s="70" t="s">
        <v>789</v>
      </c>
      <c r="G136" s="70" t="s">
        <v>1823</v>
      </c>
      <c r="H136" s="70" t="s">
        <v>1824</v>
      </c>
      <c r="I136" s="148"/>
      <c r="J136" s="71">
        <v>28.96300910464193</v>
      </c>
      <c r="K136" s="71">
        <v>2.2174929969450141</v>
      </c>
      <c r="L136" s="71">
        <v>6.0362582951854638</v>
      </c>
      <c r="M136" s="71">
        <v>6.9051383005956373</v>
      </c>
      <c r="N136" s="71">
        <v>15.297988461382291</v>
      </c>
      <c r="O136" s="71">
        <v>12.28659049144024</v>
      </c>
      <c r="P136" s="71">
        <v>20.2051699752815</v>
      </c>
      <c r="Q136" s="71">
        <v>0.66973795497934097</v>
      </c>
      <c r="R136" s="71">
        <v>0</v>
      </c>
      <c r="S136" s="71">
        <v>0.70905588799999997</v>
      </c>
      <c r="T136" s="72"/>
      <c r="U136" s="71">
        <v>1919433</v>
      </c>
      <c r="V136" s="71">
        <v>961</v>
      </c>
      <c r="W136" s="71">
        <v>72</v>
      </c>
      <c r="X136" s="71">
        <v>1469</v>
      </c>
      <c r="Y136" s="71">
        <v>4158</v>
      </c>
      <c r="Z136" s="71">
        <v>5848</v>
      </c>
      <c r="AA136" s="71">
        <v>4018</v>
      </c>
      <c r="AB136" s="71">
        <v>11368</v>
      </c>
      <c r="AC136" s="71">
        <v>0</v>
      </c>
      <c r="AD136" s="71">
        <v>0.70905588799999997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1826</v>
      </c>
      <c r="B137" s="70">
        <v>190</v>
      </c>
      <c r="C137" s="70">
        <v>3</v>
      </c>
      <c r="D137" s="70">
        <v>12</v>
      </c>
      <c r="E137" s="70">
        <v>2006</v>
      </c>
      <c r="F137" s="70" t="s">
        <v>790</v>
      </c>
      <c r="G137" s="70" t="s">
        <v>1823</v>
      </c>
      <c r="H137" s="70" t="s">
        <v>1824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1827</v>
      </c>
      <c r="B138" s="70">
        <v>191</v>
      </c>
      <c r="C138" s="70">
        <v>4</v>
      </c>
      <c r="D138" s="70">
        <v>12</v>
      </c>
      <c r="E138" s="70">
        <v>2007</v>
      </c>
      <c r="F138" s="70" t="s">
        <v>791</v>
      </c>
      <c r="G138" s="70" t="s">
        <v>1823</v>
      </c>
      <c r="H138" s="70" t="s">
        <v>1824</v>
      </c>
      <c r="I138" s="148"/>
      <c r="J138" s="71">
        <v>39.589827088413891</v>
      </c>
      <c r="K138" s="71">
        <v>2.1773631337771562</v>
      </c>
      <c r="L138" s="71">
        <v>4.0845679287574503</v>
      </c>
      <c r="M138" s="71">
        <v>8.3929437592638987</v>
      </c>
      <c r="N138" s="71">
        <v>14.253785190137661</v>
      </c>
      <c r="O138" s="71">
        <v>11.59478801016609</v>
      </c>
      <c r="P138" s="71">
        <v>19.51194188909172</v>
      </c>
      <c r="Q138" s="71">
        <v>0.67385187652094103</v>
      </c>
      <c r="R138" s="71">
        <v>0</v>
      </c>
      <c r="S138" s="71">
        <v>0.66214405991999992</v>
      </c>
      <c r="T138" s="72"/>
      <c r="U138" s="71">
        <v>2840212</v>
      </c>
      <c r="V138" s="71">
        <v>956</v>
      </c>
      <c r="W138" s="71">
        <v>53</v>
      </c>
      <c r="X138" s="71">
        <v>2148</v>
      </c>
      <c r="Y138" s="71">
        <v>4115</v>
      </c>
      <c r="Z138" s="71">
        <v>5737</v>
      </c>
      <c r="AA138" s="71">
        <v>3821</v>
      </c>
      <c r="AB138" s="71">
        <v>10833</v>
      </c>
      <c r="AC138" s="71">
        <v>0</v>
      </c>
      <c r="AD138" s="71">
        <v>0.66214405991999992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1828</v>
      </c>
      <c r="B139" s="70">
        <v>192</v>
      </c>
      <c r="C139" s="70">
        <v>5</v>
      </c>
      <c r="D139" s="70">
        <v>12</v>
      </c>
      <c r="E139" s="70">
        <v>2008</v>
      </c>
      <c r="F139" s="70" t="s">
        <v>792</v>
      </c>
      <c r="G139" s="70" t="s">
        <v>1823</v>
      </c>
      <c r="H139" s="70" t="s">
        <v>1824</v>
      </c>
      <c r="I139" s="148"/>
      <c r="J139" s="71">
        <v>32.130458153251567</v>
      </c>
      <c r="K139" s="71">
        <v>1.611754959172931</v>
      </c>
      <c r="L139" s="71">
        <v>3.5034468598754982</v>
      </c>
      <c r="M139" s="71">
        <v>9.1685351627858758</v>
      </c>
      <c r="N139" s="71">
        <v>14.140603778651061</v>
      </c>
      <c r="O139" s="71">
        <v>11.109861783473979</v>
      </c>
      <c r="P139" s="71">
        <v>18.84701923681709</v>
      </c>
      <c r="Q139" s="71">
        <v>0.64881127711206898</v>
      </c>
      <c r="R139" s="71">
        <v>0</v>
      </c>
      <c r="S139" s="71">
        <v>0.72475823070000001</v>
      </c>
      <c r="T139" s="72"/>
      <c r="U139" s="71">
        <v>2613714</v>
      </c>
      <c r="V139" s="71">
        <v>956</v>
      </c>
      <c r="W139" s="71">
        <v>53</v>
      </c>
      <c r="X139" s="71">
        <v>2148</v>
      </c>
      <c r="Y139" s="71">
        <v>4101</v>
      </c>
      <c r="Z139" s="71">
        <v>5690</v>
      </c>
      <c r="AA139" s="71">
        <v>3695</v>
      </c>
      <c r="AB139" s="71">
        <v>10602</v>
      </c>
      <c r="AC139" s="71">
        <v>0</v>
      </c>
      <c r="AD139" s="71">
        <v>0.72475823070000001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1829</v>
      </c>
      <c r="B140" s="70">
        <v>193</v>
      </c>
      <c r="C140" s="70">
        <v>6</v>
      </c>
      <c r="D140" s="70">
        <v>12</v>
      </c>
      <c r="E140" s="70">
        <v>2009</v>
      </c>
      <c r="F140" s="70" t="s">
        <v>176</v>
      </c>
      <c r="G140" s="1064" t="s">
        <v>1823</v>
      </c>
      <c r="H140" s="70" t="s">
        <v>1824</v>
      </c>
      <c r="I140" s="148"/>
      <c r="J140" s="71">
        <v>26.46677440662317</v>
      </c>
      <c r="K140" s="71">
        <v>1.3325002945425961</v>
      </c>
      <c r="L140" s="71">
        <v>5.8153613274802227</v>
      </c>
      <c r="M140" s="71">
        <v>9.6944397811077696</v>
      </c>
      <c r="N140" s="71">
        <v>14.105082068665221</v>
      </c>
      <c r="O140" s="71">
        <v>11.17453426744334</v>
      </c>
      <c r="P140" s="71">
        <v>18.015624641002159</v>
      </c>
      <c r="Q140" s="71">
        <v>0.60466020087459804</v>
      </c>
      <c r="R140" s="71">
        <v>0</v>
      </c>
      <c r="S140" s="71">
        <v>0.55157323747999998</v>
      </c>
      <c r="T140" s="72"/>
      <c r="U140" s="71">
        <v>2257642</v>
      </c>
      <c r="V140" s="71">
        <v>673</v>
      </c>
      <c r="W140" s="71">
        <v>154</v>
      </c>
      <c r="X140" s="71">
        <v>2314</v>
      </c>
      <c r="Y140" s="71">
        <v>4109</v>
      </c>
      <c r="Z140" s="71">
        <v>5649</v>
      </c>
      <c r="AA140" s="71">
        <v>3626</v>
      </c>
      <c r="AB140" s="71">
        <v>10372</v>
      </c>
      <c r="AC140" s="71">
        <v>0</v>
      </c>
      <c r="AD140" s="71">
        <v>0.55157323747999998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8.9329999999999998</v>
      </c>
      <c r="BK140" s="71">
        <v>0</v>
      </c>
      <c r="BL140" s="71">
        <v>0</v>
      </c>
      <c r="BM140" s="71">
        <v>0</v>
      </c>
      <c r="BN140" s="72"/>
      <c r="BO140" s="71">
        <v>0</v>
      </c>
      <c r="BP140" s="71">
        <v>0</v>
      </c>
      <c r="BQ140" s="71">
        <v>2</v>
      </c>
      <c r="BR140" s="71">
        <v>0</v>
      </c>
      <c r="BS140" s="71">
        <v>0</v>
      </c>
      <c r="BT140" s="71">
        <v>0</v>
      </c>
      <c r="BU140"/>
      <c r="BV140" s="70">
        <v>8.9329999999999998</v>
      </c>
      <c r="BW140" s="70">
        <v>0</v>
      </c>
      <c r="BX140" s="70">
        <v>0</v>
      </c>
      <c r="BY140" s="70">
        <v>0</v>
      </c>
      <c r="BZ140" s="70">
        <v>0</v>
      </c>
      <c r="CA140" s="70">
        <v>0</v>
      </c>
      <c r="CB140" s="70">
        <v>0</v>
      </c>
      <c r="CC140" s="70">
        <v>0</v>
      </c>
      <c r="CD140" s="70">
        <v>0</v>
      </c>
    </row>
    <row r="141" spans="1:82">
      <c r="A141" s="70" t="s">
        <v>1830</v>
      </c>
      <c r="B141" s="70">
        <v>194</v>
      </c>
      <c r="C141" s="70">
        <v>7</v>
      </c>
      <c r="D141" s="70">
        <v>12</v>
      </c>
      <c r="E141" s="70">
        <v>2010</v>
      </c>
      <c r="F141" s="70" t="s">
        <v>177</v>
      </c>
      <c r="G141" s="1064" t="s">
        <v>1823</v>
      </c>
      <c r="H141" s="70" t="s">
        <v>1824</v>
      </c>
      <c r="I141" s="148"/>
      <c r="J141" s="71">
        <v>18.440775838126111</v>
      </c>
      <c r="K141" s="71">
        <v>1.303332238795273</v>
      </c>
      <c r="L141" s="71">
        <v>4.9754624147047801</v>
      </c>
      <c r="M141" s="71">
        <v>9.0567433905978181</v>
      </c>
      <c r="N141" s="71">
        <v>11.66087397754834</v>
      </c>
      <c r="O141" s="71">
        <v>10.96729807250396</v>
      </c>
      <c r="P141" s="71">
        <v>18.038833578292621</v>
      </c>
      <c r="Q141" s="71">
        <v>0.61818473556875497</v>
      </c>
      <c r="R141" s="71">
        <v>0</v>
      </c>
      <c r="S141" s="71">
        <v>0.8511556734000002</v>
      </c>
      <c r="T141" s="72"/>
      <c r="U141" s="71">
        <v>1832381</v>
      </c>
      <c r="V141" s="71">
        <v>673</v>
      </c>
      <c r="W141" s="71">
        <v>154</v>
      </c>
      <c r="X141" s="71">
        <v>2314</v>
      </c>
      <c r="Y141" s="71">
        <v>4084</v>
      </c>
      <c r="Z141" s="71">
        <v>5570</v>
      </c>
      <c r="AA141" s="71">
        <v>3540</v>
      </c>
      <c r="AB141" s="71">
        <v>10161</v>
      </c>
      <c r="AC141" s="71">
        <v>0</v>
      </c>
      <c r="AD141" s="71">
        <v>0.8511556734000002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10.185</v>
      </c>
      <c r="BK141" s="71">
        <v>0</v>
      </c>
      <c r="BL141" s="71">
        <v>0</v>
      </c>
      <c r="BM141" s="71">
        <v>0</v>
      </c>
      <c r="BN141" s="72"/>
      <c r="BO141" s="71">
        <v>0</v>
      </c>
      <c r="BP141" s="71">
        <v>0</v>
      </c>
      <c r="BQ141" s="71">
        <v>2</v>
      </c>
      <c r="BR141" s="71">
        <v>0</v>
      </c>
      <c r="BS141" s="71">
        <v>0</v>
      </c>
      <c r="BT141" s="71">
        <v>0</v>
      </c>
      <c r="BU141"/>
      <c r="BV141" s="70">
        <v>10.185</v>
      </c>
      <c r="BW141" s="70">
        <v>0</v>
      </c>
      <c r="BX141" s="70">
        <v>0</v>
      </c>
      <c r="BY141" s="70">
        <v>0</v>
      </c>
      <c r="BZ141" s="70">
        <v>0</v>
      </c>
      <c r="CA141" s="70">
        <v>0</v>
      </c>
      <c r="CB141" s="70">
        <v>0</v>
      </c>
      <c r="CC141" s="70">
        <v>0</v>
      </c>
      <c r="CD141" s="70">
        <v>0</v>
      </c>
    </row>
    <row r="142" spans="1:82">
      <c r="A142" s="70" t="s">
        <v>1831</v>
      </c>
      <c r="B142" s="70">
        <v>195</v>
      </c>
      <c r="C142" s="70">
        <v>8</v>
      </c>
      <c r="D142" s="70">
        <v>12</v>
      </c>
      <c r="E142" s="70">
        <v>2011</v>
      </c>
      <c r="F142" s="70" t="s">
        <v>178</v>
      </c>
      <c r="G142" s="70" t="s">
        <v>1823</v>
      </c>
      <c r="H142" s="70" t="s">
        <v>1824</v>
      </c>
      <c r="I142" s="148"/>
      <c r="J142" s="71">
        <v>28.756551447916639</v>
      </c>
      <c r="K142" s="71">
        <v>1.856645865384728</v>
      </c>
      <c r="L142" s="71">
        <v>6.899174541952152</v>
      </c>
      <c r="M142" s="71">
        <v>12.380602834301101</v>
      </c>
      <c r="N142" s="71">
        <v>17.569868749909251</v>
      </c>
      <c r="O142" s="71">
        <v>10.647379037230886</v>
      </c>
      <c r="P142" s="71">
        <v>17.176096809268557</v>
      </c>
      <c r="Q142" s="71">
        <v>0.69980546086595097</v>
      </c>
      <c r="R142" s="71">
        <v>0</v>
      </c>
      <c r="S142" s="71">
        <v>0.6411181465000001</v>
      </c>
      <c r="T142" s="72"/>
      <c r="U142" s="71">
        <v>2255118</v>
      </c>
      <c r="V142" s="71">
        <v>673</v>
      </c>
      <c r="W142" s="71">
        <v>154</v>
      </c>
      <c r="X142" s="71">
        <v>2314</v>
      </c>
      <c r="Y142" s="71">
        <v>4080</v>
      </c>
      <c r="Z142" s="71">
        <v>5525</v>
      </c>
      <c r="AA142" s="71">
        <v>3471</v>
      </c>
      <c r="AB142" s="71">
        <v>9972</v>
      </c>
      <c r="AC142" s="71">
        <v>0</v>
      </c>
      <c r="AD142" s="71">
        <v>0.6411181465000001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8.4550000000000001</v>
      </c>
      <c r="BK142" s="71">
        <v>0</v>
      </c>
      <c r="BL142" s="71">
        <v>0</v>
      </c>
      <c r="BM142" s="71">
        <v>0</v>
      </c>
      <c r="BN142" s="72"/>
      <c r="BO142" s="71">
        <v>0</v>
      </c>
      <c r="BP142" s="71">
        <v>0</v>
      </c>
      <c r="BQ142" s="71">
        <v>2</v>
      </c>
      <c r="BR142" s="71">
        <v>0</v>
      </c>
      <c r="BS142" s="71">
        <v>0</v>
      </c>
      <c r="BT142" s="71">
        <v>0</v>
      </c>
      <c r="BU142"/>
      <c r="BV142" s="70">
        <v>8.4550000000000001</v>
      </c>
      <c r="BW142" s="70">
        <v>0</v>
      </c>
      <c r="BX142" s="70">
        <v>0</v>
      </c>
      <c r="BY142" s="70">
        <v>0</v>
      </c>
      <c r="BZ142" s="70">
        <v>0</v>
      </c>
      <c r="CA142" s="70">
        <v>0</v>
      </c>
      <c r="CB142" s="70">
        <v>0</v>
      </c>
      <c r="CC142" s="70">
        <v>0</v>
      </c>
      <c r="CD142" s="70">
        <v>0</v>
      </c>
    </row>
    <row r="143" spans="1:82">
      <c r="A143" s="70" t="s">
        <v>1832</v>
      </c>
      <c r="B143" s="70">
        <v>196</v>
      </c>
      <c r="C143" s="70">
        <v>9</v>
      </c>
      <c r="D143" s="70">
        <v>12</v>
      </c>
      <c r="E143" s="70">
        <v>2012</v>
      </c>
      <c r="F143" s="70" t="s">
        <v>179</v>
      </c>
      <c r="G143" s="70" t="s">
        <v>1823</v>
      </c>
      <c r="H143" s="70" t="s">
        <v>1824</v>
      </c>
      <c r="I143" s="148"/>
      <c r="J143" s="71">
        <v>46.769258292924079</v>
      </c>
      <c r="K143" s="71">
        <v>1.9020112009495</v>
      </c>
      <c r="L143" s="71">
        <v>6.8954520824242476</v>
      </c>
      <c r="M143" s="71">
        <v>14.395942458302329</v>
      </c>
      <c r="N143" s="71">
        <v>21.030979057145039</v>
      </c>
      <c r="O143" s="71">
        <v>10.557857292775502</v>
      </c>
      <c r="P143" s="71">
        <v>16.825925204945396</v>
      </c>
      <c r="Q143" s="71">
        <v>0.74156803046236996</v>
      </c>
      <c r="R143" s="71">
        <v>0</v>
      </c>
      <c r="S143" s="71">
        <v>0.72056260583999998</v>
      </c>
      <c r="T143" s="72"/>
      <c r="U143" s="71">
        <v>3352036</v>
      </c>
      <c r="V143" s="71">
        <v>673</v>
      </c>
      <c r="W143" s="71">
        <v>154</v>
      </c>
      <c r="X143" s="71">
        <v>2314</v>
      </c>
      <c r="Y143" s="71">
        <v>4079</v>
      </c>
      <c r="Z143" s="71">
        <v>5522</v>
      </c>
      <c r="AA143" s="71">
        <v>3381</v>
      </c>
      <c r="AB143" s="71">
        <v>9726</v>
      </c>
      <c r="AC143" s="71">
        <v>0</v>
      </c>
      <c r="AD143" s="71">
        <v>0.72056260583999998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14.018000000000001</v>
      </c>
      <c r="BK143" s="71">
        <v>0</v>
      </c>
      <c r="BL143" s="71">
        <v>0</v>
      </c>
      <c r="BM143" s="71">
        <v>0</v>
      </c>
      <c r="BN143" s="72"/>
      <c r="BO143" s="71">
        <v>0</v>
      </c>
      <c r="BP143" s="71">
        <v>0</v>
      </c>
      <c r="BQ143" s="71">
        <v>2</v>
      </c>
      <c r="BR143" s="71">
        <v>0</v>
      </c>
      <c r="BS143" s="71">
        <v>0</v>
      </c>
      <c r="BT143" s="71">
        <v>0</v>
      </c>
      <c r="BU143"/>
      <c r="BV143" s="70">
        <v>14.018000000000001</v>
      </c>
      <c r="BW143" s="70">
        <v>0</v>
      </c>
      <c r="BX143" s="70">
        <v>0</v>
      </c>
      <c r="BY143" s="70">
        <v>0</v>
      </c>
      <c r="BZ143" s="70">
        <v>0</v>
      </c>
      <c r="CA143" s="70">
        <v>0</v>
      </c>
      <c r="CB143" s="70">
        <v>0</v>
      </c>
      <c r="CC143" s="70">
        <v>0</v>
      </c>
      <c r="CD143" s="70">
        <v>0</v>
      </c>
    </row>
    <row r="144" spans="1:82">
      <c r="A144" s="70" t="s">
        <v>1833</v>
      </c>
      <c r="B144" s="70">
        <v>197</v>
      </c>
      <c r="C144" s="70">
        <v>10</v>
      </c>
      <c r="D144" s="70">
        <v>12</v>
      </c>
      <c r="E144" s="70">
        <v>2013</v>
      </c>
      <c r="F144" s="70" t="s">
        <v>180</v>
      </c>
      <c r="G144" s="70" t="s">
        <v>1823</v>
      </c>
      <c r="H144" s="70" t="s">
        <v>1824</v>
      </c>
      <c r="I144" s="148"/>
      <c r="J144" s="71">
        <v>26.21630937826912</v>
      </c>
      <c r="K144" s="71">
        <v>1.612383576373819</v>
      </c>
      <c r="L144" s="71">
        <v>6.1885483931705796</v>
      </c>
      <c r="M144" s="71">
        <v>13.47971922711695</v>
      </c>
      <c r="N144" s="71">
        <v>21.218186486409181</v>
      </c>
      <c r="O144" s="71">
        <v>10.013273016428483</v>
      </c>
      <c r="P144" s="71">
        <v>16.61957576146515</v>
      </c>
      <c r="Q144" s="71">
        <v>0.74415407833677405</v>
      </c>
      <c r="R144" s="71">
        <v>0</v>
      </c>
      <c r="S144" s="71">
        <v>1.3364273900100001</v>
      </c>
      <c r="T144" s="72"/>
      <c r="U144" s="71">
        <v>1872260</v>
      </c>
      <c r="V144" s="71">
        <v>673</v>
      </c>
      <c r="W144" s="71">
        <v>154</v>
      </c>
      <c r="X144" s="71">
        <v>2314</v>
      </c>
      <c r="Y144" s="71">
        <v>4088</v>
      </c>
      <c r="Z144" s="71">
        <v>5471</v>
      </c>
      <c r="AA144" s="71">
        <v>3327</v>
      </c>
      <c r="AB144" s="71">
        <v>9620</v>
      </c>
      <c r="AC144" s="71">
        <v>0</v>
      </c>
      <c r="AD144" s="71">
        <v>1.3364273900100001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17.463000000000001</v>
      </c>
      <c r="BK144" s="71">
        <v>0</v>
      </c>
      <c r="BL144" s="71">
        <v>0</v>
      </c>
      <c r="BM144" s="71">
        <v>0</v>
      </c>
      <c r="BN144" s="72"/>
      <c r="BO144" s="71">
        <v>0</v>
      </c>
      <c r="BP144" s="71">
        <v>0</v>
      </c>
      <c r="BQ144" s="71">
        <v>2</v>
      </c>
      <c r="BR144" s="71">
        <v>0</v>
      </c>
      <c r="BS144" s="71">
        <v>0</v>
      </c>
      <c r="BT144" s="71">
        <v>0</v>
      </c>
      <c r="BU144"/>
      <c r="BV144" s="70">
        <v>17.463000000000001</v>
      </c>
      <c r="BW144" s="70">
        <v>0</v>
      </c>
      <c r="BX144" s="70">
        <v>0</v>
      </c>
      <c r="BY144" s="70">
        <v>0</v>
      </c>
      <c r="BZ144" s="70">
        <v>0</v>
      </c>
      <c r="CA144" s="70">
        <v>0</v>
      </c>
      <c r="CB144" s="70">
        <v>0</v>
      </c>
      <c r="CC144" s="70">
        <v>0</v>
      </c>
      <c r="CD144" s="70">
        <v>0</v>
      </c>
    </row>
    <row r="145" spans="1:82">
      <c r="A145" s="70" t="s">
        <v>1834</v>
      </c>
      <c r="B145" s="70">
        <v>198</v>
      </c>
      <c r="C145" s="70">
        <v>11</v>
      </c>
      <c r="D145" s="70">
        <v>12</v>
      </c>
      <c r="E145" s="70">
        <v>2014</v>
      </c>
      <c r="F145" s="70" t="s">
        <v>181</v>
      </c>
      <c r="G145" s="70" t="s">
        <v>1823</v>
      </c>
      <c r="H145" s="70" t="s">
        <v>1824</v>
      </c>
      <c r="I145" s="148"/>
      <c r="J145" s="71">
        <v>35.669758752271562</v>
      </c>
      <c r="K145" s="71">
        <v>1.5420262071686619</v>
      </c>
      <c r="L145" s="71">
        <v>7.8029691188548114</v>
      </c>
      <c r="M145" s="71">
        <v>12.86589025962328</v>
      </c>
      <c r="N145" s="71">
        <v>18.704770336852281</v>
      </c>
      <c r="O145" s="71">
        <v>9.4742543968031647</v>
      </c>
      <c r="P145" s="71">
        <v>16.334383427644376</v>
      </c>
      <c r="Q145" s="71">
        <v>0.696753074052198</v>
      </c>
      <c r="R145" s="71">
        <v>0</v>
      </c>
      <c r="S145" s="71">
        <v>0.59691796305</v>
      </c>
      <c r="T145" s="72"/>
      <c r="U145" s="71">
        <v>2639460</v>
      </c>
      <c r="V145" s="71">
        <v>543</v>
      </c>
      <c r="W145" s="71">
        <v>176</v>
      </c>
      <c r="X145" s="71">
        <v>2060</v>
      </c>
      <c r="Y145" s="71">
        <v>4043</v>
      </c>
      <c r="Z145" s="71">
        <v>5452</v>
      </c>
      <c r="AA145" s="71">
        <v>3253</v>
      </c>
      <c r="AB145" s="71">
        <v>9388</v>
      </c>
      <c r="AC145" s="71">
        <v>0</v>
      </c>
      <c r="AD145" s="71">
        <v>0.59691796305</v>
      </c>
      <c r="AE145" s="72"/>
      <c r="AF145" s="71"/>
      <c r="AG145" s="71"/>
      <c r="AH145" s="71"/>
      <c r="AI145" s="71"/>
      <c r="AJ145" s="71"/>
      <c r="AK145" s="71"/>
      <c r="AL145" s="71"/>
      <c r="AM145" s="71"/>
      <c r="AN145" s="71"/>
      <c r="AO145" s="71"/>
      <c r="AP145" s="71"/>
      <c r="AQ145" s="72"/>
      <c r="AR145" s="71">
        <v>102</v>
      </c>
      <c r="AS145" s="71">
        <v>22</v>
      </c>
      <c r="AT145" s="71">
        <v>0</v>
      </c>
      <c r="AU145" s="71">
        <v>0</v>
      </c>
      <c r="AV145" s="71">
        <v>0</v>
      </c>
      <c r="AW145" s="71">
        <v>0</v>
      </c>
      <c r="AX145" s="71"/>
      <c r="AY145" s="72"/>
      <c r="AZ145" s="71">
        <v>484.64499999999998</v>
      </c>
      <c r="BA145" s="71">
        <v>1056.3</v>
      </c>
      <c r="BB145" s="71">
        <v>0</v>
      </c>
      <c r="BC145" s="71">
        <v>0</v>
      </c>
      <c r="BD145" s="71">
        <v>0</v>
      </c>
      <c r="BE145" s="71">
        <v>0</v>
      </c>
      <c r="BF145" s="71"/>
      <c r="BG145" s="72"/>
      <c r="BH145" s="71">
        <v>0</v>
      </c>
      <c r="BI145" s="71">
        <v>0</v>
      </c>
      <c r="BJ145" s="71">
        <v>16.61</v>
      </c>
      <c r="BK145" s="71">
        <v>0</v>
      </c>
      <c r="BL145" s="71">
        <v>0</v>
      </c>
      <c r="BM145" s="71">
        <v>0</v>
      </c>
      <c r="BN145" s="72"/>
      <c r="BO145" s="71">
        <v>0</v>
      </c>
      <c r="BP145" s="71">
        <v>0</v>
      </c>
      <c r="BQ145" s="71">
        <v>2</v>
      </c>
      <c r="BR145" s="71">
        <v>0</v>
      </c>
      <c r="BS145" s="71">
        <v>0</v>
      </c>
      <c r="BT145" s="71">
        <v>0</v>
      </c>
      <c r="BU145"/>
      <c r="BV145" s="70">
        <v>16.61</v>
      </c>
      <c r="BW145" s="70">
        <v>0</v>
      </c>
      <c r="BX145" s="70">
        <v>0</v>
      </c>
      <c r="BY145" s="70">
        <v>0</v>
      </c>
      <c r="BZ145" s="70">
        <v>0</v>
      </c>
      <c r="CA145" s="70">
        <v>0</v>
      </c>
      <c r="CB145" s="70">
        <v>0</v>
      </c>
      <c r="CC145" s="70">
        <v>0</v>
      </c>
      <c r="CD145" s="70">
        <v>0</v>
      </c>
    </row>
    <row r="146" spans="1:82">
      <c r="A146" s="70" t="s">
        <v>1835</v>
      </c>
      <c r="B146" s="70">
        <v>199</v>
      </c>
      <c r="C146" s="70">
        <v>12</v>
      </c>
      <c r="D146" s="70">
        <v>12</v>
      </c>
      <c r="E146" s="70">
        <v>2015</v>
      </c>
      <c r="F146" s="70" t="s">
        <v>182</v>
      </c>
      <c r="G146" s="70" t="s">
        <v>1823</v>
      </c>
      <c r="H146" s="70" t="s">
        <v>1824</v>
      </c>
      <c r="I146" s="148"/>
      <c r="J146" s="71">
        <v>36.222349656900299</v>
      </c>
      <c r="K146" s="71">
        <v>1.3763790126425219</v>
      </c>
      <c r="L146" s="71">
        <v>7.5355777925814236</v>
      </c>
      <c r="M146" s="71">
        <v>11.714208772817971</v>
      </c>
      <c r="N146" s="71">
        <v>16.43007853417371</v>
      </c>
      <c r="O146" s="71">
        <v>9.2961632610237608</v>
      </c>
      <c r="P146" s="71">
        <v>16.211605547617459</v>
      </c>
      <c r="Q146" s="71">
        <v>0.66166056254359495</v>
      </c>
      <c r="R146" s="71">
        <v>0</v>
      </c>
      <c r="S146" s="71">
        <v>0.7436174900000001</v>
      </c>
      <c r="T146" s="72"/>
      <c r="U146" s="71">
        <v>2753773</v>
      </c>
      <c r="V146" s="71">
        <v>543</v>
      </c>
      <c r="W146" s="71">
        <v>176</v>
      </c>
      <c r="X146" s="71">
        <v>2060</v>
      </c>
      <c r="Y146" s="71">
        <v>3998</v>
      </c>
      <c r="Z146" s="71">
        <v>5401</v>
      </c>
      <c r="AA146" s="71">
        <v>3226</v>
      </c>
      <c r="AB146" s="71">
        <v>9107</v>
      </c>
      <c r="AC146" s="71">
        <v>0</v>
      </c>
      <c r="AD146" s="71">
        <v>0.7436174900000001</v>
      </c>
      <c r="AE146" s="72"/>
      <c r="AF146" s="71">
        <v>32299292.284939978</v>
      </c>
      <c r="AG146" s="71">
        <v>931608.10859786835</v>
      </c>
      <c r="AH146" s="71">
        <v>1379683.9125574529</v>
      </c>
      <c r="AI146" s="71">
        <v>12591493.7166881</v>
      </c>
      <c r="AJ146" s="71">
        <v>22102898.798483469</v>
      </c>
      <c r="AK146" s="71">
        <v>0</v>
      </c>
      <c r="AL146" s="71">
        <v>0</v>
      </c>
      <c r="AM146" s="71">
        <v>1248076.147571821</v>
      </c>
      <c r="AN146" s="71">
        <v>0</v>
      </c>
      <c r="AO146" s="71">
        <v>0</v>
      </c>
      <c r="AP146" s="71">
        <v>70553052.968838677</v>
      </c>
      <c r="AQ146" s="72"/>
      <c r="AR146" s="71">
        <v>104</v>
      </c>
      <c r="AS146" s="71">
        <v>37</v>
      </c>
      <c r="AT146" s="71">
        <v>0</v>
      </c>
      <c r="AU146" s="71">
        <v>0</v>
      </c>
      <c r="AV146" s="71">
        <v>0</v>
      </c>
      <c r="AW146" s="71">
        <v>0</v>
      </c>
      <c r="AX146" s="71"/>
      <c r="AY146" s="72"/>
      <c r="AZ146" s="71">
        <v>496.99700000000001</v>
      </c>
      <c r="BA146" s="71">
        <v>1616.3</v>
      </c>
      <c r="BB146" s="71">
        <v>0</v>
      </c>
      <c r="BC146" s="71">
        <v>0</v>
      </c>
      <c r="BD146" s="71">
        <v>0</v>
      </c>
      <c r="BE146" s="71">
        <v>0</v>
      </c>
      <c r="BF146" s="71"/>
      <c r="BG146" s="72"/>
      <c r="BH146" s="71">
        <v>0</v>
      </c>
      <c r="BI146" s="71">
        <v>0</v>
      </c>
      <c r="BJ146" s="71">
        <v>15.12</v>
      </c>
      <c r="BK146" s="71">
        <v>0</v>
      </c>
      <c r="BL146" s="71">
        <v>0</v>
      </c>
      <c r="BM146" s="71">
        <v>0</v>
      </c>
      <c r="BN146" s="72"/>
      <c r="BO146" s="71">
        <v>0</v>
      </c>
      <c r="BP146" s="71">
        <v>0</v>
      </c>
      <c r="BQ146" s="71">
        <v>2</v>
      </c>
      <c r="BR146" s="71">
        <v>0</v>
      </c>
      <c r="BS146" s="71">
        <v>0</v>
      </c>
      <c r="BT146" s="71">
        <v>0</v>
      </c>
      <c r="BU146"/>
      <c r="BV146" s="70">
        <v>15.12</v>
      </c>
      <c r="BW146" s="70">
        <v>0</v>
      </c>
      <c r="BX146" s="70">
        <v>0</v>
      </c>
      <c r="BY146" s="70">
        <v>0</v>
      </c>
      <c r="BZ146" s="70">
        <v>0</v>
      </c>
      <c r="CA146" s="70">
        <v>0</v>
      </c>
      <c r="CB146" s="70">
        <v>0</v>
      </c>
      <c r="CC146" s="70">
        <v>0</v>
      </c>
      <c r="CD146" s="70">
        <v>0</v>
      </c>
    </row>
    <row r="147" spans="1:82">
      <c r="A147" s="70" t="s">
        <v>1836</v>
      </c>
      <c r="B147" s="70">
        <v>200</v>
      </c>
      <c r="C147" s="70">
        <v>13</v>
      </c>
      <c r="D147" s="70">
        <v>12</v>
      </c>
      <c r="E147" s="70">
        <v>2016</v>
      </c>
      <c r="F147" s="70" t="s">
        <v>155</v>
      </c>
      <c r="G147" s="70" t="s">
        <v>1823</v>
      </c>
      <c r="H147" s="70" t="s">
        <v>1824</v>
      </c>
      <c r="I147" s="148"/>
      <c r="J147" s="71">
        <v>26.983435632209623</v>
      </c>
      <c r="K147" s="71">
        <v>1.3056528179583626</v>
      </c>
      <c r="L147" s="71">
        <v>8.1299947767694007</v>
      </c>
      <c r="M147" s="71">
        <v>8.3396360727782053</v>
      </c>
      <c r="N147" s="71">
        <v>13.523655618650691</v>
      </c>
      <c r="O147" s="71">
        <v>9.1050620594873557</v>
      </c>
      <c r="P147" s="71">
        <v>15.465311916115267</v>
      </c>
      <c r="Q147" s="71">
        <v>0.62579976676257187</v>
      </c>
      <c r="R147" s="71">
        <v>0</v>
      </c>
      <c r="S147" s="71">
        <v>0.73654363510000009</v>
      </c>
      <c r="T147" s="72"/>
      <c r="U147" s="71">
        <v>2420999</v>
      </c>
      <c r="V147" s="71">
        <v>543</v>
      </c>
      <c r="W147" s="71">
        <v>176</v>
      </c>
      <c r="X147" s="71">
        <v>2060</v>
      </c>
      <c r="Y147" s="71">
        <v>3939</v>
      </c>
      <c r="Z147" s="71">
        <v>5355</v>
      </c>
      <c r="AA147" s="71">
        <v>3183</v>
      </c>
      <c r="AB147" s="71">
        <v>8860</v>
      </c>
      <c r="AC147" s="71">
        <v>0</v>
      </c>
      <c r="AD147" s="71">
        <v>0.73654363510000009</v>
      </c>
      <c r="AE147" s="72"/>
      <c r="AF147" s="71">
        <v>26751456.957674321</v>
      </c>
      <c r="AG147" s="71">
        <v>928709.54494803166</v>
      </c>
      <c r="AH147" s="71">
        <v>1283631.3886582439</v>
      </c>
      <c r="AI147" s="71">
        <v>12130738.77519455</v>
      </c>
      <c r="AJ147" s="71">
        <v>23240765.973070491</v>
      </c>
      <c r="AK147" s="71">
        <v>0</v>
      </c>
      <c r="AL147" s="71">
        <v>0</v>
      </c>
      <c r="AM147" s="71">
        <v>1215169.1680318641</v>
      </c>
      <c r="AN147" s="71">
        <v>0</v>
      </c>
      <c r="AO147" s="71">
        <v>0</v>
      </c>
      <c r="AP147" s="71">
        <v>65550471.807577498</v>
      </c>
      <c r="AQ147" s="72"/>
      <c r="AR147" s="71">
        <v>107</v>
      </c>
      <c r="AS147" s="71">
        <v>49</v>
      </c>
      <c r="AT147" s="71">
        <v>0</v>
      </c>
      <c r="AU147" s="71">
        <v>0</v>
      </c>
      <c r="AV147" s="71">
        <v>0</v>
      </c>
      <c r="AW147" s="71">
        <v>0</v>
      </c>
      <c r="AX147" s="71"/>
      <c r="AY147" s="72"/>
      <c r="AZ147" s="71">
        <v>519.83699999999999</v>
      </c>
      <c r="BA147" s="71">
        <v>2058.6</v>
      </c>
      <c r="BB147" s="71">
        <v>0</v>
      </c>
      <c r="BC147" s="71">
        <v>0</v>
      </c>
      <c r="BD147" s="71">
        <v>0</v>
      </c>
      <c r="BE147" s="71">
        <v>0</v>
      </c>
      <c r="BF147" s="71"/>
      <c r="BG147" s="72"/>
      <c r="BH147" s="71">
        <v>0</v>
      </c>
      <c r="BI147" s="71">
        <v>0</v>
      </c>
      <c r="BJ147" s="71">
        <v>14.846</v>
      </c>
      <c r="BK147" s="71">
        <v>0</v>
      </c>
      <c r="BL147" s="71">
        <v>0</v>
      </c>
      <c r="BM147" s="71">
        <v>0</v>
      </c>
      <c r="BN147" s="72"/>
      <c r="BO147" s="71">
        <v>0</v>
      </c>
      <c r="BP147" s="71">
        <v>0</v>
      </c>
      <c r="BQ147" s="71">
        <v>2</v>
      </c>
      <c r="BR147" s="71">
        <v>0</v>
      </c>
      <c r="BS147" s="71">
        <v>0</v>
      </c>
      <c r="BT147" s="71">
        <v>0</v>
      </c>
      <c r="BU147"/>
      <c r="BV147" s="70">
        <v>14.846</v>
      </c>
      <c r="BW147" s="70">
        <v>0</v>
      </c>
      <c r="BX147" s="70">
        <v>0</v>
      </c>
      <c r="BY147" s="70">
        <v>0</v>
      </c>
      <c r="BZ147" s="70">
        <v>0</v>
      </c>
      <c r="CA147" s="70">
        <v>0</v>
      </c>
      <c r="CB147" s="70">
        <v>0</v>
      </c>
      <c r="CC147" s="70">
        <v>0</v>
      </c>
      <c r="CD147" s="70">
        <v>0</v>
      </c>
    </row>
    <row r="148" spans="1:82">
      <c r="A148" s="70" t="s">
        <v>1837</v>
      </c>
      <c r="B148" s="70">
        <v>201</v>
      </c>
      <c r="C148" s="70">
        <v>14</v>
      </c>
      <c r="D148" s="70">
        <v>12</v>
      </c>
      <c r="E148" s="70">
        <v>2017</v>
      </c>
      <c r="F148" s="70" t="s">
        <v>156</v>
      </c>
      <c r="G148" s="70" t="s">
        <v>1823</v>
      </c>
      <c r="H148" s="70" t="s">
        <v>1824</v>
      </c>
      <c r="I148" s="148"/>
      <c r="J148" s="71">
        <v>30.302984712740219</v>
      </c>
      <c r="K148" s="71">
        <v>1.3231217320619186</v>
      </c>
      <c r="L148" s="71">
        <v>7.6852915679093812</v>
      </c>
      <c r="M148" s="71">
        <v>8.4362505334626157</v>
      </c>
      <c r="N148" s="71">
        <v>13.333806454923604</v>
      </c>
      <c r="O148" s="71">
        <v>8.8912598090222001</v>
      </c>
      <c r="P148" s="71">
        <v>15.256301983281295</v>
      </c>
      <c r="Q148" s="71">
        <v>0.58678886623175297</v>
      </c>
      <c r="R148" s="71">
        <v>0</v>
      </c>
      <c r="S148" s="71">
        <v>0.55560602749999999</v>
      </c>
      <c r="T148" s="72"/>
      <c r="U148" s="71">
        <v>2728399</v>
      </c>
      <c r="V148" s="71">
        <v>543</v>
      </c>
      <c r="W148" s="71">
        <v>176</v>
      </c>
      <c r="X148" s="71">
        <v>2060</v>
      </c>
      <c r="Y148" s="71">
        <v>3896</v>
      </c>
      <c r="Z148" s="71">
        <v>5316</v>
      </c>
      <c r="AA148" s="71">
        <v>3160</v>
      </c>
      <c r="AB148" s="71">
        <v>8591</v>
      </c>
      <c r="AC148" s="71">
        <v>0</v>
      </c>
      <c r="AD148" s="71">
        <v>0.55560602749999999</v>
      </c>
      <c r="AE148" s="72"/>
      <c r="AF148" s="71">
        <v>31049020.868091859</v>
      </c>
      <c r="AG148" s="71">
        <v>946331.3639041495</v>
      </c>
      <c r="AH148" s="71">
        <v>1603870.280554804</v>
      </c>
      <c r="AI148" s="71">
        <v>12608554.331606191</v>
      </c>
      <c r="AJ148" s="71">
        <v>21693960.64684305</v>
      </c>
      <c r="AK148" s="71">
        <v>0</v>
      </c>
      <c r="AL148" s="71">
        <v>0</v>
      </c>
      <c r="AM148" s="71">
        <v>1180118.8847691109</v>
      </c>
      <c r="AN148" s="71">
        <v>0</v>
      </c>
      <c r="AO148" s="71">
        <v>0</v>
      </c>
      <c r="AP148" s="71">
        <v>69081856.375769168</v>
      </c>
      <c r="AQ148" s="72"/>
      <c r="AR148" s="71">
        <v>109</v>
      </c>
      <c r="AS148" s="71">
        <v>54</v>
      </c>
      <c r="AT148" s="71">
        <v>0</v>
      </c>
      <c r="AU148" s="71">
        <v>0</v>
      </c>
      <c r="AV148" s="71">
        <v>0</v>
      </c>
      <c r="AW148" s="71">
        <v>0</v>
      </c>
      <c r="AX148" s="71"/>
      <c r="AY148" s="72"/>
      <c r="AZ148" s="71">
        <v>529.73700000000008</v>
      </c>
      <c r="BA148" s="71">
        <v>2287.6</v>
      </c>
      <c r="BB148" s="71">
        <v>0</v>
      </c>
      <c r="BC148" s="71">
        <v>0</v>
      </c>
      <c r="BD148" s="71">
        <v>0</v>
      </c>
      <c r="BE148" s="71">
        <v>0</v>
      </c>
      <c r="BF148" s="71"/>
      <c r="BG148" s="72"/>
      <c r="BH148" s="71">
        <v>0</v>
      </c>
      <c r="BI148" s="71">
        <v>0</v>
      </c>
      <c r="BJ148" s="71">
        <v>12.920999999999999</v>
      </c>
      <c r="BK148" s="71">
        <v>0</v>
      </c>
      <c r="BL148" s="71">
        <v>0</v>
      </c>
      <c r="BM148" s="71">
        <v>0</v>
      </c>
      <c r="BN148" s="72"/>
      <c r="BO148" s="71">
        <v>0</v>
      </c>
      <c r="BP148" s="71">
        <v>0</v>
      </c>
      <c r="BQ148" s="71">
        <v>2</v>
      </c>
      <c r="BR148" s="71">
        <v>0</v>
      </c>
      <c r="BS148" s="71">
        <v>0</v>
      </c>
      <c r="BT148" s="71">
        <v>0</v>
      </c>
      <c r="BU148"/>
      <c r="BV148" s="70">
        <v>12.920999999999999</v>
      </c>
      <c r="BW148" s="70">
        <v>0</v>
      </c>
      <c r="BX148" s="70">
        <v>0</v>
      </c>
      <c r="BY148" s="70">
        <v>0</v>
      </c>
      <c r="BZ148" s="70">
        <v>0</v>
      </c>
      <c r="CA148" s="70">
        <v>0</v>
      </c>
      <c r="CB148" s="70">
        <v>0</v>
      </c>
      <c r="CC148" s="70">
        <v>0</v>
      </c>
      <c r="CD148" s="70">
        <v>0</v>
      </c>
    </row>
    <row r="149" spans="1:82">
      <c r="A149" s="70" t="s">
        <v>1838</v>
      </c>
      <c r="B149" s="70">
        <v>202</v>
      </c>
      <c r="C149" s="70">
        <v>15</v>
      </c>
      <c r="D149" s="70">
        <v>12</v>
      </c>
      <c r="E149" s="70">
        <v>2018</v>
      </c>
      <c r="F149" s="70" t="s">
        <v>183</v>
      </c>
      <c r="G149" s="70" t="s">
        <v>1823</v>
      </c>
      <c r="H149" s="70" t="s">
        <v>1824</v>
      </c>
      <c r="I149" s="148"/>
      <c r="J149" s="71">
        <v>30.083722055445843</v>
      </c>
      <c r="K149" s="71">
        <v>1.2534976160704017</v>
      </c>
      <c r="L149" s="71">
        <v>7.0204314171654127</v>
      </c>
      <c r="M149" s="71">
        <v>8.3455820908902059</v>
      </c>
      <c r="N149" s="71">
        <v>12.83540140898304</v>
      </c>
      <c r="O149" s="71">
        <v>8.6766198608414218</v>
      </c>
      <c r="P149" s="71">
        <v>14.970600347435944</v>
      </c>
      <c r="Q149" s="71">
        <v>0.53334971289437605</v>
      </c>
      <c r="R149" s="71">
        <v>0</v>
      </c>
      <c r="S149" s="71">
        <v>0.77368466460000007</v>
      </c>
      <c r="T149" s="72"/>
      <c r="U149" s="71">
        <v>2911468</v>
      </c>
      <c r="V149" s="71">
        <v>543</v>
      </c>
      <c r="W149" s="71">
        <v>176</v>
      </c>
      <c r="X149" s="71">
        <v>2060</v>
      </c>
      <c r="Y149" s="71">
        <v>3904</v>
      </c>
      <c r="Z149" s="71">
        <v>5287</v>
      </c>
      <c r="AA149" s="71">
        <v>3132</v>
      </c>
      <c r="AB149" s="71">
        <v>8415</v>
      </c>
      <c r="AC149" s="71">
        <v>0</v>
      </c>
      <c r="AD149" s="71">
        <v>0.77368466460000007</v>
      </c>
      <c r="AE149" s="72"/>
      <c r="AF149" s="71">
        <v>32452674.113993861</v>
      </c>
      <c r="AG149" s="71">
        <v>843789.40054924774</v>
      </c>
      <c r="AH149" s="71">
        <v>1477586.5016255949</v>
      </c>
      <c r="AI149" s="71">
        <v>11975085.762345299</v>
      </c>
      <c r="AJ149" s="71">
        <v>20882039.36406574</v>
      </c>
      <c r="AK149" s="71">
        <v>0</v>
      </c>
      <c r="AL149" s="71">
        <v>0</v>
      </c>
      <c r="AM149" s="71">
        <v>1158334.0966385249</v>
      </c>
      <c r="AN149" s="71">
        <v>0</v>
      </c>
      <c r="AO149" s="71">
        <v>0</v>
      </c>
      <c r="AP149" s="71">
        <v>68789509.23921828</v>
      </c>
      <c r="AQ149" s="72"/>
      <c r="AR149" s="71">
        <v>115</v>
      </c>
      <c r="AS149" s="71">
        <v>62</v>
      </c>
      <c r="AT149" s="71">
        <v>0</v>
      </c>
      <c r="AU149" s="71">
        <v>0</v>
      </c>
      <c r="AV149" s="71">
        <v>0</v>
      </c>
      <c r="AW149" s="71">
        <v>0</v>
      </c>
      <c r="AX149" s="71"/>
      <c r="AY149" s="72"/>
      <c r="AZ149" s="71">
        <v>562.73699999999985</v>
      </c>
      <c r="BA149" s="71">
        <v>2637</v>
      </c>
      <c r="BB149" s="71">
        <v>0</v>
      </c>
      <c r="BC149" s="71">
        <v>0</v>
      </c>
      <c r="BD149" s="71">
        <v>0</v>
      </c>
      <c r="BE149" s="71">
        <v>0</v>
      </c>
      <c r="BF149" s="71"/>
      <c r="BG149" s="72"/>
      <c r="BH149" s="71">
        <v>0</v>
      </c>
      <c r="BI149" s="71">
        <v>0</v>
      </c>
      <c r="BJ149" s="71">
        <v>12.952999999999999</v>
      </c>
      <c r="BK149" s="71">
        <v>0</v>
      </c>
      <c r="BL149" s="71">
        <v>0</v>
      </c>
      <c r="BM149" s="71">
        <v>0</v>
      </c>
      <c r="BN149" s="72"/>
      <c r="BO149" s="71">
        <v>0</v>
      </c>
      <c r="BP149" s="71">
        <v>0</v>
      </c>
      <c r="BQ149" s="71">
        <v>2</v>
      </c>
      <c r="BR149" s="71">
        <v>0</v>
      </c>
      <c r="BS149" s="71">
        <v>0</v>
      </c>
      <c r="BT149" s="71">
        <v>0</v>
      </c>
      <c r="BU149"/>
      <c r="BV149" s="70">
        <v>12.952999999999999</v>
      </c>
      <c r="BW149" s="70">
        <v>0</v>
      </c>
      <c r="BX149" s="70">
        <v>0</v>
      </c>
      <c r="BY149" s="70">
        <v>0</v>
      </c>
      <c r="BZ149" s="70">
        <v>0</v>
      </c>
      <c r="CA149" s="70">
        <v>0</v>
      </c>
      <c r="CB149" s="70">
        <v>0</v>
      </c>
      <c r="CC149" s="70">
        <v>0</v>
      </c>
      <c r="CD149" s="70">
        <v>0</v>
      </c>
    </row>
    <row r="150" spans="1:82">
      <c r="A150" s="70" t="s">
        <v>1839</v>
      </c>
      <c r="B150" s="70">
        <v>203</v>
      </c>
      <c r="C150" s="70">
        <v>16</v>
      </c>
      <c r="D150" s="70">
        <v>12</v>
      </c>
      <c r="E150" s="70">
        <v>2019</v>
      </c>
      <c r="F150" s="70" t="s">
        <v>158</v>
      </c>
      <c r="G150" s="70" t="s">
        <v>1823</v>
      </c>
      <c r="H150" s="70" t="s">
        <v>1824</v>
      </c>
      <c r="I150" s="148"/>
      <c r="J150" s="71">
        <v>23.601336369389678</v>
      </c>
      <c r="K150" s="71">
        <v>1.071592217902205</v>
      </c>
      <c r="L150" s="71">
        <v>6.9112690006963042</v>
      </c>
      <c r="M150" s="71">
        <v>7.0479333031910461</v>
      </c>
      <c r="N150" s="71">
        <v>9.9805083637342484</v>
      </c>
      <c r="O150" s="71">
        <v>8.3233901163176558</v>
      </c>
      <c r="P150" s="71">
        <v>14.520037279383201</v>
      </c>
      <c r="Q150" s="71">
        <v>0.504542754991534</v>
      </c>
      <c r="R150" s="71">
        <v>0</v>
      </c>
      <c r="S150" s="71">
        <v>0.72122057599999989</v>
      </c>
      <c r="T150" s="72"/>
      <c r="U150" s="71">
        <v>2788542</v>
      </c>
      <c r="V150" s="71">
        <v>543</v>
      </c>
      <c r="W150" s="71">
        <v>176</v>
      </c>
      <c r="X150" s="71">
        <v>2060</v>
      </c>
      <c r="Y150" s="71">
        <v>3860</v>
      </c>
      <c r="Z150" s="71">
        <v>5211</v>
      </c>
      <c r="AA150" s="71">
        <v>3015</v>
      </c>
      <c r="AB150" s="71">
        <v>8176</v>
      </c>
      <c r="AC150" s="71">
        <v>0</v>
      </c>
      <c r="AD150" s="71">
        <v>0.72122057599999989</v>
      </c>
      <c r="AE150" s="72"/>
      <c r="AF150" s="71">
        <v>30538149.791997101</v>
      </c>
      <c r="AG150" s="71">
        <v>819949.80137314613</v>
      </c>
      <c r="AH150" s="71">
        <v>1624341.798004997</v>
      </c>
      <c r="AI150" s="71">
        <v>12642310.24000415</v>
      </c>
      <c r="AJ150" s="71">
        <v>19130287.789248019</v>
      </c>
      <c r="AK150" s="71">
        <v>0</v>
      </c>
      <c r="AL150" s="71">
        <v>0</v>
      </c>
      <c r="AM150" s="71">
        <v>1113509.6511049531</v>
      </c>
      <c r="AN150" s="71">
        <v>0</v>
      </c>
      <c r="AO150" s="71">
        <v>0</v>
      </c>
      <c r="AP150" s="71">
        <v>65868549.071732372</v>
      </c>
      <c r="AQ150" s="72"/>
      <c r="AR150" s="71">
        <v>118</v>
      </c>
      <c r="AS150" s="71">
        <v>68</v>
      </c>
      <c r="AT150" s="71">
        <v>0</v>
      </c>
      <c r="AU150" s="71">
        <v>0</v>
      </c>
      <c r="AV150" s="71">
        <v>0</v>
      </c>
      <c r="AW150" s="71">
        <v>0</v>
      </c>
      <c r="AX150" s="71"/>
      <c r="AY150" s="72"/>
      <c r="AZ150" s="71">
        <v>588.101</v>
      </c>
      <c r="BA150" s="71">
        <v>2838.9</v>
      </c>
      <c r="BB150" s="71">
        <v>0</v>
      </c>
      <c r="BC150" s="71">
        <v>0</v>
      </c>
      <c r="BD150" s="71">
        <v>0</v>
      </c>
      <c r="BE150" s="71">
        <v>0</v>
      </c>
      <c r="BF150" s="71"/>
      <c r="BG150" s="72"/>
      <c r="BH150" s="71">
        <v>0</v>
      </c>
      <c r="BI150" s="71">
        <v>0</v>
      </c>
      <c r="BJ150" s="71">
        <v>12.561</v>
      </c>
      <c r="BK150" s="71">
        <v>0</v>
      </c>
      <c r="BL150" s="71">
        <v>0</v>
      </c>
      <c r="BM150" s="71">
        <v>0</v>
      </c>
      <c r="BN150" s="72"/>
      <c r="BO150" s="71">
        <v>0</v>
      </c>
      <c r="BP150" s="71">
        <v>0</v>
      </c>
      <c r="BQ150" s="71">
        <v>2</v>
      </c>
      <c r="BR150" s="71">
        <v>0</v>
      </c>
      <c r="BS150" s="71">
        <v>0</v>
      </c>
      <c r="BT150" s="71">
        <v>0</v>
      </c>
      <c r="BU150"/>
      <c r="BV150" s="70">
        <v>12.561</v>
      </c>
      <c r="BW150" s="70">
        <v>0</v>
      </c>
      <c r="BX150" s="70">
        <v>0</v>
      </c>
      <c r="BY150" s="70">
        <v>0</v>
      </c>
      <c r="BZ150" s="70">
        <v>0</v>
      </c>
      <c r="CA150" s="70">
        <v>0</v>
      </c>
      <c r="CB150" s="70">
        <v>0</v>
      </c>
      <c r="CC150" s="70">
        <v>0</v>
      </c>
      <c r="CD150" s="70">
        <v>0</v>
      </c>
    </row>
    <row r="151" spans="1:82">
      <c r="A151" s="70" t="s">
        <v>1840</v>
      </c>
      <c r="B151" s="70">
        <v>204</v>
      </c>
      <c r="C151" s="70">
        <v>17</v>
      </c>
      <c r="D151" s="70">
        <v>12</v>
      </c>
      <c r="E151" s="70">
        <v>2020</v>
      </c>
      <c r="F151" s="70" t="s">
        <v>159</v>
      </c>
      <c r="G151" s="70" t="s">
        <v>1823</v>
      </c>
      <c r="H151" s="70" t="s">
        <v>1824</v>
      </c>
      <c r="I151" s="148"/>
      <c r="J151" s="71">
        <v>30.273302632938631</v>
      </c>
      <c r="K151" s="71">
        <v>1.2406264772885578</v>
      </c>
      <c r="L151" s="71">
        <v>6.7883541586632328</v>
      </c>
      <c r="M151" s="71">
        <v>7.8103476197820711</v>
      </c>
      <c r="N151" s="71">
        <v>14.34342235890894</v>
      </c>
      <c r="O151" s="71">
        <v>7.1875087480297122</v>
      </c>
      <c r="P151" s="71">
        <v>13.43882605624437</v>
      </c>
      <c r="Q151" s="71">
        <v>0.46673308642584999</v>
      </c>
      <c r="R151" s="71">
        <v>0</v>
      </c>
      <c r="S151" s="71">
        <v>0.83674849104000004</v>
      </c>
      <c r="T151" s="72"/>
      <c r="U151" s="71">
        <v>2858474</v>
      </c>
      <c r="V151" s="71">
        <v>498</v>
      </c>
      <c r="W151" s="71">
        <v>167</v>
      </c>
      <c r="X151" s="71">
        <v>1965</v>
      </c>
      <c r="Y151" s="71">
        <v>3794</v>
      </c>
      <c r="Z151" s="71">
        <v>5136</v>
      </c>
      <c r="AA151" s="71">
        <v>2966</v>
      </c>
      <c r="AB151" s="71">
        <v>7916</v>
      </c>
      <c r="AC151" s="71">
        <v>0</v>
      </c>
      <c r="AD151" s="71">
        <v>0.83674849104000004</v>
      </c>
      <c r="AE151" s="72"/>
      <c r="AF151" s="71">
        <v>30181756.45566031</v>
      </c>
      <c r="AG151" s="71">
        <v>798145.96645670384</v>
      </c>
      <c r="AH151" s="71">
        <v>1698921.4862514664</v>
      </c>
      <c r="AI151" s="71">
        <v>10774335.124845371</v>
      </c>
      <c r="AJ151" s="71">
        <v>23752908.973190371</v>
      </c>
      <c r="AK151" s="71"/>
      <c r="AL151" s="71"/>
      <c r="AM151" s="71">
        <v>1033125.9485943478</v>
      </c>
      <c r="AN151" s="71"/>
      <c r="AO151" s="71"/>
      <c r="AP151" s="71">
        <v>68239193.954998568</v>
      </c>
      <c r="AQ151" s="72"/>
      <c r="AR151" s="71">
        <v>127</v>
      </c>
      <c r="AS151" s="71">
        <v>73</v>
      </c>
      <c r="AT151" s="71">
        <v>0</v>
      </c>
      <c r="AU151" s="71">
        <v>1</v>
      </c>
      <c r="AV151" s="71">
        <v>0</v>
      </c>
      <c r="AW151" s="71">
        <v>0</v>
      </c>
      <c r="AX151" s="71"/>
      <c r="AY151" s="72"/>
      <c r="AZ151" s="71">
        <v>642.70100000000002</v>
      </c>
      <c r="BA151" s="71">
        <v>3069.099999999999</v>
      </c>
      <c r="BB151" s="71">
        <v>0</v>
      </c>
      <c r="BC151" s="71">
        <v>150</v>
      </c>
      <c r="BD151" s="71">
        <v>0</v>
      </c>
      <c r="BE151" s="71">
        <v>0</v>
      </c>
      <c r="BF151" s="71"/>
      <c r="BG151" s="72"/>
      <c r="BH151" s="71">
        <v>0</v>
      </c>
      <c r="BI151" s="71">
        <v>0</v>
      </c>
      <c r="BJ151" s="71">
        <v>10.25</v>
      </c>
      <c r="BK151" s="71">
        <v>0</v>
      </c>
      <c r="BL151" s="71">
        <v>0</v>
      </c>
      <c r="BM151" s="71">
        <v>0</v>
      </c>
      <c r="BN151" s="72"/>
      <c r="BO151" s="71">
        <v>0</v>
      </c>
      <c r="BP151" s="71">
        <v>0</v>
      </c>
      <c r="BQ151" s="71">
        <v>2</v>
      </c>
      <c r="BR151" s="71">
        <v>0</v>
      </c>
      <c r="BS151" s="71">
        <v>0</v>
      </c>
      <c r="BT151" s="71">
        <v>0</v>
      </c>
      <c r="BU151"/>
      <c r="BV151" s="70">
        <v>10.25</v>
      </c>
      <c r="BW151" s="70">
        <v>0</v>
      </c>
      <c r="BX151" s="70">
        <v>0</v>
      </c>
      <c r="BY151" s="70">
        <v>0</v>
      </c>
      <c r="BZ151" s="70">
        <v>0</v>
      </c>
      <c r="CA151" s="70">
        <v>0</v>
      </c>
      <c r="CB151" s="70">
        <v>0</v>
      </c>
      <c r="CC151" s="70">
        <v>0</v>
      </c>
      <c r="CD151" s="70">
        <v>0</v>
      </c>
    </row>
    <row r="152" spans="1:82">
      <c r="A152" s="70" t="s">
        <v>1841</v>
      </c>
      <c r="B152" s="70">
        <v>204</v>
      </c>
      <c r="C152" s="70">
        <v>18</v>
      </c>
      <c r="D152" s="70">
        <v>12</v>
      </c>
      <c r="E152" s="70">
        <v>2021</v>
      </c>
      <c r="F152" s="70" t="s">
        <v>160</v>
      </c>
      <c r="G152" s="70" t="s">
        <v>1823</v>
      </c>
      <c r="H152" s="70" t="s">
        <v>1824</v>
      </c>
      <c r="I152" s="148"/>
      <c r="J152" s="71">
        <v>86.864388628825679</v>
      </c>
      <c r="K152" s="71">
        <v>1.2294936509605936</v>
      </c>
      <c r="L152" s="71">
        <v>6.9840678996430636</v>
      </c>
      <c r="M152" s="71">
        <v>8.3344265463446927</v>
      </c>
      <c r="N152" s="71">
        <v>12.811980538056401</v>
      </c>
      <c r="O152" s="71">
        <v>6.8636351196006222</v>
      </c>
      <c r="P152" s="71">
        <v>13.572747522655231</v>
      </c>
      <c r="Q152" s="71">
        <v>0.45051492067861598</v>
      </c>
      <c r="R152" s="71">
        <v>0</v>
      </c>
      <c r="S152" s="71">
        <v>0.77662517480000004</v>
      </c>
      <c r="T152" s="72"/>
      <c r="U152" s="71">
        <v>9635626</v>
      </c>
      <c r="V152" s="71">
        <v>498</v>
      </c>
      <c r="W152" s="71">
        <v>167</v>
      </c>
      <c r="X152" s="71">
        <v>1965</v>
      </c>
      <c r="Y152" s="71">
        <v>3776</v>
      </c>
      <c r="Z152" s="71">
        <v>5050</v>
      </c>
      <c r="AA152" s="71">
        <v>2921</v>
      </c>
      <c r="AB152" s="71">
        <v>7716</v>
      </c>
      <c r="AC152" s="71">
        <v>0</v>
      </c>
      <c r="AD152" s="71">
        <v>0.77662517480000004</v>
      </c>
      <c r="AE152" s="72"/>
      <c r="AF152" s="71">
        <v>92954169.75969778</v>
      </c>
      <c r="AG152" s="71">
        <v>814417.51030491374</v>
      </c>
      <c r="AH152" s="71">
        <v>1802920.2836333304</v>
      </c>
      <c r="AI152" s="71">
        <v>12657399.873589199</v>
      </c>
      <c r="AJ152" s="71">
        <v>21984053.285968881</v>
      </c>
      <c r="AK152" s="71">
        <v>0</v>
      </c>
      <c r="AL152" s="71">
        <v>0</v>
      </c>
      <c r="AM152" s="71">
        <v>1012832.1583250073</v>
      </c>
      <c r="AN152" s="71">
        <v>0</v>
      </c>
      <c r="AO152" s="71">
        <v>0</v>
      </c>
      <c r="AP152" s="71">
        <v>131225792.87151912</v>
      </c>
      <c r="AQ152" s="72"/>
      <c r="AR152" s="71">
        <v>128</v>
      </c>
      <c r="AS152" s="71">
        <v>82</v>
      </c>
      <c r="AT152" s="71">
        <v>0</v>
      </c>
      <c r="AU152" s="71">
        <v>1</v>
      </c>
      <c r="AV152" s="71">
        <v>0</v>
      </c>
      <c r="AW152" s="71">
        <v>0</v>
      </c>
      <c r="AX152" s="71"/>
      <c r="AY152" s="72"/>
      <c r="AZ152" s="71">
        <v>650.20100000000002</v>
      </c>
      <c r="BA152" s="71">
        <v>3481.599999999999</v>
      </c>
      <c r="BB152" s="71">
        <v>0</v>
      </c>
      <c r="BC152" s="71">
        <v>150</v>
      </c>
      <c r="BD152" s="71">
        <v>0</v>
      </c>
      <c r="BE152" s="71">
        <v>0</v>
      </c>
      <c r="BF152" s="71"/>
      <c r="BG152" s="72"/>
      <c r="BH152" s="71">
        <v>0</v>
      </c>
      <c r="BI152" s="71">
        <v>0</v>
      </c>
      <c r="BJ152" s="71">
        <v>13.476000000000001</v>
      </c>
      <c r="BK152" s="71">
        <v>0</v>
      </c>
      <c r="BL152" s="71">
        <v>0</v>
      </c>
      <c r="BM152" s="71">
        <v>0</v>
      </c>
      <c r="BN152" s="72"/>
      <c r="BO152" s="71">
        <v>0</v>
      </c>
      <c r="BP152" s="71">
        <v>0</v>
      </c>
      <c r="BQ152" s="71">
        <v>2</v>
      </c>
      <c r="BR152" s="71">
        <v>0</v>
      </c>
      <c r="BS152" s="71">
        <v>0</v>
      </c>
      <c r="BT152" s="71">
        <v>0</v>
      </c>
      <c r="BU152"/>
      <c r="BV152" s="70">
        <v>13.476000000000001</v>
      </c>
      <c r="BW152" s="70">
        <v>0</v>
      </c>
      <c r="BX152" s="70">
        <v>0</v>
      </c>
      <c r="BY152" s="70">
        <v>0</v>
      </c>
      <c r="BZ152" s="70">
        <v>0</v>
      </c>
      <c r="CA152" s="70">
        <v>0</v>
      </c>
      <c r="CB152" s="70">
        <v>0</v>
      </c>
      <c r="CC152" s="70">
        <v>0</v>
      </c>
      <c r="CD152" s="70">
        <v>0</v>
      </c>
    </row>
    <row r="153" spans="1:82">
      <c r="A153" s="70" t="s">
        <v>1842</v>
      </c>
      <c r="B153" s="70">
        <v>204</v>
      </c>
      <c r="C153" s="70">
        <v>19</v>
      </c>
      <c r="D153" s="70">
        <v>12</v>
      </c>
      <c r="E153" s="70">
        <v>2022</v>
      </c>
      <c r="F153" s="70" t="s">
        <v>161</v>
      </c>
      <c r="G153" s="70" t="s">
        <v>1823</v>
      </c>
      <c r="H153" s="70" t="s">
        <v>1824</v>
      </c>
      <c r="I153" s="148"/>
      <c r="J153" s="71">
        <v>58.4661557722116</v>
      </c>
      <c r="K153" s="71">
        <v>1.0303570353207683</v>
      </c>
      <c r="L153" s="71">
        <v>5.2813474273923262</v>
      </c>
      <c r="M153" s="71">
        <v>7.0004310898975612</v>
      </c>
      <c r="N153" s="71">
        <v>10.486870561672548</v>
      </c>
      <c r="O153" s="71">
        <v>7.105326807380334</v>
      </c>
      <c r="P153" s="71">
        <v>13.359792005884541</v>
      </c>
      <c r="Q153" s="71">
        <v>0.44093512037806115</v>
      </c>
      <c r="R153" s="71">
        <v>0</v>
      </c>
      <c r="S153" s="71">
        <v>0.66595024958000004</v>
      </c>
      <c r="T153" s="72"/>
      <c r="U153" s="71">
        <v>8198320</v>
      </c>
      <c r="V153" s="71">
        <v>498</v>
      </c>
      <c r="W153" s="71">
        <v>167</v>
      </c>
      <c r="X153" s="71">
        <v>1965</v>
      </c>
      <c r="Y153" s="71">
        <v>3735</v>
      </c>
      <c r="Z153" s="71">
        <v>4967</v>
      </c>
      <c r="AA153" s="71">
        <v>2919</v>
      </c>
      <c r="AB153" s="71">
        <v>7490</v>
      </c>
      <c r="AC153" s="71">
        <v>0</v>
      </c>
      <c r="AD153" s="71">
        <v>0.66595024958000004</v>
      </c>
      <c r="AE153" s="72"/>
      <c r="AF153" s="71">
        <v>71507724.042130098</v>
      </c>
      <c r="AG153" s="71">
        <v>802715.78222339065</v>
      </c>
      <c r="AH153" s="71">
        <v>1660592.145528625</v>
      </c>
      <c r="AI153" s="71">
        <v>12303870.805988641</v>
      </c>
      <c r="AJ153" s="71">
        <v>22399166.877227586</v>
      </c>
      <c r="AK153" s="71">
        <v>0</v>
      </c>
      <c r="AL153" s="71">
        <v>0</v>
      </c>
      <c r="AM153" s="71">
        <v>967163.43510929553</v>
      </c>
      <c r="AN153" s="71">
        <v>0</v>
      </c>
      <c r="AO153" s="71">
        <v>0</v>
      </c>
      <c r="AP153" s="71">
        <v>109641233.08820765</v>
      </c>
      <c r="AQ153" s="72"/>
      <c r="AR153" s="71">
        <v>139</v>
      </c>
      <c r="AS153" s="71">
        <v>86</v>
      </c>
      <c r="AT153" s="71">
        <v>0</v>
      </c>
      <c r="AU153" s="71">
        <v>1</v>
      </c>
      <c r="AV153" s="71">
        <v>0</v>
      </c>
      <c r="AW153" s="71">
        <v>0</v>
      </c>
      <c r="AX153" s="71"/>
      <c r="AY153" s="72"/>
      <c r="AZ153" s="71">
        <v>716.577</v>
      </c>
      <c r="BA153" s="71">
        <v>3670.0999999999995</v>
      </c>
      <c r="BB153" s="71">
        <v>0</v>
      </c>
      <c r="BC153" s="71">
        <v>150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1843</v>
      </c>
      <c r="B154" s="70">
        <v>204</v>
      </c>
      <c r="C154" s="70">
        <v>20</v>
      </c>
      <c r="D154" s="70">
        <v>12</v>
      </c>
      <c r="E154" s="70">
        <v>2023</v>
      </c>
      <c r="F154" s="70" t="s">
        <v>1539</v>
      </c>
      <c r="G154" s="70" t="s">
        <v>1823</v>
      </c>
      <c r="H154" s="70" t="s">
        <v>1824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147</v>
      </c>
      <c r="AS154" s="71">
        <v>87</v>
      </c>
      <c r="AT154" s="71">
        <v>0</v>
      </c>
      <c r="AU154" s="71">
        <v>1</v>
      </c>
      <c r="AV154" s="71">
        <v>0</v>
      </c>
      <c r="AW154" s="71">
        <v>0</v>
      </c>
      <c r="AX154" s="71"/>
      <c r="AY154" s="72"/>
      <c r="AZ154" s="71">
        <v>766.37699999999995</v>
      </c>
      <c r="BA154" s="71">
        <v>3719.5999999999995</v>
      </c>
      <c r="BB154" s="71">
        <v>0</v>
      </c>
      <c r="BC154" s="71">
        <v>150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1844</v>
      </c>
      <c r="B155" s="70">
        <v>204</v>
      </c>
      <c r="C155" s="70">
        <v>21</v>
      </c>
      <c r="D155" s="70">
        <v>12</v>
      </c>
      <c r="E155" s="70">
        <v>2024</v>
      </c>
      <c r="F155" s="70" t="s">
        <v>1554</v>
      </c>
      <c r="G155" s="70" t="s">
        <v>1823</v>
      </c>
      <c r="H155" s="70" t="s">
        <v>1824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1845</v>
      </c>
      <c r="B156" s="70">
        <v>324</v>
      </c>
      <c r="C156" s="70">
        <v>1</v>
      </c>
      <c r="D156" s="70">
        <v>20</v>
      </c>
      <c r="E156" s="70">
        <v>1990</v>
      </c>
      <c r="F156" s="70" t="s">
        <v>787</v>
      </c>
      <c r="G156" s="70" t="s">
        <v>1846</v>
      </c>
      <c r="H156" s="70" t="s">
        <v>1847</v>
      </c>
      <c r="I156" s="148"/>
      <c r="J156" s="71">
        <v>86.137990281116984</v>
      </c>
      <c r="K156" s="71">
        <v>1.3335761446464811</v>
      </c>
      <c r="L156" s="71">
        <v>3.2420199760027781</v>
      </c>
      <c r="M156" s="71">
        <v>2.5024695789258731</v>
      </c>
      <c r="N156" s="71">
        <v>5.7908881381173343</v>
      </c>
      <c r="O156" s="71">
        <v>6.6202834527445216</v>
      </c>
      <c r="P156" s="71">
        <v>9.0852521149858294</v>
      </c>
      <c r="Q156" s="71">
        <v>0.531884491496185</v>
      </c>
      <c r="R156" s="71">
        <v>0</v>
      </c>
      <c r="S156" s="71">
        <v>0.54713456487876866</v>
      </c>
      <c r="T156" s="72"/>
      <c r="U156" s="71">
        <v>2276587</v>
      </c>
      <c r="V156" s="71">
        <v>324</v>
      </c>
      <c r="W156" s="71">
        <v>30</v>
      </c>
      <c r="X156" s="71">
        <v>898</v>
      </c>
      <c r="Y156" s="71">
        <v>2539</v>
      </c>
      <c r="Z156" s="71">
        <v>2723</v>
      </c>
      <c r="AA156" s="71">
        <v>2206</v>
      </c>
      <c r="AB156" s="71">
        <v>8636</v>
      </c>
      <c r="AC156" s="71">
        <v>0</v>
      </c>
      <c r="AD156" s="71">
        <v>0.54713456487876866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1848</v>
      </c>
      <c r="B157" s="70">
        <v>325</v>
      </c>
      <c r="C157" s="70">
        <v>2</v>
      </c>
      <c r="D157" s="70">
        <v>20</v>
      </c>
      <c r="E157" s="70">
        <v>2005</v>
      </c>
      <c r="F157" s="70" t="s">
        <v>789</v>
      </c>
      <c r="G157" s="70" t="s">
        <v>1846</v>
      </c>
      <c r="H157" s="70" t="s">
        <v>1847</v>
      </c>
      <c r="I157" s="148"/>
      <c r="J157" s="71">
        <v>43.800606105788859</v>
      </c>
      <c r="K157" s="71">
        <v>0.55266610688742313</v>
      </c>
      <c r="L157" s="71">
        <v>2.938315156377902</v>
      </c>
      <c r="M157" s="71">
        <v>4.6521257027037759</v>
      </c>
      <c r="N157" s="71">
        <v>8.4331628582307872</v>
      </c>
      <c r="O157" s="71">
        <v>10.06374289569062</v>
      </c>
      <c r="P157" s="71">
        <v>10.46967742372725</v>
      </c>
      <c r="Q157" s="71">
        <v>0.49982906492300599</v>
      </c>
      <c r="R157" s="71">
        <v>0</v>
      </c>
      <c r="S157" s="71">
        <v>1.139182888355186</v>
      </c>
      <c r="T157" s="72"/>
      <c r="U157" s="71">
        <v>1689552</v>
      </c>
      <c r="V157" s="71">
        <v>266</v>
      </c>
      <c r="W157" s="71">
        <v>41</v>
      </c>
      <c r="X157" s="71">
        <v>1032</v>
      </c>
      <c r="Y157" s="71">
        <v>3066</v>
      </c>
      <c r="Z157" s="71">
        <v>4790</v>
      </c>
      <c r="AA157" s="71">
        <v>2082</v>
      </c>
      <c r="AB157" s="71">
        <v>8484</v>
      </c>
      <c r="AC157" s="71">
        <v>0</v>
      </c>
      <c r="AD157" s="71">
        <v>1.139182888355186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1849</v>
      </c>
      <c r="B158" s="70">
        <v>326</v>
      </c>
      <c r="C158" s="70">
        <v>3</v>
      </c>
      <c r="D158" s="70">
        <v>20</v>
      </c>
      <c r="E158" s="70">
        <v>2006</v>
      </c>
      <c r="F158" s="70" t="s">
        <v>790</v>
      </c>
      <c r="G158" s="1064" t="s">
        <v>1846</v>
      </c>
      <c r="H158" s="70" t="s">
        <v>1847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1850</v>
      </c>
      <c r="B159" s="70">
        <v>327</v>
      </c>
      <c r="C159" s="70">
        <v>4</v>
      </c>
      <c r="D159" s="70">
        <v>20</v>
      </c>
      <c r="E159" s="70">
        <v>2007</v>
      </c>
      <c r="F159" s="70" t="s">
        <v>791</v>
      </c>
      <c r="G159" s="1064" t="s">
        <v>1846</v>
      </c>
      <c r="H159" s="70" t="s">
        <v>1847</v>
      </c>
      <c r="I159" s="148"/>
      <c r="J159" s="71">
        <v>41.781914592826247</v>
      </c>
      <c r="K159" s="71">
        <v>0.52509526723008193</v>
      </c>
      <c r="L159" s="71">
        <v>4.337639757798291</v>
      </c>
      <c r="M159" s="71">
        <v>5.5137001935963221</v>
      </c>
      <c r="N159" s="71">
        <v>8.42327516569555</v>
      </c>
      <c r="O159" s="71">
        <v>9.8809340389928551</v>
      </c>
      <c r="P159" s="71">
        <v>10.33555885462488</v>
      </c>
      <c r="Q159" s="71">
        <v>0.52219943721898798</v>
      </c>
      <c r="R159" s="71">
        <v>0</v>
      </c>
      <c r="S159" s="71">
        <v>0.95144222789140021</v>
      </c>
      <c r="T159" s="72"/>
      <c r="U159" s="71">
        <v>1785047</v>
      </c>
      <c r="V159" s="71">
        <v>235</v>
      </c>
      <c r="W159" s="71">
        <v>61</v>
      </c>
      <c r="X159" s="71">
        <v>1457</v>
      </c>
      <c r="Y159" s="71">
        <v>3102</v>
      </c>
      <c r="Z159" s="71">
        <v>4889</v>
      </c>
      <c r="AA159" s="71">
        <v>2024</v>
      </c>
      <c r="AB159" s="71">
        <v>8395</v>
      </c>
      <c r="AC159" s="71">
        <v>0</v>
      </c>
      <c r="AD159" s="71">
        <v>0.95144222789140021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1851</v>
      </c>
      <c r="B160" s="70">
        <v>328</v>
      </c>
      <c r="C160" s="70">
        <v>5</v>
      </c>
      <c r="D160" s="70">
        <v>20</v>
      </c>
      <c r="E160" s="70">
        <v>2008</v>
      </c>
      <c r="F160" s="70" t="s">
        <v>792</v>
      </c>
      <c r="G160" s="70" t="s">
        <v>1846</v>
      </c>
      <c r="H160" s="70" t="s">
        <v>1847</v>
      </c>
      <c r="I160" s="148"/>
      <c r="J160" s="71">
        <v>53.679386180952228</v>
      </c>
      <c r="K160" s="71">
        <v>0.41010980362944749</v>
      </c>
      <c r="L160" s="71">
        <v>3.7663374420611939</v>
      </c>
      <c r="M160" s="71">
        <v>5.7700413857474437</v>
      </c>
      <c r="N160" s="71">
        <v>7.9225247765131011</v>
      </c>
      <c r="O160" s="71">
        <v>9.5458900280148153</v>
      </c>
      <c r="P160" s="71">
        <v>9.8086110940187474</v>
      </c>
      <c r="Q160" s="71">
        <v>0.50707887588668199</v>
      </c>
      <c r="R160" s="71">
        <v>0</v>
      </c>
      <c r="S160" s="71">
        <v>1.106083937133826</v>
      </c>
      <c r="T160" s="72"/>
      <c r="U160" s="71">
        <v>2368888</v>
      </c>
      <c r="V160" s="71">
        <v>235</v>
      </c>
      <c r="W160" s="71">
        <v>61</v>
      </c>
      <c r="X160" s="71">
        <v>1457</v>
      </c>
      <c r="Y160" s="71">
        <v>3117</v>
      </c>
      <c r="Z160" s="71">
        <v>4889</v>
      </c>
      <c r="AA160" s="71">
        <v>1923</v>
      </c>
      <c r="AB160" s="71">
        <v>8286</v>
      </c>
      <c r="AC160" s="71">
        <v>0</v>
      </c>
      <c r="AD160" s="71">
        <v>1.106083937133826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1852</v>
      </c>
      <c r="B161" s="70">
        <v>329</v>
      </c>
      <c r="C161" s="70">
        <v>6</v>
      </c>
      <c r="D161" s="70">
        <v>20</v>
      </c>
      <c r="E161" s="70">
        <v>2009</v>
      </c>
      <c r="F161" s="70" t="s">
        <v>176</v>
      </c>
      <c r="G161" s="70" t="s">
        <v>1846</v>
      </c>
      <c r="H161" s="70" t="s">
        <v>1847</v>
      </c>
      <c r="I161" s="148"/>
      <c r="J161" s="71">
        <v>27.34174475249711</v>
      </c>
      <c r="K161" s="71">
        <v>0.34407213094741468</v>
      </c>
      <c r="L161" s="71">
        <v>5.9814633526707084</v>
      </c>
      <c r="M161" s="71">
        <v>6.6060092384340399</v>
      </c>
      <c r="N161" s="71">
        <v>7.6692745862978704</v>
      </c>
      <c r="O161" s="71">
        <v>9.7245548696674575</v>
      </c>
      <c r="P161" s="71">
        <v>9.3754781295011203</v>
      </c>
      <c r="Q161" s="71">
        <v>0.47803833852407401</v>
      </c>
      <c r="R161" s="71">
        <v>0</v>
      </c>
      <c r="S161" s="71">
        <v>0.87833150676281768</v>
      </c>
      <c r="T161" s="72"/>
      <c r="U161" s="71">
        <v>1234791</v>
      </c>
      <c r="V161" s="71">
        <v>248</v>
      </c>
      <c r="W161" s="71">
        <v>141</v>
      </c>
      <c r="X161" s="71">
        <v>1759</v>
      </c>
      <c r="Y161" s="71">
        <v>3102</v>
      </c>
      <c r="Z161" s="71">
        <v>4916</v>
      </c>
      <c r="AA161" s="71">
        <v>1887</v>
      </c>
      <c r="AB161" s="71">
        <v>8200</v>
      </c>
      <c r="AC161" s="71">
        <v>0</v>
      </c>
      <c r="AD161" s="71">
        <v>0.87833150676281768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6.18</v>
      </c>
      <c r="BK161" s="71">
        <v>0</v>
      </c>
      <c r="BL161" s="71">
        <v>3.1</v>
      </c>
      <c r="BM161" s="71">
        <v>0</v>
      </c>
      <c r="BN161" s="72"/>
      <c r="BO161" s="71">
        <v>0</v>
      </c>
      <c r="BP161" s="71">
        <v>0</v>
      </c>
      <c r="BQ161" s="71">
        <v>1</v>
      </c>
      <c r="BR161" s="71">
        <v>0</v>
      </c>
      <c r="BS161" s="71">
        <v>1</v>
      </c>
      <c r="BT161" s="71">
        <v>0</v>
      </c>
      <c r="BU161"/>
      <c r="BV161" s="70">
        <v>9.2799999999999994</v>
      </c>
      <c r="BW161" s="70">
        <v>0</v>
      </c>
      <c r="BX161" s="70">
        <v>0</v>
      </c>
      <c r="BY161" s="70">
        <v>0</v>
      </c>
      <c r="BZ161" s="70">
        <v>0</v>
      </c>
      <c r="CA161" s="70">
        <v>0</v>
      </c>
      <c r="CB161" s="70">
        <v>0</v>
      </c>
      <c r="CC161" s="70">
        <v>0</v>
      </c>
      <c r="CD161" s="70">
        <v>0</v>
      </c>
    </row>
    <row r="162" spans="1:82">
      <c r="A162" s="70" t="s">
        <v>1853</v>
      </c>
      <c r="B162" s="70">
        <v>330</v>
      </c>
      <c r="C162" s="70">
        <v>7</v>
      </c>
      <c r="D162" s="70">
        <v>20</v>
      </c>
      <c r="E162" s="70">
        <v>2010</v>
      </c>
      <c r="F162" s="70" t="s">
        <v>177</v>
      </c>
      <c r="G162" s="70" t="s">
        <v>1846</v>
      </c>
      <c r="H162" s="70" t="s">
        <v>1847</v>
      </c>
      <c r="I162" s="148"/>
      <c r="J162" s="71">
        <v>47.165607679041841</v>
      </c>
      <c r="K162" s="71">
        <v>0.38553447166687199</v>
      </c>
      <c r="L162" s="71">
        <v>5.6519053861119213</v>
      </c>
      <c r="M162" s="71">
        <v>6.9484026782056496</v>
      </c>
      <c r="N162" s="71">
        <v>7.7381740356539774</v>
      </c>
      <c r="O162" s="71">
        <v>9.7406146435685983</v>
      </c>
      <c r="P162" s="71">
        <v>9.4627440550535002</v>
      </c>
      <c r="Q162" s="71">
        <v>0.49401240555243497</v>
      </c>
      <c r="R162" s="71">
        <v>0</v>
      </c>
      <c r="S162" s="71">
        <v>1.2912414545888711</v>
      </c>
      <c r="T162" s="72"/>
      <c r="U162" s="71">
        <v>1966344</v>
      </c>
      <c r="V162" s="71">
        <v>248</v>
      </c>
      <c r="W162" s="71">
        <v>141</v>
      </c>
      <c r="X162" s="71">
        <v>1759</v>
      </c>
      <c r="Y162" s="71">
        <v>3087</v>
      </c>
      <c r="Z162" s="71">
        <v>4947</v>
      </c>
      <c r="AA162" s="71">
        <v>1857</v>
      </c>
      <c r="AB162" s="71">
        <v>8120</v>
      </c>
      <c r="AC162" s="71">
        <v>0</v>
      </c>
      <c r="AD162" s="71">
        <v>1.2912414545888711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6.8310000000000004</v>
      </c>
      <c r="BK162" s="71">
        <v>0</v>
      </c>
      <c r="BL162" s="71">
        <v>0</v>
      </c>
      <c r="BM162" s="71">
        <v>0</v>
      </c>
      <c r="BN162" s="72"/>
      <c r="BO162" s="71">
        <v>0</v>
      </c>
      <c r="BP162" s="71">
        <v>0</v>
      </c>
      <c r="BQ162" s="71">
        <v>1</v>
      </c>
      <c r="BR162" s="71">
        <v>0</v>
      </c>
      <c r="BS162" s="71">
        <v>0</v>
      </c>
      <c r="BT162" s="71">
        <v>0</v>
      </c>
      <c r="BU162"/>
      <c r="BV162" s="70">
        <v>6.8310000000000004</v>
      </c>
      <c r="BW162" s="70">
        <v>0</v>
      </c>
      <c r="BX162" s="70">
        <v>0</v>
      </c>
      <c r="BY162" s="70">
        <v>0</v>
      </c>
      <c r="BZ162" s="70">
        <v>0</v>
      </c>
      <c r="CA162" s="70">
        <v>0</v>
      </c>
      <c r="CB162" s="70">
        <v>0</v>
      </c>
      <c r="CC162" s="70">
        <v>0</v>
      </c>
      <c r="CD162" s="70">
        <v>0</v>
      </c>
    </row>
    <row r="163" spans="1:82">
      <c r="A163" s="70" t="s">
        <v>1854</v>
      </c>
      <c r="B163" s="70">
        <v>331</v>
      </c>
      <c r="C163" s="70">
        <v>8</v>
      </c>
      <c r="D163" s="70">
        <v>20</v>
      </c>
      <c r="E163" s="70">
        <v>2011</v>
      </c>
      <c r="F163" s="70" t="s">
        <v>178</v>
      </c>
      <c r="G163" s="70" t="s">
        <v>1846</v>
      </c>
      <c r="H163" s="70" t="s">
        <v>1847</v>
      </c>
      <c r="I163" s="148"/>
      <c r="J163" s="71">
        <v>71.470110675643653</v>
      </c>
      <c r="K163" s="71">
        <v>0.62496014278012868</v>
      </c>
      <c r="L163" s="71">
        <v>6.3559225633726859</v>
      </c>
      <c r="M163" s="71">
        <v>8.4083422430318784</v>
      </c>
      <c r="N163" s="71">
        <v>9.4570889113732619</v>
      </c>
      <c r="O163" s="71">
        <v>9.6683983040339108</v>
      </c>
      <c r="P163" s="71">
        <v>9.1200076114900472</v>
      </c>
      <c r="Q163" s="71">
        <v>0.56604801918820302</v>
      </c>
      <c r="R163" s="71">
        <v>0</v>
      </c>
      <c r="S163" s="71">
        <v>1.089059467319569</v>
      </c>
      <c r="T163" s="72"/>
      <c r="U163" s="71">
        <v>2813554</v>
      </c>
      <c r="V163" s="71">
        <v>248</v>
      </c>
      <c r="W163" s="71">
        <v>141</v>
      </c>
      <c r="X163" s="71">
        <v>1759</v>
      </c>
      <c r="Y163" s="71">
        <v>3092</v>
      </c>
      <c r="Z163" s="71">
        <v>5017</v>
      </c>
      <c r="AA163" s="71">
        <v>1843</v>
      </c>
      <c r="AB163" s="71">
        <v>8066</v>
      </c>
      <c r="AC163" s="71">
        <v>0</v>
      </c>
      <c r="AD163" s="71">
        <v>1.089059467319569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11.486000000000001</v>
      </c>
      <c r="BK163" s="71">
        <v>0</v>
      </c>
      <c r="BL163" s="71">
        <v>2.0019999999999998</v>
      </c>
      <c r="BM163" s="71">
        <v>0</v>
      </c>
      <c r="BN163" s="72"/>
      <c r="BO163" s="71">
        <v>0</v>
      </c>
      <c r="BP163" s="71">
        <v>0</v>
      </c>
      <c r="BQ163" s="71">
        <v>2</v>
      </c>
      <c r="BR163" s="71">
        <v>0</v>
      </c>
      <c r="BS163" s="71">
        <v>1</v>
      </c>
      <c r="BT163" s="71">
        <v>0</v>
      </c>
      <c r="BU163"/>
      <c r="BV163" s="70">
        <v>9.1150000000000002</v>
      </c>
      <c r="BW163" s="70">
        <v>0</v>
      </c>
      <c r="BX163" s="70">
        <v>0</v>
      </c>
      <c r="BY163" s="70">
        <v>0</v>
      </c>
      <c r="BZ163" s="70">
        <v>0</v>
      </c>
      <c r="CA163" s="70">
        <v>0</v>
      </c>
      <c r="CB163" s="70">
        <v>0</v>
      </c>
      <c r="CC163" s="70">
        <v>4.3730000000000002</v>
      </c>
      <c r="CD163" s="70">
        <v>0</v>
      </c>
    </row>
    <row r="164" spans="1:82">
      <c r="A164" s="70" t="s">
        <v>1855</v>
      </c>
      <c r="B164" s="70">
        <v>332</v>
      </c>
      <c r="C164" s="70">
        <v>9</v>
      </c>
      <c r="D164" s="70">
        <v>20</v>
      </c>
      <c r="E164" s="70">
        <v>2012</v>
      </c>
      <c r="F164" s="70" t="s">
        <v>179</v>
      </c>
      <c r="G164" s="70" t="s">
        <v>1846</v>
      </c>
      <c r="H164" s="70" t="s">
        <v>1847</v>
      </c>
      <c r="I164" s="148"/>
      <c r="J164" s="71">
        <v>92.9807475640511</v>
      </c>
      <c r="K164" s="71">
        <v>0.58380687963533762</v>
      </c>
      <c r="L164" s="71">
        <v>6.5056311784158707</v>
      </c>
      <c r="M164" s="71">
        <v>9.3281331757034263</v>
      </c>
      <c r="N164" s="71">
        <v>11.093558961088389</v>
      </c>
      <c r="O164" s="71">
        <v>9.6879143249716524</v>
      </c>
      <c r="P164" s="71">
        <v>9.271428174153586</v>
      </c>
      <c r="Q164" s="71">
        <v>0.61629594799787502</v>
      </c>
      <c r="R164" s="71">
        <v>0</v>
      </c>
      <c r="S164" s="71">
        <v>1.0371133448079619</v>
      </c>
      <c r="T164" s="72"/>
      <c r="U164" s="71">
        <v>3521267</v>
      </c>
      <c r="V164" s="71">
        <v>248</v>
      </c>
      <c r="W164" s="71">
        <v>141</v>
      </c>
      <c r="X164" s="71">
        <v>1759</v>
      </c>
      <c r="Y164" s="71">
        <v>3138</v>
      </c>
      <c r="Z164" s="71">
        <v>5067</v>
      </c>
      <c r="AA164" s="71">
        <v>1863</v>
      </c>
      <c r="AB164" s="71">
        <v>8083</v>
      </c>
      <c r="AC164" s="71">
        <v>0</v>
      </c>
      <c r="AD164" s="71">
        <v>1.0371133448079619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16.675999999999998</v>
      </c>
      <c r="BK164" s="71">
        <v>0</v>
      </c>
      <c r="BL164" s="71">
        <v>3.0619999999999998</v>
      </c>
      <c r="BM164" s="71">
        <v>0</v>
      </c>
      <c r="BN164" s="72"/>
      <c r="BO164" s="71">
        <v>0</v>
      </c>
      <c r="BP164" s="71">
        <v>0</v>
      </c>
      <c r="BQ164" s="71">
        <v>3</v>
      </c>
      <c r="BR164" s="71">
        <v>0</v>
      </c>
      <c r="BS164" s="71">
        <v>1</v>
      </c>
      <c r="BT164" s="71">
        <v>0</v>
      </c>
      <c r="BU164"/>
      <c r="BV164" s="70">
        <v>19.738</v>
      </c>
      <c r="BW164" s="70">
        <v>0</v>
      </c>
      <c r="BX164" s="70">
        <v>0</v>
      </c>
      <c r="BY164" s="70">
        <v>0</v>
      </c>
      <c r="BZ164" s="70">
        <v>0</v>
      </c>
      <c r="CA164" s="70">
        <v>0</v>
      </c>
      <c r="CB164" s="70">
        <v>0</v>
      </c>
      <c r="CC164" s="70">
        <v>0</v>
      </c>
      <c r="CD164" s="70">
        <v>0</v>
      </c>
    </row>
    <row r="165" spans="1:82">
      <c r="A165" s="70" t="s">
        <v>1856</v>
      </c>
      <c r="B165" s="70">
        <v>333</v>
      </c>
      <c r="C165" s="70">
        <v>10</v>
      </c>
      <c r="D165" s="70">
        <v>20</v>
      </c>
      <c r="E165" s="70">
        <v>2013</v>
      </c>
      <c r="F165" s="70" t="s">
        <v>180</v>
      </c>
      <c r="G165" s="70" t="s">
        <v>1846</v>
      </c>
      <c r="H165" s="70" t="s">
        <v>1847</v>
      </c>
      <c r="I165" s="148"/>
      <c r="J165" s="71">
        <v>84.679019658814269</v>
      </c>
      <c r="K165" s="71">
        <v>0.48620928543342917</v>
      </c>
      <c r="L165" s="71">
        <v>6.2518594394702136</v>
      </c>
      <c r="M165" s="71">
        <v>9.2418147103015382</v>
      </c>
      <c r="N165" s="71">
        <v>10.56147198684133</v>
      </c>
      <c r="O165" s="71">
        <v>9.3031377705183669</v>
      </c>
      <c r="P165" s="71">
        <v>9.2863815270705476</v>
      </c>
      <c r="Q165" s="71">
        <v>0.61698263293286004</v>
      </c>
      <c r="R165" s="71">
        <v>0</v>
      </c>
      <c r="S165" s="71">
        <v>1.2704118786210541</v>
      </c>
      <c r="T165" s="72"/>
      <c r="U165" s="71">
        <v>3221121</v>
      </c>
      <c r="V165" s="71">
        <v>248</v>
      </c>
      <c r="W165" s="71">
        <v>141</v>
      </c>
      <c r="X165" s="71">
        <v>1759</v>
      </c>
      <c r="Y165" s="71">
        <v>3135</v>
      </c>
      <c r="Z165" s="71">
        <v>5083</v>
      </c>
      <c r="AA165" s="71">
        <v>1859</v>
      </c>
      <c r="AB165" s="71">
        <v>7976</v>
      </c>
      <c r="AC165" s="71">
        <v>0</v>
      </c>
      <c r="AD165" s="71">
        <v>1.2704118786210541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23.161999999999999</v>
      </c>
      <c r="BK165" s="71">
        <v>0</v>
      </c>
      <c r="BL165" s="71">
        <v>3.9649999999999999</v>
      </c>
      <c r="BM165" s="71">
        <v>0</v>
      </c>
      <c r="BN165" s="72"/>
      <c r="BO165" s="71">
        <v>0</v>
      </c>
      <c r="BP165" s="71">
        <v>0</v>
      </c>
      <c r="BQ165" s="71">
        <v>3</v>
      </c>
      <c r="BR165" s="71">
        <v>0</v>
      </c>
      <c r="BS165" s="71">
        <v>1</v>
      </c>
      <c r="BT165" s="71">
        <v>0</v>
      </c>
      <c r="BU165"/>
      <c r="BV165" s="70">
        <v>23.001999999999999</v>
      </c>
      <c r="BW165" s="70">
        <v>0</v>
      </c>
      <c r="BX165" s="70">
        <v>0</v>
      </c>
      <c r="BY165" s="70">
        <v>0</v>
      </c>
      <c r="BZ165" s="70">
        <v>0</v>
      </c>
      <c r="CA165" s="70">
        <v>0</v>
      </c>
      <c r="CB165" s="70">
        <v>0</v>
      </c>
      <c r="CC165" s="70">
        <v>4.125</v>
      </c>
      <c r="CD165" s="70">
        <v>0</v>
      </c>
    </row>
    <row r="166" spans="1:82">
      <c r="A166" s="70" t="s">
        <v>1857</v>
      </c>
      <c r="B166" s="70">
        <v>334</v>
      </c>
      <c r="C166" s="70">
        <v>11</v>
      </c>
      <c r="D166" s="70">
        <v>20</v>
      </c>
      <c r="E166" s="70">
        <v>2014</v>
      </c>
      <c r="F166" s="70" t="s">
        <v>181</v>
      </c>
      <c r="G166" s="70" t="s">
        <v>1846</v>
      </c>
      <c r="H166" s="70" t="s">
        <v>1847</v>
      </c>
      <c r="I166" s="148"/>
      <c r="J166" s="71">
        <v>83.199392479170044</v>
      </c>
      <c r="K166" s="71">
        <v>0.50871405622058086</v>
      </c>
      <c r="L166" s="71">
        <v>3.530127494700035</v>
      </c>
      <c r="M166" s="71">
        <v>7.251736914565841</v>
      </c>
      <c r="N166" s="71">
        <v>9.2759584093809142</v>
      </c>
      <c r="O166" s="71">
        <v>8.8695147544540269</v>
      </c>
      <c r="P166" s="71">
        <v>9.4049493267684969</v>
      </c>
      <c r="Q166" s="71">
        <v>0.58743082457638995</v>
      </c>
      <c r="R166" s="71">
        <v>0</v>
      </c>
      <c r="S166" s="71">
        <v>1.147372587541347</v>
      </c>
      <c r="T166" s="72"/>
      <c r="U166" s="71">
        <v>3228598</v>
      </c>
      <c r="V166" s="71">
        <v>199</v>
      </c>
      <c r="W166" s="71">
        <v>81</v>
      </c>
      <c r="X166" s="71">
        <v>1411</v>
      </c>
      <c r="Y166" s="71">
        <v>3149</v>
      </c>
      <c r="Z166" s="71">
        <v>5104</v>
      </c>
      <c r="AA166" s="71">
        <v>1873</v>
      </c>
      <c r="AB166" s="71">
        <v>7915</v>
      </c>
      <c r="AC166" s="71">
        <v>0</v>
      </c>
      <c r="AD166" s="71">
        <v>1.147372587541347</v>
      </c>
      <c r="AE166" s="72"/>
      <c r="AF166" s="71"/>
      <c r="AG166" s="71"/>
      <c r="AH166" s="71"/>
      <c r="AI166" s="71"/>
      <c r="AJ166" s="71"/>
      <c r="AK166" s="71"/>
      <c r="AL166" s="71"/>
      <c r="AM166" s="71"/>
      <c r="AN166" s="71"/>
      <c r="AO166" s="71"/>
      <c r="AP166" s="71"/>
      <c r="AQ166" s="72"/>
      <c r="AR166" s="71">
        <v>395</v>
      </c>
      <c r="AS166" s="71">
        <v>115</v>
      </c>
      <c r="AT166" s="71">
        <v>0</v>
      </c>
      <c r="AU166" s="71">
        <v>0</v>
      </c>
      <c r="AV166" s="71">
        <v>0</v>
      </c>
      <c r="AW166" s="71">
        <v>0</v>
      </c>
      <c r="AX166" s="71"/>
      <c r="AY166" s="72"/>
      <c r="AZ166" s="71">
        <v>1836.77</v>
      </c>
      <c r="BA166" s="71">
        <v>7379</v>
      </c>
      <c r="BB166" s="71">
        <v>0</v>
      </c>
      <c r="BC166" s="71">
        <v>0</v>
      </c>
      <c r="BD166" s="71">
        <v>0</v>
      </c>
      <c r="BE166" s="71">
        <v>0</v>
      </c>
      <c r="BF166" s="71"/>
      <c r="BG166" s="72"/>
      <c r="BH166" s="71">
        <v>0</v>
      </c>
      <c r="BI166" s="71">
        <v>0</v>
      </c>
      <c r="BJ166" s="71">
        <v>19.489000000000001</v>
      </c>
      <c r="BK166" s="71">
        <v>0</v>
      </c>
      <c r="BL166" s="71">
        <v>3.5640000000000001</v>
      </c>
      <c r="BM166" s="71">
        <v>0</v>
      </c>
      <c r="BN166" s="72"/>
      <c r="BO166" s="71">
        <v>0</v>
      </c>
      <c r="BP166" s="71">
        <v>0</v>
      </c>
      <c r="BQ166" s="71">
        <v>3</v>
      </c>
      <c r="BR166" s="71">
        <v>0</v>
      </c>
      <c r="BS166" s="71">
        <v>1</v>
      </c>
      <c r="BT166" s="71">
        <v>0</v>
      </c>
      <c r="BU166"/>
      <c r="BV166" s="70">
        <v>20.484000000000002</v>
      </c>
      <c r="BW166" s="70">
        <v>0</v>
      </c>
      <c r="BX166" s="70">
        <v>0</v>
      </c>
      <c r="BY166" s="70">
        <v>0</v>
      </c>
      <c r="BZ166" s="70">
        <v>0</v>
      </c>
      <c r="CA166" s="70">
        <v>0</v>
      </c>
      <c r="CB166" s="70">
        <v>0</v>
      </c>
      <c r="CC166" s="70">
        <v>2.569</v>
      </c>
      <c r="CD166" s="70">
        <v>0</v>
      </c>
    </row>
    <row r="167" spans="1:82">
      <c r="A167" s="70" t="s">
        <v>1858</v>
      </c>
      <c r="B167" s="70">
        <v>335</v>
      </c>
      <c r="C167" s="70">
        <v>12</v>
      </c>
      <c r="D167" s="70">
        <v>20</v>
      </c>
      <c r="E167" s="70">
        <v>2015</v>
      </c>
      <c r="F167" s="70" t="s">
        <v>182</v>
      </c>
      <c r="G167" s="70" t="s">
        <v>1846</v>
      </c>
      <c r="H167" s="70" t="s">
        <v>1847</v>
      </c>
      <c r="I167" s="148"/>
      <c r="J167" s="71">
        <v>94.005643585003583</v>
      </c>
      <c r="K167" s="71">
        <v>0.45676582994006137</v>
      </c>
      <c r="L167" s="71">
        <v>3.530931066340719</v>
      </c>
      <c r="M167" s="71">
        <v>6.9400318217492041</v>
      </c>
      <c r="N167" s="71">
        <v>8.2585046068390291</v>
      </c>
      <c r="O167" s="71">
        <v>8.7901325262078043</v>
      </c>
      <c r="P167" s="71">
        <v>9.2867473812762142</v>
      </c>
      <c r="Q167" s="71">
        <v>0.57120625263179403</v>
      </c>
      <c r="R167" s="71">
        <v>0</v>
      </c>
      <c r="S167" s="71">
        <v>0.93301102076783948</v>
      </c>
      <c r="T167" s="72"/>
      <c r="U167" s="71">
        <v>4164152</v>
      </c>
      <c r="V167" s="71">
        <v>199</v>
      </c>
      <c r="W167" s="71">
        <v>81</v>
      </c>
      <c r="X167" s="71">
        <v>1411</v>
      </c>
      <c r="Y167" s="71">
        <v>3163</v>
      </c>
      <c r="Z167" s="71">
        <v>5107</v>
      </c>
      <c r="AA167" s="71">
        <v>1848</v>
      </c>
      <c r="AB167" s="71">
        <v>7862</v>
      </c>
      <c r="AC167" s="71">
        <v>0</v>
      </c>
      <c r="AD167" s="71">
        <v>0.93301102076783948</v>
      </c>
      <c r="AE167" s="72"/>
      <c r="AF167" s="71">
        <v>47780746.672077678</v>
      </c>
      <c r="AG167" s="71">
        <v>366322.01225474908</v>
      </c>
      <c r="AH167" s="71">
        <v>663200.98422817863</v>
      </c>
      <c r="AI167" s="71">
        <v>8722120.7611591015</v>
      </c>
      <c r="AJ167" s="71">
        <v>13182927.949086159</v>
      </c>
      <c r="AK167" s="71">
        <v>0</v>
      </c>
      <c r="AL167" s="71">
        <v>0</v>
      </c>
      <c r="AM167" s="71">
        <v>1077454.1201503959</v>
      </c>
      <c r="AN167" s="71">
        <v>0</v>
      </c>
      <c r="AO167" s="71">
        <v>0</v>
      </c>
      <c r="AP167" s="71">
        <v>71792772.498956278</v>
      </c>
      <c r="AQ167" s="72"/>
      <c r="AR167" s="71">
        <v>422</v>
      </c>
      <c r="AS167" s="71">
        <v>159</v>
      </c>
      <c r="AT167" s="71">
        <v>0</v>
      </c>
      <c r="AU167" s="71">
        <v>0</v>
      </c>
      <c r="AV167" s="71">
        <v>0</v>
      </c>
      <c r="AW167" s="71">
        <v>0</v>
      </c>
      <c r="AX167" s="71"/>
      <c r="AY167" s="72"/>
      <c r="AZ167" s="71">
        <v>1970.46</v>
      </c>
      <c r="BA167" s="71">
        <v>10249.1</v>
      </c>
      <c r="BB167" s="71">
        <v>0</v>
      </c>
      <c r="BC167" s="71">
        <v>0</v>
      </c>
      <c r="BD167" s="71">
        <v>0</v>
      </c>
      <c r="BE167" s="71">
        <v>0</v>
      </c>
      <c r="BF167" s="71"/>
      <c r="BG167" s="72"/>
      <c r="BH167" s="71">
        <v>0</v>
      </c>
      <c r="BI167" s="71">
        <v>0</v>
      </c>
      <c r="BJ167" s="71">
        <v>2.758</v>
      </c>
      <c r="BK167" s="71">
        <v>0</v>
      </c>
      <c r="BL167" s="71">
        <v>3.181</v>
      </c>
      <c r="BM167" s="71">
        <v>0</v>
      </c>
      <c r="BN167" s="72"/>
      <c r="BO167" s="71">
        <v>0</v>
      </c>
      <c r="BP167" s="71">
        <v>0</v>
      </c>
      <c r="BQ167" s="71">
        <v>1</v>
      </c>
      <c r="BR167" s="71">
        <v>0</v>
      </c>
      <c r="BS167" s="71">
        <v>1</v>
      </c>
      <c r="BT167" s="71">
        <v>0</v>
      </c>
      <c r="BU167"/>
      <c r="BV167" s="70">
        <v>5.9390000000000001</v>
      </c>
      <c r="BW167" s="70">
        <v>0</v>
      </c>
      <c r="BX167" s="70">
        <v>0</v>
      </c>
      <c r="BY167" s="70">
        <v>0</v>
      </c>
      <c r="BZ167" s="70">
        <v>0</v>
      </c>
      <c r="CA167" s="70">
        <v>0</v>
      </c>
      <c r="CB167" s="70">
        <v>0</v>
      </c>
      <c r="CC167" s="70">
        <v>0</v>
      </c>
      <c r="CD167" s="70">
        <v>0</v>
      </c>
    </row>
    <row r="168" spans="1:82">
      <c r="A168" s="70" t="s">
        <v>1859</v>
      </c>
      <c r="B168" s="70">
        <v>336</v>
      </c>
      <c r="C168" s="70">
        <v>13</v>
      </c>
      <c r="D168" s="70">
        <v>20</v>
      </c>
      <c r="E168" s="70">
        <v>2016</v>
      </c>
      <c r="F168" s="70" t="s">
        <v>155</v>
      </c>
      <c r="G168" s="70" t="s">
        <v>1846</v>
      </c>
      <c r="H168" s="70" t="s">
        <v>1847</v>
      </c>
      <c r="I168" s="148"/>
      <c r="J168" s="71">
        <v>82.843875559298837</v>
      </c>
      <c r="K168" s="71">
        <v>0.44430460746158101</v>
      </c>
      <c r="L168" s="71">
        <v>3.3333570022787162</v>
      </c>
      <c r="M168" s="71">
        <v>5.6438102422063912</v>
      </c>
      <c r="N168" s="71">
        <v>8.2639708374747194</v>
      </c>
      <c r="O168" s="71">
        <v>8.7292975935402577</v>
      </c>
      <c r="P168" s="71">
        <v>9.1343972360341521</v>
      </c>
      <c r="Q168" s="71">
        <v>0.55029412898952557</v>
      </c>
      <c r="R168" s="71">
        <v>0</v>
      </c>
      <c r="S168" s="71">
        <v>1.1319982183579069</v>
      </c>
      <c r="T168" s="72"/>
      <c r="U168" s="71">
        <v>3881525</v>
      </c>
      <c r="V168" s="71">
        <v>199</v>
      </c>
      <c r="W168" s="71">
        <v>81</v>
      </c>
      <c r="X168" s="71">
        <v>1411</v>
      </c>
      <c r="Y168" s="71">
        <v>3183</v>
      </c>
      <c r="Z168" s="71">
        <v>5134</v>
      </c>
      <c r="AA168" s="71">
        <v>1880</v>
      </c>
      <c r="AB168" s="71">
        <v>7791</v>
      </c>
      <c r="AC168" s="71">
        <v>0</v>
      </c>
      <c r="AD168" s="71">
        <v>1.1319982183579069</v>
      </c>
      <c r="AE168" s="72"/>
      <c r="AF168" s="71">
        <v>43391715.427917428</v>
      </c>
      <c r="AG168" s="71">
        <v>369122.26199182932</v>
      </c>
      <c r="AH168" s="71">
        <v>491887.095773365</v>
      </c>
      <c r="AI168" s="71">
        <v>9068675.5515413601</v>
      </c>
      <c r="AJ168" s="71">
        <v>13829625.45506271</v>
      </c>
      <c r="AK168" s="71">
        <v>0</v>
      </c>
      <c r="AL168" s="71">
        <v>0</v>
      </c>
      <c r="AM168" s="71">
        <v>1068553.3846654911</v>
      </c>
      <c r="AN168" s="71">
        <v>0</v>
      </c>
      <c r="AO168" s="71">
        <v>0</v>
      </c>
      <c r="AP168" s="71">
        <v>68219579.176952183</v>
      </c>
      <c r="AQ168" s="72"/>
      <c r="AR168" s="71">
        <v>450</v>
      </c>
      <c r="AS168" s="71">
        <v>166</v>
      </c>
      <c r="AT168" s="71">
        <v>0</v>
      </c>
      <c r="AU168" s="71">
        <v>0</v>
      </c>
      <c r="AV168" s="71">
        <v>0</v>
      </c>
      <c r="AW168" s="71">
        <v>0</v>
      </c>
      <c r="AX168" s="71"/>
      <c r="AY168" s="72"/>
      <c r="AZ168" s="71">
        <v>2151.86</v>
      </c>
      <c r="BA168" s="71">
        <v>12206.5</v>
      </c>
      <c r="BB168" s="71">
        <v>0</v>
      </c>
      <c r="BC168" s="71">
        <v>0</v>
      </c>
      <c r="BD168" s="71">
        <v>0</v>
      </c>
      <c r="BE168" s="71">
        <v>0</v>
      </c>
      <c r="BF168" s="71"/>
      <c r="BG168" s="72"/>
      <c r="BH168" s="71">
        <v>0</v>
      </c>
      <c r="BI168" s="71">
        <v>0</v>
      </c>
      <c r="BJ168" s="71">
        <v>15.755000000000001</v>
      </c>
      <c r="BK168" s="71">
        <v>0</v>
      </c>
      <c r="BL168" s="71">
        <v>2.2480000000000002</v>
      </c>
      <c r="BM168" s="71">
        <v>0</v>
      </c>
      <c r="BN168" s="72"/>
      <c r="BO168" s="71">
        <v>0</v>
      </c>
      <c r="BP168" s="71">
        <v>0</v>
      </c>
      <c r="BQ168" s="71">
        <v>2</v>
      </c>
      <c r="BR168" s="71">
        <v>0</v>
      </c>
      <c r="BS168" s="71">
        <v>1</v>
      </c>
      <c r="BT168" s="71">
        <v>0</v>
      </c>
      <c r="BU168"/>
      <c r="BV168" s="70">
        <v>13.962999999999999</v>
      </c>
      <c r="BW168" s="70">
        <v>0</v>
      </c>
      <c r="BX168" s="70">
        <v>0</v>
      </c>
      <c r="BY168" s="70">
        <v>0</v>
      </c>
      <c r="BZ168" s="70">
        <v>0</v>
      </c>
      <c r="CA168" s="70">
        <v>0</v>
      </c>
      <c r="CB168" s="70">
        <v>0</v>
      </c>
      <c r="CC168" s="70">
        <v>4.04</v>
      </c>
      <c r="CD168" s="70">
        <v>0</v>
      </c>
    </row>
    <row r="169" spans="1:82">
      <c r="A169" s="70" t="s">
        <v>1860</v>
      </c>
      <c r="B169" s="70">
        <v>337</v>
      </c>
      <c r="C169" s="70">
        <v>14</v>
      </c>
      <c r="D169" s="70">
        <v>20</v>
      </c>
      <c r="E169" s="70">
        <v>2017</v>
      </c>
      <c r="F169" s="70" t="s">
        <v>156</v>
      </c>
      <c r="G169" s="70" t="s">
        <v>1846</v>
      </c>
      <c r="H169" s="70" t="s">
        <v>1847</v>
      </c>
      <c r="I169" s="148"/>
      <c r="J169" s="71">
        <v>82.925654895172244</v>
      </c>
      <c r="K169" s="71">
        <v>0.45648939858464427</v>
      </c>
      <c r="L169" s="71">
        <v>3.3064379524426957</v>
      </c>
      <c r="M169" s="71">
        <v>5.2547536202620941</v>
      </c>
      <c r="N169" s="71">
        <v>7.6413906933465112</v>
      </c>
      <c r="O169" s="71">
        <v>8.5902013504774288</v>
      </c>
      <c r="P169" s="71">
        <v>9.1924047392935382</v>
      </c>
      <c r="Q169" s="71">
        <v>0.52845832359854095</v>
      </c>
      <c r="R169" s="71">
        <v>0</v>
      </c>
      <c r="S169" s="71">
        <v>1.3667819946437607</v>
      </c>
      <c r="T169" s="72"/>
      <c r="U169" s="71">
        <v>4178732</v>
      </c>
      <c r="V169" s="71">
        <v>199</v>
      </c>
      <c r="W169" s="71">
        <v>81</v>
      </c>
      <c r="X169" s="71">
        <v>1411</v>
      </c>
      <c r="Y169" s="71">
        <v>3180</v>
      </c>
      <c r="Z169" s="71">
        <v>5136</v>
      </c>
      <c r="AA169" s="71">
        <v>1904</v>
      </c>
      <c r="AB169" s="71">
        <v>7737</v>
      </c>
      <c r="AC169" s="71">
        <v>0</v>
      </c>
      <c r="AD169" s="71">
        <v>1.3667819946437609</v>
      </c>
      <c r="AE169" s="72"/>
      <c r="AF169" s="71">
        <v>44486675.633851387</v>
      </c>
      <c r="AG169" s="71">
        <v>373678.15446579608</v>
      </c>
      <c r="AH169" s="71">
        <v>660069.26054090133</v>
      </c>
      <c r="AI169" s="71">
        <v>8616562.9949677885</v>
      </c>
      <c r="AJ169" s="71">
        <v>14090189.536484091</v>
      </c>
      <c r="AK169" s="71">
        <v>0</v>
      </c>
      <c r="AL169" s="71">
        <v>0</v>
      </c>
      <c r="AM169" s="71">
        <v>1062807.567391295</v>
      </c>
      <c r="AN169" s="71">
        <v>0</v>
      </c>
      <c r="AO169" s="71">
        <v>0</v>
      </c>
      <c r="AP169" s="71">
        <v>69289983.147701249</v>
      </c>
      <c r="AQ169" s="72"/>
      <c r="AR169" s="71">
        <v>472</v>
      </c>
      <c r="AS169" s="71">
        <v>172</v>
      </c>
      <c r="AT169" s="71">
        <v>0</v>
      </c>
      <c r="AU169" s="71">
        <v>0</v>
      </c>
      <c r="AV169" s="71">
        <v>0</v>
      </c>
      <c r="AW169" s="71">
        <v>0</v>
      </c>
      <c r="AX169" s="71"/>
      <c r="AY169" s="72"/>
      <c r="AZ169" s="71">
        <v>2273.86</v>
      </c>
      <c r="BA169" s="71">
        <v>12412.7</v>
      </c>
      <c r="BB169" s="71">
        <v>0</v>
      </c>
      <c r="BC169" s="71">
        <v>0</v>
      </c>
      <c r="BD169" s="71">
        <v>0</v>
      </c>
      <c r="BE169" s="71">
        <v>0</v>
      </c>
      <c r="BF169" s="71"/>
      <c r="BG169" s="72"/>
      <c r="BH169" s="71">
        <v>0</v>
      </c>
      <c r="BI169" s="71">
        <v>0</v>
      </c>
      <c r="BJ169" s="71">
        <v>10.718999999999999</v>
      </c>
      <c r="BK169" s="71">
        <v>0</v>
      </c>
      <c r="BL169" s="71">
        <v>3.1360000000000001</v>
      </c>
      <c r="BM169" s="71">
        <v>0</v>
      </c>
      <c r="BN169" s="72"/>
      <c r="BO169" s="71">
        <v>0</v>
      </c>
      <c r="BP169" s="71">
        <v>0</v>
      </c>
      <c r="BQ169" s="71">
        <v>2</v>
      </c>
      <c r="BR169" s="71">
        <v>0</v>
      </c>
      <c r="BS169" s="71">
        <v>1</v>
      </c>
      <c r="BT169" s="71">
        <v>0</v>
      </c>
      <c r="BU169"/>
      <c r="BV169" s="70">
        <v>13.855</v>
      </c>
      <c r="BW169" s="70">
        <v>0</v>
      </c>
      <c r="BX169" s="70">
        <v>0</v>
      </c>
      <c r="BY169" s="70">
        <v>0</v>
      </c>
      <c r="BZ169" s="70">
        <v>0</v>
      </c>
      <c r="CA169" s="70">
        <v>0</v>
      </c>
      <c r="CB169" s="70">
        <v>0</v>
      </c>
      <c r="CC169" s="70">
        <v>0</v>
      </c>
      <c r="CD169" s="70">
        <v>0</v>
      </c>
    </row>
    <row r="170" spans="1:82">
      <c r="A170" s="70" t="s">
        <v>1861</v>
      </c>
      <c r="B170" s="70">
        <v>338</v>
      </c>
      <c r="C170" s="70">
        <v>15</v>
      </c>
      <c r="D170" s="70">
        <v>20</v>
      </c>
      <c r="E170" s="70">
        <v>2018</v>
      </c>
      <c r="F170" s="70" t="s">
        <v>183</v>
      </c>
      <c r="G170" s="70" t="s">
        <v>1846</v>
      </c>
      <c r="H170" s="70" t="s">
        <v>1847</v>
      </c>
      <c r="I170" s="148"/>
      <c r="J170" s="71">
        <v>84.128147428172056</v>
      </c>
      <c r="K170" s="71">
        <v>0.3852311596296305</v>
      </c>
      <c r="L170" s="71">
        <v>2.9860860984086233</v>
      </c>
      <c r="M170" s="71">
        <v>4.7943821488755409</v>
      </c>
      <c r="N170" s="71">
        <v>5.3087981464033431</v>
      </c>
      <c r="O170" s="71">
        <v>8.4501448200250557</v>
      </c>
      <c r="P170" s="71">
        <v>9.2108387195111945</v>
      </c>
      <c r="Q170" s="71">
        <v>0.48492675619190401</v>
      </c>
      <c r="R170" s="71">
        <v>0</v>
      </c>
      <c r="S170" s="71">
        <v>0.80429784276409788</v>
      </c>
      <c r="T170" s="72"/>
      <c r="U170" s="71">
        <v>4678340</v>
      </c>
      <c r="V170" s="71">
        <v>199</v>
      </c>
      <c r="W170" s="71">
        <v>81</v>
      </c>
      <c r="X170" s="71">
        <v>1411</v>
      </c>
      <c r="Y170" s="71">
        <v>3196</v>
      </c>
      <c r="Z170" s="71">
        <v>5149</v>
      </c>
      <c r="AA170" s="71">
        <v>1927</v>
      </c>
      <c r="AB170" s="71">
        <v>7651</v>
      </c>
      <c r="AC170" s="71">
        <v>0</v>
      </c>
      <c r="AD170" s="71">
        <v>0.80429784276409788</v>
      </c>
      <c r="AE170" s="72"/>
      <c r="AF170" s="71">
        <v>45704279.770638123</v>
      </c>
      <c r="AG170" s="71">
        <v>338036.81310788152</v>
      </c>
      <c r="AH170" s="71">
        <v>626894.45471629954</v>
      </c>
      <c r="AI170" s="71">
        <v>8275952.0107835038</v>
      </c>
      <c r="AJ170" s="71">
        <v>11897727.83408808</v>
      </c>
      <c r="AK170" s="71">
        <v>0</v>
      </c>
      <c r="AL170" s="71">
        <v>0</v>
      </c>
      <c r="AM170" s="71">
        <v>1053168.6480548249</v>
      </c>
      <c r="AN170" s="71">
        <v>0</v>
      </c>
      <c r="AO170" s="71">
        <v>0</v>
      </c>
      <c r="AP170" s="71">
        <v>67896059.531388715</v>
      </c>
      <c r="AQ170" s="72"/>
      <c r="AR170" s="71">
        <v>489</v>
      </c>
      <c r="AS170" s="71">
        <v>178</v>
      </c>
      <c r="AT170" s="71">
        <v>0</v>
      </c>
      <c r="AU170" s="71">
        <v>0</v>
      </c>
      <c r="AV170" s="71">
        <v>0</v>
      </c>
      <c r="AW170" s="71">
        <v>0</v>
      </c>
      <c r="AX170" s="71"/>
      <c r="AY170" s="72"/>
      <c r="AZ170" s="71">
        <v>2381.48</v>
      </c>
      <c r="BA170" s="71">
        <v>12612.4</v>
      </c>
      <c r="BB170" s="71">
        <v>0</v>
      </c>
      <c r="BC170" s="71">
        <v>0</v>
      </c>
      <c r="BD170" s="71">
        <v>0</v>
      </c>
      <c r="BE170" s="71">
        <v>0</v>
      </c>
      <c r="BF170" s="71"/>
      <c r="BG170" s="72"/>
      <c r="BH170" s="71">
        <v>0</v>
      </c>
      <c r="BI170" s="71">
        <v>0</v>
      </c>
      <c r="BJ170" s="71">
        <v>10.093</v>
      </c>
      <c r="BK170" s="71">
        <v>0</v>
      </c>
      <c r="BL170" s="71">
        <v>2.718</v>
      </c>
      <c r="BM170" s="71">
        <v>0</v>
      </c>
      <c r="BN170" s="72"/>
      <c r="BO170" s="71">
        <v>0</v>
      </c>
      <c r="BP170" s="71">
        <v>0</v>
      </c>
      <c r="BQ170" s="71">
        <v>2</v>
      </c>
      <c r="BR170" s="71">
        <v>0</v>
      </c>
      <c r="BS170" s="71">
        <v>1</v>
      </c>
      <c r="BT170" s="71">
        <v>0</v>
      </c>
      <c r="BU170"/>
      <c r="BV170" s="70">
        <v>12.811</v>
      </c>
      <c r="BW170" s="70">
        <v>0</v>
      </c>
      <c r="BX170" s="70">
        <v>0</v>
      </c>
      <c r="BY170" s="70">
        <v>0</v>
      </c>
      <c r="BZ170" s="70">
        <v>0</v>
      </c>
      <c r="CA170" s="70">
        <v>0</v>
      </c>
      <c r="CB170" s="70">
        <v>0</v>
      </c>
      <c r="CC170" s="70">
        <v>0</v>
      </c>
      <c r="CD170" s="70">
        <v>0</v>
      </c>
    </row>
    <row r="171" spans="1:82">
      <c r="A171" s="70" t="s">
        <v>1862</v>
      </c>
      <c r="B171" s="70">
        <v>339</v>
      </c>
      <c r="C171" s="70">
        <v>16</v>
      </c>
      <c r="D171" s="70">
        <v>20</v>
      </c>
      <c r="E171" s="70">
        <v>2019</v>
      </c>
      <c r="F171" s="70" t="s">
        <v>158</v>
      </c>
      <c r="G171" s="70" t="s">
        <v>1846</v>
      </c>
      <c r="H171" s="70" t="s">
        <v>1847</v>
      </c>
      <c r="I171" s="148"/>
      <c r="J171" s="71">
        <v>69.980093023590086</v>
      </c>
      <c r="K171" s="71">
        <v>0.36603912349324924</v>
      </c>
      <c r="L171" s="71">
        <v>3.0366182542296327</v>
      </c>
      <c r="M171" s="71">
        <v>5.0348397432381535</v>
      </c>
      <c r="N171" s="71">
        <v>5.2299408006333028</v>
      </c>
      <c r="O171" s="71">
        <v>8.2147755456192098</v>
      </c>
      <c r="P171" s="71">
        <v>9.2273271732332383</v>
      </c>
      <c r="Q171" s="71">
        <v>0.47017016270554102</v>
      </c>
      <c r="R171" s="71">
        <v>0</v>
      </c>
      <c r="S171" s="71">
        <v>0.6431300522415675</v>
      </c>
      <c r="T171" s="72"/>
      <c r="U171" s="71">
        <v>3883423</v>
      </c>
      <c r="V171" s="71">
        <v>199</v>
      </c>
      <c r="W171" s="71">
        <v>81</v>
      </c>
      <c r="X171" s="71">
        <v>1411</v>
      </c>
      <c r="Y171" s="71">
        <v>3208</v>
      </c>
      <c r="Z171" s="71">
        <v>5143</v>
      </c>
      <c r="AA171" s="71">
        <v>1916</v>
      </c>
      <c r="AB171" s="71">
        <v>7619</v>
      </c>
      <c r="AC171" s="71">
        <v>0</v>
      </c>
      <c r="AD171" s="71">
        <v>0.6431300522415675</v>
      </c>
      <c r="AE171" s="72"/>
      <c r="AF171" s="71">
        <v>38832562.797097087</v>
      </c>
      <c r="AG171" s="71">
        <v>327598.30483420508</v>
      </c>
      <c r="AH171" s="71">
        <v>666195.98578188149</v>
      </c>
      <c r="AI171" s="71">
        <v>8461483.6258123759</v>
      </c>
      <c r="AJ171" s="71">
        <v>10773500.964773471</v>
      </c>
      <c r="AK171" s="71">
        <v>0</v>
      </c>
      <c r="AL171" s="71">
        <v>0</v>
      </c>
      <c r="AM171" s="71">
        <v>1037650.4441987082</v>
      </c>
      <c r="AN171" s="71">
        <v>0</v>
      </c>
      <c r="AO171" s="71">
        <v>0</v>
      </c>
      <c r="AP171" s="71">
        <v>60098992.122497723</v>
      </c>
      <c r="AQ171" s="72"/>
      <c r="AR171" s="71">
        <v>519</v>
      </c>
      <c r="AS171" s="71">
        <v>182</v>
      </c>
      <c r="AT171" s="71">
        <v>0</v>
      </c>
      <c r="AU171" s="71">
        <v>0</v>
      </c>
      <c r="AV171" s="71">
        <v>0</v>
      </c>
      <c r="AW171" s="71">
        <v>0</v>
      </c>
      <c r="AX171" s="71"/>
      <c r="AY171" s="72"/>
      <c r="AZ171" s="71">
        <v>2568.1999999999998</v>
      </c>
      <c r="BA171" s="71">
        <v>12761.1</v>
      </c>
      <c r="BB171" s="71">
        <v>0</v>
      </c>
      <c r="BC171" s="71">
        <v>0</v>
      </c>
      <c r="BD171" s="71">
        <v>0</v>
      </c>
      <c r="BE171" s="71">
        <v>0</v>
      </c>
      <c r="BF171" s="71"/>
      <c r="BG171" s="72"/>
      <c r="BH171" s="71">
        <v>0</v>
      </c>
      <c r="BI171" s="71">
        <v>0</v>
      </c>
      <c r="BJ171" s="71">
        <v>7.734</v>
      </c>
      <c r="BK171" s="71">
        <v>0</v>
      </c>
      <c r="BL171" s="71">
        <v>2.4289999999999998</v>
      </c>
      <c r="BM171" s="71">
        <v>0</v>
      </c>
      <c r="BN171" s="72"/>
      <c r="BO171" s="71">
        <v>0</v>
      </c>
      <c r="BP171" s="71">
        <v>0</v>
      </c>
      <c r="BQ171" s="71">
        <v>2</v>
      </c>
      <c r="BR171" s="71">
        <v>0</v>
      </c>
      <c r="BS171" s="71">
        <v>1</v>
      </c>
      <c r="BT171" s="71">
        <v>0</v>
      </c>
      <c r="BU171"/>
      <c r="BV171" s="70">
        <v>10.163</v>
      </c>
      <c r="BW171" s="70">
        <v>0</v>
      </c>
      <c r="BX171" s="70">
        <v>0</v>
      </c>
      <c r="BY171" s="70">
        <v>0</v>
      </c>
      <c r="BZ171" s="70">
        <v>0</v>
      </c>
      <c r="CA171" s="70">
        <v>0</v>
      </c>
      <c r="CB171" s="70">
        <v>0</v>
      </c>
      <c r="CC171" s="70">
        <v>0</v>
      </c>
      <c r="CD171" s="70">
        <v>0</v>
      </c>
    </row>
    <row r="172" spans="1:82">
      <c r="A172" s="70" t="s">
        <v>1863</v>
      </c>
      <c r="B172" s="70">
        <v>340</v>
      </c>
      <c r="C172" s="70">
        <v>17</v>
      </c>
      <c r="D172" s="70">
        <v>20</v>
      </c>
      <c r="E172" s="70">
        <v>2020</v>
      </c>
      <c r="F172" s="70" t="s">
        <v>159</v>
      </c>
      <c r="G172" s="70" t="s">
        <v>1846</v>
      </c>
      <c r="H172" s="70" t="s">
        <v>1847</v>
      </c>
      <c r="I172" s="148"/>
      <c r="J172" s="71">
        <v>60.196763702859712</v>
      </c>
      <c r="K172" s="71">
        <v>0.30336267139020423</v>
      </c>
      <c r="L172" s="71">
        <v>4.4794102158596409</v>
      </c>
      <c r="M172" s="71">
        <v>4.0324508727003394</v>
      </c>
      <c r="N172" s="71">
        <v>6.1250988753829638</v>
      </c>
      <c r="O172" s="71">
        <v>7.2462851046140671</v>
      </c>
      <c r="P172" s="71">
        <v>8.6586637199875227</v>
      </c>
      <c r="Q172" s="71">
        <v>0.446745401193616</v>
      </c>
      <c r="R172" s="71">
        <v>0</v>
      </c>
      <c r="S172" s="71">
        <v>0.7813405672910948</v>
      </c>
      <c r="T172" s="72"/>
      <c r="U172" s="71">
        <v>3398200</v>
      </c>
      <c r="V172" s="71">
        <v>163</v>
      </c>
      <c r="W172" s="71">
        <v>158</v>
      </c>
      <c r="X172" s="71">
        <v>1190</v>
      </c>
      <c r="Y172" s="71">
        <v>3239</v>
      </c>
      <c r="Z172" s="71">
        <v>5178</v>
      </c>
      <c r="AA172" s="71">
        <v>1911</v>
      </c>
      <c r="AB172" s="71">
        <v>7577</v>
      </c>
      <c r="AC172" s="71">
        <v>0</v>
      </c>
      <c r="AD172" s="71">
        <v>0.7813405672910948</v>
      </c>
      <c r="AE172" s="72"/>
      <c r="AF172" s="71">
        <v>34553367.587094016</v>
      </c>
      <c r="AG172" s="71">
        <v>244964.65829485803</v>
      </c>
      <c r="AH172" s="71">
        <v>1019300.8077495866</v>
      </c>
      <c r="AI172" s="71">
        <v>6715348.8516603503</v>
      </c>
      <c r="AJ172" s="71">
        <v>12784355.827093109</v>
      </c>
      <c r="AK172" s="71"/>
      <c r="AL172" s="71"/>
      <c r="AM172" s="71">
        <v>988882.68222579255</v>
      </c>
      <c r="AN172" s="71"/>
      <c r="AO172" s="71"/>
      <c r="AP172" s="71">
        <v>56306220.414117716</v>
      </c>
      <c r="AQ172" s="72"/>
      <c r="AR172" s="71">
        <v>539</v>
      </c>
      <c r="AS172" s="71">
        <v>188</v>
      </c>
      <c r="AT172" s="71">
        <v>0</v>
      </c>
      <c r="AU172" s="71">
        <v>0</v>
      </c>
      <c r="AV172" s="71">
        <v>0</v>
      </c>
      <c r="AW172" s="71">
        <v>0</v>
      </c>
      <c r="AX172" s="71"/>
      <c r="AY172" s="72"/>
      <c r="AZ172" s="71">
        <v>2688.2400000000011</v>
      </c>
      <c r="BA172" s="71">
        <v>23748.3</v>
      </c>
      <c r="BB172" s="71">
        <v>0</v>
      </c>
      <c r="BC172" s="71">
        <v>0</v>
      </c>
      <c r="BD172" s="71">
        <v>0</v>
      </c>
      <c r="BE172" s="71">
        <v>0</v>
      </c>
      <c r="BF172" s="71"/>
      <c r="BG172" s="72"/>
      <c r="BH172" s="71">
        <v>0</v>
      </c>
      <c r="BI172" s="71">
        <v>0</v>
      </c>
      <c r="BJ172" s="71">
        <v>7.2889999999999997</v>
      </c>
      <c r="BK172" s="71">
        <v>0</v>
      </c>
      <c r="BL172" s="71">
        <v>1.08</v>
      </c>
      <c r="BM172" s="71">
        <v>0</v>
      </c>
      <c r="BN172" s="72"/>
      <c r="BO172" s="71">
        <v>0</v>
      </c>
      <c r="BP172" s="71">
        <v>0</v>
      </c>
      <c r="BQ172" s="71">
        <v>2</v>
      </c>
      <c r="BR172" s="71">
        <v>0</v>
      </c>
      <c r="BS172" s="71">
        <v>1</v>
      </c>
      <c r="BT172" s="71">
        <v>0</v>
      </c>
      <c r="BU172"/>
      <c r="BV172" s="70">
        <v>8.3689999999999998</v>
      </c>
      <c r="BW172" s="70">
        <v>0</v>
      </c>
      <c r="BX172" s="70">
        <v>0</v>
      </c>
      <c r="BY172" s="70">
        <v>0</v>
      </c>
      <c r="BZ172" s="70">
        <v>0</v>
      </c>
      <c r="CA172" s="70">
        <v>0</v>
      </c>
      <c r="CB172" s="70">
        <v>0</v>
      </c>
      <c r="CC172" s="70">
        <v>0</v>
      </c>
      <c r="CD172" s="70">
        <v>0</v>
      </c>
    </row>
    <row r="173" spans="1:82">
      <c r="A173" s="70" t="s">
        <v>1864</v>
      </c>
      <c r="B173" s="70">
        <v>340</v>
      </c>
      <c r="C173" s="70">
        <v>18</v>
      </c>
      <c r="D173" s="70">
        <v>20</v>
      </c>
      <c r="E173" s="70">
        <v>2021</v>
      </c>
      <c r="F173" s="70" t="s">
        <v>160</v>
      </c>
      <c r="G173" s="70" t="s">
        <v>1846</v>
      </c>
      <c r="H173" s="70" t="s">
        <v>1847</v>
      </c>
      <c r="I173" s="148"/>
      <c r="J173" s="71">
        <v>54.361416169249431</v>
      </c>
      <c r="K173" s="71">
        <v>0.32788904385887307</v>
      </c>
      <c r="L173" s="71">
        <v>4.0702654095944055</v>
      </c>
      <c r="M173" s="71">
        <v>3.7106018381612089</v>
      </c>
      <c r="N173" s="71">
        <v>5.8796152729969853</v>
      </c>
      <c r="O173" s="71">
        <v>7.0851742333619878</v>
      </c>
      <c r="P173" s="71">
        <v>9.0004833794533319</v>
      </c>
      <c r="Q173" s="71">
        <v>0.437552982836385</v>
      </c>
      <c r="R173" s="71">
        <v>0</v>
      </c>
      <c r="S173" s="71">
        <v>1.1127081480217389</v>
      </c>
      <c r="T173" s="72"/>
      <c r="U173" s="71">
        <v>3345644</v>
      </c>
      <c r="V173" s="71">
        <v>163</v>
      </c>
      <c r="W173" s="71">
        <v>158</v>
      </c>
      <c r="X173" s="71">
        <v>1190</v>
      </c>
      <c r="Y173" s="71">
        <v>3247</v>
      </c>
      <c r="Z173" s="71">
        <v>5213</v>
      </c>
      <c r="AA173" s="71">
        <v>1937</v>
      </c>
      <c r="AB173" s="71">
        <v>7494</v>
      </c>
      <c r="AC173" s="71">
        <v>0</v>
      </c>
      <c r="AD173" s="71">
        <v>1.1127081480217389</v>
      </c>
      <c r="AE173" s="72"/>
      <c r="AF173" s="71">
        <v>32447794.61208446</v>
      </c>
      <c r="AG173" s="71">
        <v>273143.72617635527</v>
      </c>
      <c r="AH173" s="71">
        <v>912278.7042519924</v>
      </c>
      <c r="AI173" s="71">
        <v>7142424.034859133</v>
      </c>
      <c r="AJ173" s="71">
        <v>13499954.112572519</v>
      </c>
      <c r="AK173" s="71">
        <v>0</v>
      </c>
      <c r="AL173" s="71">
        <v>0</v>
      </c>
      <c r="AM173" s="71">
        <v>983691.57523167506</v>
      </c>
      <c r="AN173" s="71">
        <v>0</v>
      </c>
      <c r="AO173" s="71">
        <v>0</v>
      </c>
      <c r="AP173" s="71">
        <v>55259286.765176132</v>
      </c>
      <c r="AQ173" s="72"/>
      <c r="AR173" s="71">
        <v>552</v>
      </c>
      <c r="AS173" s="71">
        <v>189</v>
      </c>
      <c r="AT173" s="71">
        <v>0</v>
      </c>
      <c r="AU173" s="71">
        <v>0</v>
      </c>
      <c r="AV173" s="71">
        <v>0</v>
      </c>
      <c r="AW173" s="71">
        <v>0</v>
      </c>
      <c r="AX173" s="71"/>
      <c r="AY173" s="72"/>
      <c r="AZ173" s="71">
        <v>2759.1800000000012</v>
      </c>
      <c r="BA173" s="71">
        <v>23948</v>
      </c>
      <c r="BB173" s="71">
        <v>0</v>
      </c>
      <c r="BC173" s="71">
        <v>0</v>
      </c>
      <c r="BD173" s="71">
        <v>0</v>
      </c>
      <c r="BE173" s="71">
        <v>0</v>
      </c>
      <c r="BF173" s="71"/>
      <c r="BG173" s="72"/>
      <c r="BH173" s="71">
        <v>0</v>
      </c>
      <c r="BI173" s="71">
        <v>0</v>
      </c>
      <c r="BJ173" s="71">
        <v>7.444</v>
      </c>
      <c r="BK173" s="71">
        <v>0</v>
      </c>
      <c r="BL173" s="71">
        <v>2.1320000000000001</v>
      </c>
      <c r="BM173" s="71">
        <v>0</v>
      </c>
      <c r="BN173" s="72"/>
      <c r="BO173" s="71">
        <v>0</v>
      </c>
      <c r="BP173" s="71">
        <v>0</v>
      </c>
      <c r="BQ173" s="71">
        <v>2</v>
      </c>
      <c r="BR173" s="71">
        <v>0</v>
      </c>
      <c r="BS173" s="71">
        <v>1</v>
      </c>
      <c r="BT173" s="71">
        <v>0</v>
      </c>
      <c r="BU173"/>
      <c r="BV173" s="70">
        <v>9.5760000000000005</v>
      </c>
      <c r="BW173" s="70">
        <v>0</v>
      </c>
      <c r="BX173" s="70">
        <v>0</v>
      </c>
      <c r="BY173" s="70">
        <v>0</v>
      </c>
      <c r="BZ173" s="70">
        <v>0</v>
      </c>
      <c r="CA173" s="70">
        <v>0</v>
      </c>
      <c r="CB173" s="70">
        <v>0</v>
      </c>
      <c r="CC173" s="70">
        <v>0</v>
      </c>
      <c r="CD173" s="70">
        <v>0</v>
      </c>
    </row>
    <row r="174" spans="1:82">
      <c r="A174" s="70" t="s">
        <v>1865</v>
      </c>
      <c r="B174" s="70">
        <v>340</v>
      </c>
      <c r="C174" s="70">
        <v>19</v>
      </c>
      <c r="D174" s="70">
        <v>20</v>
      </c>
      <c r="E174" s="70">
        <v>2022</v>
      </c>
      <c r="F174" s="70" t="s">
        <v>161</v>
      </c>
      <c r="G174" s="70" t="s">
        <v>1846</v>
      </c>
      <c r="H174" s="70" t="s">
        <v>1847</v>
      </c>
      <c r="I174" s="148"/>
      <c r="J174" s="71">
        <v>50.704985982049315</v>
      </c>
      <c r="K174" s="71">
        <v>0.32622811051155537</v>
      </c>
      <c r="L174" s="71">
        <v>3.4544309063449781</v>
      </c>
      <c r="M174" s="71">
        <v>4.1996015917512111</v>
      </c>
      <c r="N174" s="71">
        <v>7.4132094435200324</v>
      </c>
      <c r="O174" s="71">
        <v>7.4543704435794069</v>
      </c>
      <c r="P174" s="71">
        <v>9.0346794859938626</v>
      </c>
      <c r="Q174" s="71">
        <v>0.43510700596985979</v>
      </c>
      <c r="R174" s="71">
        <v>0</v>
      </c>
      <c r="S174" s="71">
        <v>1.0983544845862641</v>
      </c>
      <c r="T174" s="72"/>
      <c r="U174" s="71">
        <v>3353149</v>
      </c>
      <c r="V174" s="71">
        <v>163</v>
      </c>
      <c r="W174" s="71">
        <v>158</v>
      </c>
      <c r="X174" s="71">
        <v>1190</v>
      </c>
      <c r="Y174" s="71">
        <v>3233</v>
      </c>
      <c r="Z174" s="71">
        <v>5211</v>
      </c>
      <c r="AA174" s="71">
        <v>1974</v>
      </c>
      <c r="AB174" s="71">
        <v>7391</v>
      </c>
      <c r="AC174" s="71">
        <v>0</v>
      </c>
      <c r="AD174" s="71">
        <v>1.0983544845862641</v>
      </c>
      <c r="AE174" s="72"/>
      <c r="AF174" s="71">
        <v>30215226.967790164</v>
      </c>
      <c r="AG174" s="71">
        <v>272898.73811245651</v>
      </c>
      <c r="AH174" s="71">
        <v>902886.74147365766</v>
      </c>
      <c r="AI174" s="71">
        <v>7152938.7410331862</v>
      </c>
      <c r="AJ174" s="71">
        <v>14184677.9871509</v>
      </c>
      <c r="AK174" s="71">
        <v>0</v>
      </c>
      <c r="AL174" s="71">
        <v>0</v>
      </c>
      <c r="AM174" s="71">
        <v>954379.83296299109</v>
      </c>
      <c r="AN174" s="71">
        <v>0</v>
      </c>
      <c r="AO174" s="71">
        <v>0</v>
      </c>
      <c r="AP174" s="71">
        <v>53683009.008523352</v>
      </c>
      <c r="AQ174" s="72"/>
      <c r="AR174" s="71">
        <v>568</v>
      </c>
      <c r="AS174" s="71">
        <v>189</v>
      </c>
      <c r="AT174" s="71">
        <v>0</v>
      </c>
      <c r="AU174" s="71">
        <v>0</v>
      </c>
      <c r="AV174" s="71">
        <v>0</v>
      </c>
      <c r="AW174" s="71">
        <v>0</v>
      </c>
      <c r="AX174" s="71"/>
      <c r="AY174" s="72"/>
      <c r="AZ174" s="71">
        <v>2857.0400000000009</v>
      </c>
      <c r="BA174" s="71">
        <v>23948.000000000004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1866</v>
      </c>
      <c r="B175" s="70">
        <v>340</v>
      </c>
      <c r="C175" s="70">
        <v>20</v>
      </c>
      <c r="D175" s="70">
        <v>20</v>
      </c>
      <c r="E175" s="70">
        <v>2023</v>
      </c>
      <c r="F175" s="70" t="s">
        <v>1539</v>
      </c>
      <c r="G175" s="70" t="s">
        <v>1846</v>
      </c>
      <c r="H175" s="70" t="s">
        <v>1847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579</v>
      </c>
      <c r="AS175" s="71">
        <v>189</v>
      </c>
      <c r="AT175" s="71">
        <v>0</v>
      </c>
      <c r="AU175" s="71">
        <v>0</v>
      </c>
      <c r="AV175" s="71">
        <v>0</v>
      </c>
      <c r="AW175" s="71">
        <v>0</v>
      </c>
      <c r="AX175" s="71"/>
      <c r="AY175" s="72"/>
      <c r="AZ175" s="71">
        <v>2926.2800000000011</v>
      </c>
      <c r="BA175" s="71">
        <v>23948.000000000004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1867</v>
      </c>
      <c r="B176" s="70">
        <v>340</v>
      </c>
      <c r="C176" s="70">
        <v>21</v>
      </c>
      <c r="D176" s="70">
        <v>20</v>
      </c>
      <c r="E176" s="70">
        <v>2024</v>
      </c>
      <c r="F176" s="70" t="s">
        <v>1554</v>
      </c>
      <c r="G176" s="70" t="s">
        <v>1846</v>
      </c>
      <c r="H176" s="70" t="s">
        <v>1847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1868</v>
      </c>
      <c r="B177" s="70">
        <v>18</v>
      </c>
      <c r="C177" s="70">
        <v>1</v>
      </c>
      <c r="D177" s="70">
        <v>2</v>
      </c>
      <c r="E177" s="70">
        <v>1990</v>
      </c>
      <c r="F177" s="70" t="s">
        <v>787</v>
      </c>
      <c r="G177" s="70" t="s">
        <v>1869</v>
      </c>
      <c r="H177" s="70" t="s">
        <v>1870</v>
      </c>
      <c r="I177" s="148"/>
      <c r="J177" s="71">
        <v>149.3998169680014</v>
      </c>
      <c r="K177" s="71">
        <v>1.009590186092421</v>
      </c>
      <c r="L177" s="71">
        <v>2.2747681437983371</v>
      </c>
      <c r="M177" s="71">
        <v>4.7375427178751028</v>
      </c>
      <c r="N177" s="71">
        <v>6.2791581590853642</v>
      </c>
      <c r="O177" s="71">
        <v>10.291465242551441</v>
      </c>
      <c r="P177" s="71">
        <v>11.50688776485512</v>
      </c>
      <c r="Q177" s="71">
        <v>0.70716740752190899</v>
      </c>
      <c r="R177" s="71">
        <v>0</v>
      </c>
      <c r="S177" s="71">
        <v>0.75480904505124613</v>
      </c>
      <c r="T177" s="72"/>
      <c r="U177" s="71">
        <v>3613702</v>
      </c>
      <c r="V177" s="71">
        <v>343</v>
      </c>
      <c r="W177" s="71">
        <v>22</v>
      </c>
      <c r="X177" s="71">
        <v>1596</v>
      </c>
      <c r="Y177" s="71">
        <v>2826</v>
      </c>
      <c r="Z177" s="71">
        <v>4233</v>
      </c>
      <c r="AA177" s="71">
        <v>2794</v>
      </c>
      <c r="AB177" s="71">
        <v>11482</v>
      </c>
      <c r="AC177" s="71">
        <v>0</v>
      </c>
      <c r="AD177" s="71">
        <v>0.75480904505124613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1871</v>
      </c>
      <c r="B178" s="70">
        <v>19</v>
      </c>
      <c r="C178" s="70">
        <v>2</v>
      </c>
      <c r="D178" s="70">
        <v>2</v>
      </c>
      <c r="E178" s="70">
        <v>2005</v>
      </c>
      <c r="F178" s="70" t="s">
        <v>789</v>
      </c>
      <c r="G178" s="1064" t="s">
        <v>1869</v>
      </c>
      <c r="H178" s="70" t="s">
        <v>1870</v>
      </c>
      <c r="I178" s="148"/>
      <c r="J178" s="71">
        <v>135.60391763334931</v>
      </c>
      <c r="K178" s="71">
        <v>0.73579481253041679</v>
      </c>
      <c r="L178" s="71">
        <v>1.875993652990708</v>
      </c>
      <c r="M178" s="71">
        <v>8.959166963056882</v>
      </c>
      <c r="N178" s="71">
        <v>8.197085206246518</v>
      </c>
      <c r="O178" s="71">
        <v>13.36439844665721</v>
      </c>
      <c r="P178" s="71">
        <v>13.627678106772739</v>
      </c>
      <c r="Q178" s="71">
        <v>0.59798031694583997</v>
      </c>
      <c r="R178" s="71">
        <v>0</v>
      </c>
      <c r="S178" s="71">
        <v>1.1111950495595411</v>
      </c>
      <c r="T178" s="72"/>
      <c r="U178" s="71">
        <v>3442284</v>
      </c>
      <c r="V178" s="71">
        <v>311</v>
      </c>
      <c r="W178" s="71">
        <v>20</v>
      </c>
      <c r="X178" s="71">
        <v>1677</v>
      </c>
      <c r="Y178" s="71">
        <v>3122</v>
      </c>
      <c r="Z178" s="71">
        <v>6361</v>
      </c>
      <c r="AA178" s="71">
        <v>2710</v>
      </c>
      <c r="AB178" s="71">
        <v>10150</v>
      </c>
      <c r="AC178" s="71">
        <v>0</v>
      </c>
      <c r="AD178" s="71">
        <v>1.1111950495595411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1872</v>
      </c>
      <c r="B179" s="70">
        <v>20</v>
      </c>
      <c r="C179" s="70">
        <v>3</v>
      </c>
      <c r="D179" s="70">
        <v>2</v>
      </c>
      <c r="E179" s="70">
        <v>2006</v>
      </c>
      <c r="F179" s="70" t="s">
        <v>790</v>
      </c>
      <c r="G179" s="1064" t="s">
        <v>1869</v>
      </c>
      <c r="H179" s="70" t="s">
        <v>1870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1873</v>
      </c>
      <c r="B180" s="70">
        <v>21</v>
      </c>
      <c r="C180" s="70">
        <v>4</v>
      </c>
      <c r="D180" s="70">
        <v>2</v>
      </c>
      <c r="E180" s="70">
        <v>2007</v>
      </c>
      <c r="F180" s="70" t="s">
        <v>791</v>
      </c>
      <c r="G180" s="70" t="s">
        <v>1869</v>
      </c>
      <c r="H180" s="70" t="s">
        <v>1870</v>
      </c>
      <c r="I180" s="148"/>
      <c r="J180" s="71">
        <v>136.57357184497951</v>
      </c>
      <c r="K180" s="71">
        <v>0.70348855531899401</v>
      </c>
      <c r="L180" s="71">
        <v>5.7042305794669961</v>
      </c>
      <c r="M180" s="71">
        <v>9.1285735312912859</v>
      </c>
      <c r="N180" s="71">
        <v>9.7838750851294627</v>
      </c>
      <c r="O180" s="71">
        <v>12.93070484382824</v>
      </c>
      <c r="P180" s="71">
        <v>13.93564234894826</v>
      </c>
      <c r="Q180" s="71">
        <v>0.61108841825364402</v>
      </c>
      <c r="R180" s="71">
        <v>0</v>
      </c>
      <c r="S180" s="71">
        <v>1.2105294340551831</v>
      </c>
      <c r="T180" s="72"/>
      <c r="U180" s="71">
        <v>3895301</v>
      </c>
      <c r="V180" s="71">
        <v>290</v>
      </c>
      <c r="W180" s="71">
        <v>70</v>
      </c>
      <c r="X180" s="71">
        <v>2046</v>
      </c>
      <c r="Y180" s="71">
        <v>3123</v>
      </c>
      <c r="Z180" s="71">
        <v>6398</v>
      </c>
      <c r="AA180" s="71">
        <v>2729</v>
      </c>
      <c r="AB180" s="71">
        <v>9824</v>
      </c>
      <c r="AC180" s="71">
        <v>0</v>
      </c>
      <c r="AD180" s="71">
        <v>1.2105294340551831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1874</v>
      </c>
      <c r="B181" s="70">
        <v>22</v>
      </c>
      <c r="C181" s="70">
        <v>5</v>
      </c>
      <c r="D181" s="70">
        <v>2</v>
      </c>
      <c r="E181" s="70">
        <v>2008</v>
      </c>
      <c r="F181" s="70" t="s">
        <v>792</v>
      </c>
      <c r="G181" s="70" t="s">
        <v>1869</v>
      </c>
      <c r="H181" s="70" t="s">
        <v>1870</v>
      </c>
      <c r="I181" s="148"/>
      <c r="J181" s="71">
        <v>127.1140394591912</v>
      </c>
      <c r="K181" s="71">
        <v>0.55359996472921569</v>
      </c>
      <c r="L181" s="71">
        <v>5.0053394096214312</v>
      </c>
      <c r="M181" s="71">
        <v>10.30512243582737</v>
      </c>
      <c r="N181" s="71">
        <v>9.3363290319501804</v>
      </c>
      <c r="O181" s="71">
        <v>12.554729572537379</v>
      </c>
      <c r="P181" s="71">
        <v>13.71573334987853</v>
      </c>
      <c r="Q181" s="71">
        <v>0.59281596315644403</v>
      </c>
      <c r="R181" s="71">
        <v>0</v>
      </c>
      <c r="S181" s="71">
        <v>0.86814843834771838</v>
      </c>
      <c r="T181" s="72"/>
      <c r="U181" s="71">
        <v>4188250</v>
      </c>
      <c r="V181" s="71">
        <v>290</v>
      </c>
      <c r="W181" s="71">
        <v>70</v>
      </c>
      <c r="X181" s="71">
        <v>2046</v>
      </c>
      <c r="Y181" s="71">
        <v>3144</v>
      </c>
      <c r="Z181" s="71">
        <v>6430</v>
      </c>
      <c r="AA181" s="71">
        <v>2689</v>
      </c>
      <c r="AB181" s="71">
        <v>9687</v>
      </c>
      <c r="AC181" s="71">
        <v>0</v>
      </c>
      <c r="AD181" s="71">
        <v>0.86814843834771838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1875</v>
      </c>
      <c r="B182" s="70">
        <v>23</v>
      </c>
      <c r="C182" s="70">
        <v>6</v>
      </c>
      <c r="D182" s="70">
        <v>2</v>
      </c>
      <c r="E182" s="70">
        <v>2009</v>
      </c>
      <c r="F182" s="70" t="s">
        <v>176</v>
      </c>
      <c r="G182" s="70" t="s">
        <v>1869</v>
      </c>
      <c r="H182" s="70" t="s">
        <v>1870</v>
      </c>
      <c r="I182" s="148"/>
      <c r="J182" s="71">
        <v>131.399183295727</v>
      </c>
      <c r="K182" s="71">
        <v>0.44109482173313069</v>
      </c>
      <c r="L182" s="71">
        <v>3.7149461773887298</v>
      </c>
      <c r="M182" s="71">
        <v>9.5494872353495008</v>
      </c>
      <c r="N182" s="71">
        <v>8.6299768177901743</v>
      </c>
      <c r="O182" s="71">
        <v>12.74715858017435</v>
      </c>
      <c r="P182" s="71">
        <v>13.439675856015119</v>
      </c>
      <c r="Q182" s="71">
        <v>0.55504914891313595</v>
      </c>
      <c r="R182" s="71">
        <v>0</v>
      </c>
      <c r="S182" s="71">
        <v>0.60278030365414448</v>
      </c>
      <c r="T182" s="72"/>
      <c r="U182" s="71">
        <v>3741141</v>
      </c>
      <c r="V182" s="71">
        <v>297</v>
      </c>
      <c r="W182" s="71">
        <v>67</v>
      </c>
      <c r="X182" s="71">
        <v>2158</v>
      </c>
      <c r="Y182" s="71">
        <v>3154</v>
      </c>
      <c r="Z182" s="71">
        <v>6444</v>
      </c>
      <c r="AA182" s="71">
        <v>2705</v>
      </c>
      <c r="AB182" s="71">
        <v>9521</v>
      </c>
      <c r="AC182" s="71">
        <v>0</v>
      </c>
      <c r="AD182" s="71">
        <v>0.60278030365414448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10.965</v>
      </c>
      <c r="BK182" s="71">
        <v>0</v>
      </c>
      <c r="BL182" s="71">
        <v>0</v>
      </c>
      <c r="BM182" s="71">
        <v>0</v>
      </c>
      <c r="BN182" s="72"/>
      <c r="BO182" s="71">
        <v>0</v>
      </c>
      <c r="BP182" s="71">
        <v>0</v>
      </c>
      <c r="BQ182" s="71">
        <v>3</v>
      </c>
      <c r="BR182" s="71">
        <v>0</v>
      </c>
      <c r="BS182" s="71">
        <v>0</v>
      </c>
      <c r="BT182" s="71">
        <v>0</v>
      </c>
      <c r="BU182"/>
      <c r="BV182" s="70">
        <v>10.965</v>
      </c>
      <c r="BW182" s="70">
        <v>0</v>
      </c>
      <c r="BX182" s="70">
        <v>0</v>
      </c>
      <c r="BY182" s="70">
        <v>0</v>
      </c>
      <c r="BZ182" s="70">
        <v>0</v>
      </c>
      <c r="CA182" s="70">
        <v>0</v>
      </c>
      <c r="CB182" s="70">
        <v>0</v>
      </c>
      <c r="CC182" s="70">
        <v>0</v>
      </c>
      <c r="CD182" s="70">
        <v>0</v>
      </c>
    </row>
    <row r="183" spans="1:82">
      <c r="A183" s="70" t="s">
        <v>1876</v>
      </c>
      <c r="B183" s="70">
        <v>24</v>
      </c>
      <c r="C183" s="70">
        <v>7</v>
      </c>
      <c r="D183" s="70">
        <v>2</v>
      </c>
      <c r="E183" s="70">
        <v>2010</v>
      </c>
      <c r="F183" s="70" t="s">
        <v>177</v>
      </c>
      <c r="G183" s="70" t="s">
        <v>1869</v>
      </c>
      <c r="H183" s="70" t="s">
        <v>1870</v>
      </c>
      <c r="I183" s="148"/>
      <c r="J183" s="71">
        <v>155.06590110589929</v>
      </c>
      <c r="K183" s="71">
        <v>0.47008587771090682</v>
      </c>
      <c r="L183" s="71">
        <v>3.51715005550161</v>
      </c>
      <c r="M183" s="71">
        <v>9.532328836322117</v>
      </c>
      <c r="N183" s="71">
        <v>8.9554736528488661</v>
      </c>
      <c r="O183" s="71">
        <v>12.538555498331281</v>
      </c>
      <c r="P183" s="71">
        <v>13.67180522332178</v>
      </c>
      <c r="Q183" s="71">
        <v>0.57121705366155295</v>
      </c>
      <c r="R183" s="71">
        <v>0</v>
      </c>
      <c r="S183" s="71">
        <v>0.95457010343343973</v>
      </c>
      <c r="T183" s="72"/>
      <c r="U183" s="71">
        <v>4006390</v>
      </c>
      <c r="V183" s="71">
        <v>297</v>
      </c>
      <c r="W183" s="71">
        <v>67</v>
      </c>
      <c r="X183" s="71">
        <v>2158</v>
      </c>
      <c r="Y183" s="71">
        <v>3204</v>
      </c>
      <c r="Z183" s="71">
        <v>6368</v>
      </c>
      <c r="AA183" s="71">
        <v>2683</v>
      </c>
      <c r="AB183" s="71">
        <v>9389</v>
      </c>
      <c r="AC183" s="71">
        <v>0</v>
      </c>
      <c r="AD183" s="71">
        <v>0.95457010343343973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16.658000000000001</v>
      </c>
      <c r="BK183" s="71">
        <v>0</v>
      </c>
      <c r="BL183" s="71">
        <v>0</v>
      </c>
      <c r="BM183" s="71">
        <v>0</v>
      </c>
      <c r="BN183" s="72"/>
      <c r="BO183" s="71">
        <v>0</v>
      </c>
      <c r="BP183" s="71">
        <v>0</v>
      </c>
      <c r="BQ183" s="71">
        <v>4</v>
      </c>
      <c r="BR183" s="71">
        <v>0</v>
      </c>
      <c r="BS183" s="71">
        <v>0</v>
      </c>
      <c r="BT183" s="71">
        <v>0</v>
      </c>
      <c r="BU183"/>
      <c r="BV183" s="70">
        <v>16.658000000000001</v>
      </c>
      <c r="BW183" s="70">
        <v>0</v>
      </c>
      <c r="BX183" s="70">
        <v>0</v>
      </c>
      <c r="BY183" s="70">
        <v>0</v>
      </c>
      <c r="BZ183" s="70">
        <v>0</v>
      </c>
      <c r="CA183" s="70">
        <v>0</v>
      </c>
      <c r="CB183" s="70">
        <v>0</v>
      </c>
      <c r="CC183" s="70">
        <v>0</v>
      </c>
      <c r="CD183" s="70">
        <v>0</v>
      </c>
    </row>
    <row r="184" spans="1:82">
      <c r="A184" s="70" t="s">
        <v>1877</v>
      </c>
      <c r="B184" s="70">
        <v>25</v>
      </c>
      <c r="C184" s="70">
        <v>8</v>
      </c>
      <c r="D184" s="70">
        <v>2</v>
      </c>
      <c r="E184" s="70">
        <v>2011</v>
      </c>
      <c r="F184" s="70" t="s">
        <v>178</v>
      </c>
      <c r="G184" s="70" t="s">
        <v>1869</v>
      </c>
      <c r="H184" s="70" t="s">
        <v>1870</v>
      </c>
      <c r="I184" s="148"/>
      <c r="J184" s="71">
        <v>159.20265863396949</v>
      </c>
      <c r="K184" s="71">
        <v>0.74207584322528408</v>
      </c>
      <c r="L184" s="71">
        <v>3.4290167343464808</v>
      </c>
      <c r="M184" s="71">
        <v>11.04367669148523</v>
      </c>
      <c r="N184" s="71">
        <v>9.4014678546314823</v>
      </c>
      <c r="O184" s="71">
        <v>12.302781497499002</v>
      </c>
      <c r="P184" s="71">
        <v>13.162897583593884</v>
      </c>
      <c r="Q184" s="71">
        <v>0.64499719121730403</v>
      </c>
      <c r="R184" s="71">
        <v>0</v>
      </c>
      <c r="S184" s="71">
        <v>1.218508388257616</v>
      </c>
      <c r="T184" s="72"/>
      <c r="U184" s="71">
        <v>4306338</v>
      </c>
      <c r="V184" s="71">
        <v>297</v>
      </c>
      <c r="W184" s="71">
        <v>67</v>
      </c>
      <c r="X184" s="71">
        <v>2158</v>
      </c>
      <c r="Y184" s="71">
        <v>3201</v>
      </c>
      <c r="Z184" s="71">
        <v>6384</v>
      </c>
      <c r="AA184" s="71">
        <v>2660</v>
      </c>
      <c r="AB184" s="71">
        <v>9191</v>
      </c>
      <c r="AC184" s="71">
        <v>0</v>
      </c>
      <c r="AD184" s="71">
        <v>1.218508388257616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15.132</v>
      </c>
      <c r="BK184" s="71">
        <v>0</v>
      </c>
      <c r="BL184" s="71">
        <v>0</v>
      </c>
      <c r="BM184" s="71">
        <v>0</v>
      </c>
      <c r="BN184" s="72"/>
      <c r="BO184" s="71">
        <v>0</v>
      </c>
      <c r="BP184" s="71">
        <v>0</v>
      </c>
      <c r="BQ184" s="71">
        <v>4</v>
      </c>
      <c r="BR184" s="71">
        <v>0</v>
      </c>
      <c r="BS184" s="71">
        <v>0</v>
      </c>
      <c r="BT184" s="71">
        <v>0</v>
      </c>
      <c r="BU184"/>
      <c r="BV184" s="70">
        <v>15.132</v>
      </c>
      <c r="BW184" s="70">
        <v>0</v>
      </c>
      <c r="BX184" s="70">
        <v>0</v>
      </c>
      <c r="BY184" s="70">
        <v>0</v>
      </c>
      <c r="BZ184" s="70">
        <v>0</v>
      </c>
      <c r="CA184" s="70">
        <v>0</v>
      </c>
      <c r="CB184" s="70">
        <v>0</v>
      </c>
      <c r="CC184" s="70">
        <v>0</v>
      </c>
      <c r="CD184" s="70">
        <v>0</v>
      </c>
    </row>
    <row r="185" spans="1:82">
      <c r="A185" s="70" t="s">
        <v>1878</v>
      </c>
      <c r="B185" s="70">
        <v>26</v>
      </c>
      <c r="C185" s="70">
        <v>9</v>
      </c>
      <c r="D185" s="70">
        <v>2</v>
      </c>
      <c r="E185" s="70">
        <v>2012</v>
      </c>
      <c r="F185" s="70" t="s">
        <v>179</v>
      </c>
      <c r="G185" s="70" t="s">
        <v>1869</v>
      </c>
      <c r="H185" s="70" t="s">
        <v>1870</v>
      </c>
      <c r="I185" s="148"/>
      <c r="J185" s="71">
        <v>153.34252677184139</v>
      </c>
      <c r="K185" s="71">
        <v>0.7362684328672966</v>
      </c>
      <c r="L185" s="71">
        <v>3.4427010569807091</v>
      </c>
      <c r="M185" s="71">
        <v>12.3413397250612</v>
      </c>
      <c r="N185" s="71">
        <v>10.36439399285249</v>
      </c>
      <c r="O185" s="71">
        <v>12.278623602717181</v>
      </c>
      <c r="P185" s="71">
        <v>13.023793629500767</v>
      </c>
      <c r="Q185" s="71">
        <v>0.68545101725855495</v>
      </c>
      <c r="R185" s="71">
        <v>0</v>
      </c>
      <c r="S185" s="71">
        <v>1.0385996850650501</v>
      </c>
      <c r="T185" s="72"/>
      <c r="U185" s="71">
        <v>4167778</v>
      </c>
      <c r="V185" s="71">
        <v>297</v>
      </c>
      <c r="W185" s="71">
        <v>67</v>
      </c>
      <c r="X185" s="71">
        <v>2158</v>
      </c>
      <c r="Y185" s="71">
        <v>3210</v>
      </c>
      <c r="Z185" s="71">
        <v>6422</v>
      </c>
      <c r="AA185" s="71">
        <v>2617</v>
      </c>
      <c r="AB185" s="71">
        <v>8990</v>
      </c>
      <c r="AC185" s="71">
        <v>0</v>
      </c>
      <c r="AD185" s="71">
        <v>1.0385996850650501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21.605</v>
      </c>
      <c r="BK185" s="71">
        <v>0</v>
      </c>
      <c r="BL185" s="71">
        <v>0</v>
      </c>
      <c r="BM185" s="71">
        <v>0</v>
      </c>
      <c r="BN185" s="72"/>
      <c r="BO185" s="71">
        <v>0</v>
      </c>
      <c r="BP185" s="71">
        <v>0</v>
      </c>
      <c r="BQ185" s="71">
        <v>5</v>
      </c>
      <c r="BR185" s="71">
        <v>0</v>
      </c>
      <c r="BS185" s="71">
        <v>0</v>
      </c>
      <c r="BT185" s="71">
        <v>0</v>
      </c>
      <c r="BU185"/>
      <c r="BV185" s="70">
        <v>21.605</v>
      </c>
      <c r="BW185" s="70">
        <v>0</v>
      </c>
      <c r="BX185" s="70">
        <v>0</v>
      </c>
      <c r="BY185" s="70">
        <v>0</v>
      </c>
      <c r="BZ185" s="70">
        <v>0</v>
      </c>
      <c r="CA185" s="70">
        <v>0</v>
      </c>
      <c r="CB185" s="70">
        <v>0</v>
      </c>
      <c r="CC185" s="70">
        <v>0</v>
      </c>
      <c r="CD185" s="70">
        <v>0</v>
      </c>
    </row>
    <row r="186" spans="1:82">
      <c r="A186" s="70" t="s">
        <v>1879</v>
      </c>
      <c r="B186" s="70">
        <v>27</v>
      </c>
      <c r="C186" s="70">
        <v>10</v>
      </c>
      <c r="D186" s="70">
        <v>2</v>
      </c>
      <c r="E186" s="70">
        <v>2013</v>
      </c>
      <c r="F186" s="70" t="s">
        <v>180</v>
      </c>
      <c r="G186" s="70" t="s">
        <v>1869</v>
      </c>
      <c r="H186" s="70" t="s">
        <v>1870</v>
      </c>
      <c r="I186" s="148"/>
      <c r="J186" s="71">
        <v>154.9893710334</v>
      </c>
      <c r="K186" s="71">
        <v>0.65622654025647742</v>
      </c>
      <c r="L186" s="71">
        <v>3.4435752833551452</v>
      </c>
      <c r="M186" s="71">
        <v>12.23627278607832</v>
      </c>
      <c r="N186" s="71">
        <v>10.906417005007681</v>
      </c>
      <c r="O186" s="71">
        <v>11.515904554810458</v>
      </c>
      <c r="P186" s="71">
        <v>13.037899830905934</v>
      </c>
      <c r="Q186" s="71">
        <v>0.68691145692625299</v>
      </c>
      <c r="R186" s="71">
        <v>0</v>
      </c>
      <c r="S186" s="71">
        <v>1.0628142046444899</v>
      </c>
      <c r="T186" s="72"/>
      <c r="U186" s="71">
        <v>4103480</v>
      </c>
      <c r="V186" s="71">
        <v>297</v>
      </c>
      <c r="W186" s="71">
        <v>67</v>
      </c>
      <c r="X186" s="71">
        <v>2158</v>
      </c>
      <c r="Y186" s="71">
        <v>3214</v>
      </c>
      <c r="Z186" s="71">
        <v>6292</v>
      </c>
      <c r="AA186" s="71">
        <v>2610</v>
      </c>
      <c r="AB186" s="71">
        <v>8880</v>
      </c>
      <c r="AC186" s="71">
        <v>0</v>
      </c>
      <c r="AD186" s="71">
        <v>1.0628142046444899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15.499000000000001</v>
      </c>
      <c r="BK186" s="71">
        <v>0</v>
      </c>
      <c r="BL186" s="71">
        <v>0</v>
      </c>
      <c r="BM186" s="71">
        <v>0</v>
      </c>
      <c r="BN186" s="72"/>
      <c r="BO186" s="71">
        <v>0</v>
      </c>
      <c r="BP186" s="71">
        <v>0</v>
      </c>
      <c r="BQ186" s="71">
        <v>4</v>
      </c>
      <c r="BR186" s="71">
        <v>0</v>
      </c>
      <c r="BS186" s="71">
        <v>0</v>
      </c>
      <c r="BT186" s="71">
        <v>0</v>
      </c>
      <c r="BU186"/>
      <c r="BV186" s="70">
        <v>15.499000000000001</v>
      </c>
      <c r="BW186" s="70">
        <v>0</v>
      </c>
      <c r="BX186" s="70">
        <v>0</v>
      </c>
      <c r="BY186" s="70">
        <v>0</v>
      </c>
      <c r="BZ186" s="70">
        <v>0</v>
      </c>
      <c r="CA186" s="70">
        <v>0</v>
      </c>
      <c r="CB186" s="70">
        <v>0</v>
      </c>
      <c r="CC186" s="70">
        <v>0</v>
      </c>
      <c r="CD186" s="70">
        <v>0</v>
      </c>
    </row>
    <row r="187" spans="1:82">
      <c r="A187" s="70" t="s">
        <v>1880</v>
      </c>
      <c r="B187" s="70">
        <v>28</v>
      </c>
      <c r="C187" s="70">
        <v>11</v>
      </c>
      <c r="D187" s="70">
        <v>2</v>
      </c>
      <c r="E187" s="70">
        <v>2014</v>
      </c>
      <c r="F187" s="70" t="s">
        <v>181</v>
      </c>
      <c r="G187" s="70" t="s">
        <v>1869</v>
      </c>
      <c r="H187" s="70" t="s">
        <v>1870</v>
      </c>
      <c r="I187" s="148"/>
      <c r="J187" s="71">
        <v>152.06018454400069</v>
      </c>
      <c r="K187" s="71">
        <v>0.58338598398436958</v>
      </c>
      <c r="L187" s="71">
        <v>1.719197950365436</v>
      </c>
      <c r="M187" s="71">
        <v>10.397940072810361</v>
      </c>
      <c r="N187" s="71">
        <v>8.964171576599087</v>
      </c>
      <c r="O187" s="71">
        <v>10.848820652832385</v>
      </c>
      <c r="P187" s="71">
        <v>12.859623719089226</v>
      </c>
      <c r="Q187" s="71">
        <v>0.64539462419662497</v>
      </c>
      <c r="R187" s="71">
        <v>0</v>
      </c>
      <c r="S187" s="71">
        <v>0.95978521867871991</v>
      </c>
      <c r="T187" s="72"/>
      <c r="U187" s="71">
        <v>4431925</v>
      </c>
      <c r="V187" s="71">
        <v>244</v>
      </c>
      <c r="W187" s="71">
        <v>30</v>
      </c>
      <c r="X187" s="71">
        <v>1994</v>
      </c>
      <c r="Y187" s="71">
        <v>3211</v>
      </c>
      <c r="Z187" s="71">
        <v>6243</v>
      </c>
      <c r="AA187" s="71">
        <v>2561</v>
      </c>
      <c r="AB187" s="71">
        <v>8696</v>
      </c>
      <c r="AC187" s="71">
        <v>0</v>
      </c>
      <c r="AD187" s="71">
        <v>0.95978521867871991</v>
      </c>
      <c r="AE187" s="72"/>
      <c r="AF187" s="71"/>
      <c r="AG187" s="71"/>
      <c r="AH187" s="71"/>
      <c r="AI187" s="71"/>
      <c r="AJ187" s="71"/>
      <c r="AK187" s="71"/>
      <c r="AL187" s="71"/>
      <c r="AM187" s="71"/>
      <c r="AN187" s="71"/>
      <c r="AO187" s="71"/>
      <c r="AP187" s="71"/>
      <c r="AQ187" s="72"/>
      <c r="AR187" s="71">
        <v>60</v>
      </c>
      <c r="AS187" s="71">
        <v>15</v>
      </c>
      <c r="AT187" s="71">
        <v>0</v>
      </c>
      <c r="AU187" s="71">
        <v>0</v>
      </c>
      <c r="AV187" s="71">
        <v>0</v>
      </c>
      <c r="AW187" s="71">
        <v>0</v>
      </c>
      <c r="AX187" s="71"/>
      <c r="AY187" s="72"/>
      <c r="AZ187" s="71">
        <v>288</v>
      </c>
      <c r="BA187" s="71">
        <v>1485.7</v>
      </c>
      <c r="BB187" s="71">
        <v>0</v>
      </c>
      <c r="BC187" s="71">
        <v>0</v>
      </c>
      <c r="BD187" s="71">
        <v>0</v>
      </c>
      <c r="BE187" s="71">
        <v>0</v>
      </c>
      <c r="BF187" s="71"/>
      <c r="BG187" s="72"/>
      <c r="BH187" s="71">
        <v>0</v>
      </c>
      <c r="BI187" s="71">
        <v>0</v>
      </c>
      <c r="BJ187" s="71">
        <v>22.312000000000001</v>
      </c>
      <c r="BK187" s="71">
        <v>0</v>
      </c>
      <c r="BL187" s="71">
        <v>0</v>
      </c>
      <c r="BM187" s="71">
        <v>0</v>
      </c>
      <c r="BN187" s="72"/>
      <c r="BO187" s="71">
        <v>0</v>
      </c>
      <c r="BP187" s="71">
        <v>0</v>
      </c>
      <c r="BQ187" s="71">
        <v>5</v>
      </c>
      <c r="BR187" s="71">
        <v>0</v>
      </c>
      <c r="BS187" s="71">
        <v>0</v>
      </c>
      <c r="BT187" s="71">
        <v>0</v>
      </c>
      <c r="BU187"/>
      <c r="BV187" s="70">
        <v>22.312000000000001</v>
      </c>
      <c r="BW187" s="70">
        <v>0</v>
      </c>
      <c r="BX187" s="70">
        <v>0</v>
      </c>
      <c r="BY187" s="70">
        <v>0</v>
      </c>
      <c r="BZ187" s="70">
        <v>0</v>
      </c>
      <c r="CA187" s="70">
        <v>0</v>
      </c>
      <c r="CB187" s="70">
        <v>0</v>
      </c>
      <c r="CC187" s="70">
        <v>0</v>
      </c>
      <c r="CD187" s="70">
        <v>0</v>
      </c>
    </row>
    <row r="188" spans="1:82">
      <c r="A188" s="70" t="s">
        <v>1881</v>
      </c>
      <c r="B188" s="70">
        <v>29</v>
      </c>
      <c r="C188" s="70">
        <v>12</v>
      </c>
      <c r="D188" s="70">
        <v>2</v>
      </c>
      <c r="E188" s="70">
        <v>2015</v>
      </c>
      <c r="F188" s="70" t="s">
        <v>182</v>
      </c>
      <c r="G188" s="70" t="s">
        <v>1869</v>
      </c>
      <c r="H188" s="70" t="s">
        <v>1870</v>
      </c>
      <c r="I188" s="148"/>
      <c r="J188" s="71">
        <v>108.9871414763515</v>
      </c>
      <c r="K188" s="71">
        <v>0.57935076521371487</v>
      </c>
      <c r="L188" s="71">
        <v>1.805875052051114</v>
      </c>
      <c r="M188" s="71">
        <v>10.56393340247854</v>
      </c>
      <c r="N188" s="71">
        <v>8.3056360830062257</v>
      </c>
      <c r="O188" s="71">
        <v>10.741965360497923</v>
      </c>
      <c r="P188" s="71">
        <v>12.734100575840868</v>
      </c>
      <c r="Q188" s="71">
        <v>0.61915793499467597</v>
      </c>
      <c r="R188" s="71">
        <v>0</v>
      </c>
      <c r="S188" s="71">
        <v>1.0439903274660911</v>
      </c>
      <c r="T188" s="72"/>
      <c r="U188" s="71">
        <v>3140570</v>
      </c>
      <c r="V188" s="71">
        <v>244</v>
      </c>
      <c r="W188" s="71">
        <v>30</v>
      </c>
      <c r="X188" s="71">
        <v>1994</v>
      </c>
      <c r="Y188" s="71">
        <v>3201</v>
      </c>
      <c r="Z188" s="71">
        <v>6241</v>
      </c>
      <c r="AA188" s="71">
        <v>2534</v>
      </c>
      <c r="AB188" s="71">
        <v>8522</v>
      </c>
      <c r="AC188" s="71">
        <v>0</v>
      </c>
      <c r="AD188" s="71">
        <v>1.0439903274660911</v>
      </c>
      <c r="AE188" s="72"/>
      <c r="AF188" s="71">
        <v>33729723.023289382</v>
      </c>
      <c r="AG188" s="71">
        <v>498557.17632832238</v>
      </c>
      <c r="AH188" s="71">
        <v>377378.58210827602</v>
      </c>
      <c r="AI188" s="71">
        <v>14988366.71185242</v>
      </c>
      <c r="AJ188" s="71">
        <v>11456904.62773958</v>
      </c>
      <c r="AK188" s="71">
        <v>0</v>
      </c>
      <c r="AL188" s="71">
        <v>0</v>
      </c>
      <c r="AM188" s="71">
        <v>1167904.3515545251</v>
      </c>
      <c r="AN188" s="71">
        <v>0</v>
      </c>
      <c r="AO188" s="71">
        <v>0</v>
      </c>
      <c r="AP188" s="71">
        <v>62218834.472872511</v>
      </c>
      <c r="AQ188" s="72"/>
      <c r="AR188" s="71">
        <v>66</v>
      </c>
      <c r="AS188" s="71">
        <v>28</v>
      </c>
      <c r="AT188" s="71">
        <v>0</v>
      </c>
      <c r="AU188" s="71">
        <v>0</v>
      </c>
      <c r="AV188" s="71">
        <v>0</v>
      </c>
      <c r="AW188" s="71">
        <v>0</v>
      </c>
      <c r="AX188" s="71"/>
      <c r="AY188" s="72"/>
      <c r="AZ188" s="71">
        <v>320.10000000000002</v>
      </c>
      <c r="BA188" s="71">
        <v>6089.7</v>
      </c>
      <c r="BB188" s="71">
        <v>0</v>
      </c>
      <c r="BC188" s="71">
        <v>0</v>
      </c>
      <c r="BD188" s="71">
        <v>0</v>
      </c>
      <c r="BE188" s="71">
        <v>0</v>
      </c>
      <c r="BF188" s="71"/>
      <c r="BG188" s="72"/>
      <c r="BH188" s="71">
        <v>0</v>
      </c>
      <c r="BI188" s="71">
        <v>0</v>
      </c>
      <c r="BJ188" s="71">
        <v>22.965</v>
      </c>
      <c r="BK188" s="71">
        <v>0</v>
      </c>
      <c r="BL188" s="71">
        <v>0</v>
      </c>
      <c r="BM188" s="71">
        <v>0</v>
      </c>
      <c r="BN188" s="72"/>
      <c r="BO188" s="71">
        <v>0</v>
      </c>
      <c r="BP188" s="71">
        <v>0</v>
      </c>
      <c r="BQ188" s="71">
        <v>5</v>
      </c>
      <c r="BR188" s="71">
        <v>0</v>
      </c>
      <c r="BS188" s="71">
        <v>0</v>
      </c>
      <c r="BT188" s="71">
        <v>0</v>
      </c>
      <c r="BU188"/>
      <c r="BV188" s="70">
        <v>22.965</v>
      </c>
      <c r="BW188" s="70">
        <v>0</v>
      </c>
      <c r="BX188" s="70">
        <v>0</v>
      </c>
      <c r="BY188" s="70">
        <v>0</v>
      </c>
      <c r="BZ188" s="70">
        <v>0</v>
      </c>
      <c r="CA188" s="70">
        <v>0</v>
      </c>
      <c r="CB188" s="70">
        <v>0</v>
      </c>
      <c r="CC188" s="70">
        <v>0</v>
      </c>
      <c r="CD188" s="70">
        <v>0</v>
      </c>
    </row>
    <row r="189" spans="1:82">
      <c r="A189" s="70" t="s">
        <v>1882</v>
      </c>
      <c r="B189" s="70">
        <v>30</v>
      </c>
      <c r="C189" s="70">
        <v>13</v>
      </c>
      <c r="D189" s="70">
        <v>2</v>
      </c>
      <c r="E189" s="70">
        <v>2016</v>
      </c>
      <c r="F189" s="70" t="s">
        <v>155</v>
      </c>
      <c r="G189" s="70" t="s">
        <v>1869</v>
      </c>
      <c r="H189" s="70" t="s">
        <v>1870</v>
      </c>
      <c r="I189" s="148"/>
      <c r="J189" s="71">
        <v>156.22096320657528</v>
      </c>
      <c r="K189" s="71">
        <v>0.55832326407607158</v>
      </c>
      <c r="L189" s="71">
        <v>2.1005514048120264</v>
      </c>
      <c r="M189" s="71">
        <v>9.0852408906032931</v>
      </c>
      <c r="N189" s="71">
        <v>8.7236500486503417</v>
      </c>
      <c r="O189" s="71">
        <v>10.569013214150029</v>
      </c>
      <c r="P189" s="71">
        <v>12.506350258272288</v>
      </c>
      <c r="Q189" s="71">
        <v>0.59253208164460669</v>
      </c>
      <c r="R189" s="71">
        <v>0</v>
      </c>
      <c r="S189" s="71">
        <v>0.92799019857275977</v>
      </c>
      <c r="T189" s="72"/>
      <c r="U189" s="71">
        <v>4253056</v>
      </c>
      <c r="V189" s="71">
        <v>244</v>
      </c>
      <c r="W189" s="71">
        <v>30</v>
      </c>
      <c r="X189" s="71">
        <v>1994</v>
      </c>
      <c r="Y189" s="71">
        <v>3208</v>
      </c>
      <c r="Z189" s="71">
        <v>6216</v>
      </c>
      <c r="AA189" s="71">
        <v>2574</v>
      </c>
      <c r="AB189" s="71">
        <v>8389</v>
      </c>
      <c r="AC189" s="71">
        <v>0</v>
      </c>
      <c r="AD189" s="71">
        <v>0.92799019857275977</v>
      </c>
      <c r="AE189" s="72"/>
      <c r="AF189" s="71">
        <v>50173706.177700289</v>
      </c>
      <c r="AG189" s="71">
        <v>475046.31386249379</v>
      </c>
      <c r="AH189" s="71">
        <v>347499.9396046265</v>
      </c>
      <c r="AI189" s="71">
        <v>13947478.610432589</v>
      </c>
      <c r="AJ189" s="71">
        <v>12051549.50436629</v>
      </c>
      <c r="AK189" s="71">
        <v>0</v>
      </c>
      <c r="AL189" s="71">
        <v>0</v>
      </c>
      <c r="AM189" s="71">
        <v>1150570.4458938269</v>
      </c>
      <c r="AN189" s="71">
        <v>0</v>
      </c>
      <c r="AO189" s="71">
        <v>0</v>
      </c>
      <c r="AP189" s="71">
        <v>78145850.991860107</v>
      </c>
      <c r="AQ189" s="72"/>
      <c r="AR189" s="71">
        <v>75</v>
      </c>
      <c r="AS189" s="71">
        <v>40</v>
      </c>
      <c r="AT189" s="71">
        <v>0</v>
      </c>
      <c r="AU189" s="71">
        <v>0</v>
      </c>
      <c r="AV189" s="71">
        <v>0</v>
      </c>
      <c r="AW189" s="71">
        <v>0</v>
      </c>
      <c r="AX189" s="71"/>
      <c r="AY189" s="72"/>
      <c r="AZ189" s="71">
        <v>370.8</v>
      </c>
      <c r="BA189" s="71">
        <v>7470.5</v>
      </c>
      <c r="BB189" s="71">
        <v>0</v>
      </c>
      <c r="BC189" s="71">
        <v>0</v>
      </c>
      <c r="BD189" s="71">
        <v>0</v>
      </c>
      <c r="BE189" s="71">
        <v>0</v>
      </c>
      <c r="BF189" s="71"/>
      <c r="BG189" s="72"/>
      <c r="BH189" s="71">
        <v>0</v>
      </c>
      <c r="BI189" s="71">
        <v>0</v>
      </c>
      <c r="BJ189" s="71">
        <v>22.231000000000002</v>
      </c>
      <c r="BK189" s="71">
        <v>0</v>
      </c>
      <c r="BL189" s="71">
        <v>0</v>
      </c>
      <c r="BM189" s="71">
        <v>0</v>
      </c>
      <c r="BN189" s="72"/>
      <c r="BO189" s="71">
        <v>0</v>
      </c>
      <c r="BP189" s="71">
        <v>0</v>
      </c>
      <c r="BQ189" s="71">
        <v>5</v>
      </c>
      <c r="BR189" s="71">
        <v>0</v>
      </c>
      <c r="BS189" s="71">
        <v>0</v>
      </c>
      <c r="BT189" s="71">
        <v>0</v>
      </c>
      <c r="BU189"/>
      <c r="BV189" s="70">
        <v>22.231000000000002</v>
      </c>
      <c r="BW189" s="70">
        <v>0</v>
      </c>
      <c r="BX189" s="70">
        <v>0</v>
      </c>
      <c r="BY189" s="70">
        <v>0</v>
      </c>
      <c r="BZ189" s="70">
        <v>0</v>
      </c>
      <c r="CA189" s="70">
        <v>0</v>
      </c>
      <c r="CB189" s="70">
        <v>0</v>
      </c>
      <c r="CC189" s="70">
        <v>0</v>
      </c>
      <c r="CD189" s="70">
        <v>0</v>
      </c>
    </row>
    <row r="190" spans="1:82">
      <c r="A190" s="70" t="s">
        <v>1883</v>
      </c>
      <c r="B190" s="70">
        <v>31</v>
      </c>
      <c r="C190" s="70">
        <v>14</v>
      </c>
      <c r="D190" s="70">
        <v>2</v>
      </c>
      <c r="E190" s="70">
        <v>2017</v>
      </c>
      <c r="F190" s="70" t="s">
        <v>156</v>
      </c>
      <c r="G190" s="70" t="s">
        <v>1869</v>
      </c>
      <c r="H190" s="70" t="s">
        <v>1870</v>
      </c>
      <c r="I190" s="148"/>
      <c r="J190" s="71">
        <v>143.99315293777158</v>
      </c>
      <c r="K190" s="71">
        <v>0.55886631541796405</v>
      </c>
      <c r="L190" s="71">
        <v>1.9267728761908147</v>
      </c>
      <c r="M190" s="71">
        <v>9.2180244942415488</v>
      </c>
      <c r="N190" s="71">
        <v>9.5975935213815013</v>
      </c>
      <c r="O190" s="71">
        <v>10.307907111174533</v>
      </c>
      <c r="P190" s="71">
        <v>12.267804854277776</v>
      </c>
      <c r="Q190" s="71">
        <v>0.55789680588766799</v>
      </c>
      <c r="R190" s="71">
        <v>0</v>
      </c>
      <c r="S190" s="71">
        <v>1.1152364667313148</v>
      </c>
      <c r="T190" s="72"/>
      <c r="U190" s="71">
        <v>4176281</v>
      </c>
      <c r="V190" s="71">
        <v>244</v>
      </c>
      <c r="W190" s="71">
        <v>30</v>
      </c>
      <c r="X190" s="71">
        <v>1994</v>
      </c>
      <c r="Y190" s="71">
        <v>3190</v>
      </c>
      <c r="Z190" s="71">
        <v>6163</v>
      </c>
      <c r="AA190" s="71">
        <v>2541</v>
      </c>
      <c r="AB190" s="71">
        <v>8168</v>
      </c>
      <c r="AC190" s="71">
        <v>0</v>
      </c>
      <c r="AD190" s="71">
        <v>1.115236466731315</v>
      </c>
      <c r="AE190" s="72"/>
      <c r="AF190" s="71">
        <v>46193094.089994133</v>
      </c>
      <c r="AG190" s="71">
        <v>480037.27319529228</v>
      </c>
      <c r="AH190" s="71">
        <v>427294.40179547161</v>
      </c>
      <c r="AI190" s="71">
        <v>14834212.175822631</v>
      </c>
      <c r="AJ190" s="71">
        <v>13437091.26519342</v>
      </c>
      <c r="AK190" s="71">
        <v>0</v>
      </c>
      <c r="AL190" s="71">
        <v>0</v>
      </c>
      <c r="AM190" s="71">
        <v>1122012.693608905</v>
      </c>
      <c r="AN190" s="71">
        <v>0</v>
      </c>
      <c r="AO190" s="71">
        <v>0</v>
      </c>
      <c r="AP190" s="71">
        <v>76493741.899609864</v>
      </c>
      <c r="AQ190" s="72"/>
      <c r="AR190" s="71">
        <v>85</v>
      </c>
      <c r="AS190" s="71">
        <v>52</v>
      </c>
      <c r="AT190" s="71">
        <v>0</v>
      </c>
      <c r="AU190" s="71">
        <v>0</v>
      </c>
      <c r="AV190" s="71">
        <v>0</v>
      </c>
      <c r="AW190" s="71">
        <v>0</v>
      </c>
      <c r="AX190" s="71"/>
      <c r="AY190" s="72"/>
      <c r="AZ190" s="71">
        <v>426.8</v>
      </c>
      <c r="BA190" s="71">
        <v>8020.4</v>
      </c>
      <c r="BB190" s="71">
        <v>0</v>
      </c>
      <c r="BC190" s="71">
        <v>0</v>
      </c>
      <c r="BD190" s="71">
        <v>0</v>
      </c>
      <c r="BE190" s="71">
        <v>0</v>
      </c>
      <c r="BF190" s="71"/>
      <c r="BG190" s="72"/>
      <c r="BH190" s="71">
        <v>0</v>
      </c>
      <c r="BI190" s="71">
        <v>0</v>
      </c>
      <c r="BJ190" s="71">
        <v>21.082999999999998</v>
      </c>
      <c r="BK190" s="71">
        <v>0</v>
      </c>
      <c r="BL190" s="71">
        <v>0</v>
      </c>
      <c r="BM190" s="71">
        <v>0</v>
      </c>
      <c r="BN190" s="72"/>
      <c r="BO190" s="71">
        <v>0</v>
      </c>
      <c r="BP190" s="71">
        <v>0</v>
      </c>
      <c r="BQ190" s="71">
        <v>5</v>
      </c>
      <c r="BR190" s="71">
        <v>0</v>
      </c>
      <c r="BS190" s="71">
        <v>0</v>
      </c>
      <c r="BT190" s="71">
        <v>0</v>
      </c>
      <c r="BU190"/>
      <c r="BV190" s="70">
        <v>21.082999999999998</v>
      </c>
      <c r="BW190" s="70">
        <v>0</v>
      </c>
      <c r="BX190" s="70">
        <v>0</v>
      </c>
      <c r="BY190" s="70">
        <v>0</v>
      </c>
      <c r="BZ190" s="70">
        <v>0</v>
      </c>
      <c r="CA190" s="70">
        <v>0</v>
      </c>
      <c r="CB190" s="70">
        <v>0</v>
      </c>
      <c r="CC190" s="70">
        <v>0</v>
      </c>
      <c r="CD190" s="70">
        <v>0</v>
      </c>
    </row>
    <row r="191" spans="1:82">
      <c r="A191" s="70" t="s">
        <v>1884</v>
      </c>
      <c r="B191" s="70">
        <v>32</v>
      </c>
      <c r="C191" s="70">
        <v>15</v>
      </c>
      <c r="D191" s="70">
        <v>2</v>
      </c>
      <c r="E191" s="70">
        <v>2018</v>
      </c>
      <c r="F191" s="70" t="s">
        <v>183</v>
      </c>
      <c r="G191" s="70" t="s">
        <v>1869</v>
      </c>
      <c r="H191" s="70" t="s">
        <v>1870</v>
      </c>
      <c r="I191" s="148"/>
      <c r="J191" s="71">
        <v>120.03971846580852</v>
      </c>
      <c r="K191" s="71">
        <v>0.52771309780147424</v>
      </c>
      <c r="L191" s="71">
        <v>1.8019097298757694</v>
      </c>
      <c r="M191" s="71">
        <v>9.404753723377306</v>
      </c>
      <c r="N191" s="71">
        <v>8.1050850119515765</v>
      </c>
      <c r="O191" s="71">
        <v>9.9862364012143079</v>
      </c>
      <c r="P191" s="71">
        <v>12.083549705720968</v>
      </c>
      <c r="Q191" s="71">
        <v>0.50951851954342098</v>
      </c>
      <c r="R191" s="71">
        <v>0</v>
      </c>
      <c r="S191" s="71">
        <v>1.1545325655580565</v>
      </c>
      <c r="T191" s="72"/>
      <c r="U191" s="71">
        <v>3862316</v>
      </c>
      <c r="V191" s="71">
        <v>244</v>
      </c>
      <c r="W191" s="71">
        <v>30</v>
      </c>
      <c r="X191" s="71">
        <v>1994</v>
      </c>
      <c r="Y191" s="71">
        <v>3217</v>
      </c>
      <c r="Z191" s="71">
        <v>6085</v>
      </c>
      <c r="AA191" s="71">
        <v>2528</v>
      </c>
      <c r="AB191" s="71">
        <v>8039</v>
      </c>
      <c r="AC191" s="71">
        <v>0</v>
      </c>
      <c r="AD191" s="71">
        <v>1.1545325655580569</v>
      </c>
      <c r="AE191" s="72"/>
      <c r="AF191" s="71">
        <v>39761575.089839123</v>
      </c>
      <c r="AG191" s="71">
        <v>437715.56967942702</v>
      </c>
      <c r="AH191" s="71">
        <v>403533.19854653731</v>
      </c>
      <c r="AI191" s="71">
        <v>14794961.61894165</v>
      </c>
      <c r="AJ191" s="71">
        <v>12164433.810577391</v>
      </c>
      <c r="AK191" s="71">
        <v>0</v>
      </c>
      <c r="AL191" s="71">
        <v>0</v>
      </c>
      <c r="AM191" s="71">
        <v>1106577.279010945</v>
      </c>
      <c r="AN191" s="71">
        <v>0</v>
      </c>
      <c r="AO191" s="71">
        <v>0</v>
      </c>
      <c r="AP191" s="71">
        <v>68668796.566595078</v>
      </c>
      <c r="AQ191" s="72"/>
      <c r="AR191" s="71">
        <v>92</v>
      </c>
      <c r="AS191" s="71">
        <v>68</v>
      </c>
      <c r="AT191" s="71">
        <v>0</v>
      </c>
      <c r="AU191" s="71">
        <v>0</v>
      </c>
      <c r="AV191" s="71">
        <v>0</v>
      </c>
      <c r="AW191" s="71">
        <v>0</v>
      </c>
      <c r="AX191" s="71"/>
      <c r="AY191" s="72"/>
      <c r="AZ191" s="71">
        <v>458.1</v>
      </c>
      <c r="BA191" s="71">
        <v>9604</v>
      </c>
      <c r="BB191" s="71">
        <v>0</v>
      </c>
      <c r="BC191" s="71">
        <v>0</v>
      </c>
      <c r="BD191" s="71">
        <v>0</v>
      </c>
      <c r="BE191" s="71">
        <v>0</v>
      </c>
      <c r="BF191" s="71"/>
      <c r="BG191" s="72"/>
      <c r="BH191" s="71">
        <v>0</v>
      </c>
      <c r="BI191" s="71">
        <v>0</v>
      </c>
      <c r="BJ191" s="71">
        <v>17.09</v>
      </c>
      <c r="BK191" s="71">
        <v>0</v>
      </c>
      <c r="BL191" s="71">
        <v>0</v>
      </c>
      <c r="BM191" s="71">
        <v>0</v>
      </c>
      <c r="BN191" s="72"/>
      <c r="BO191" s="71">
        <v>0</v>
      </c>
      <c r="BP191" s="71">
        <v>0</v>
      </c>
      <c r="BQ191" s="71">
        <v>4</v>
      </c>
      <c r="BR191" s="71">
        <v>0</v>
      </c>
      <c r="BS191" s="71">
        <v>0</v>
      </c>
      <c r="BT191" s="71">
        <v>0</v>
      </c>
      <c r="BU191"/>
      <c r="BV191" s="70">
        <v>17.09</v>
      </c>
      <c r="BW191" s="70">
        <v>0</v>
      </c>
      <c r="BX191" s="70">
        <v>0</v>
      </c>
      <c r="BY191" s="70">
        <v>0</v>
      </c>
      <c r="BZ191" s="70">
        <v>0</v>
      </c>
      <c r="CA191" s="70">
        <v>0</v>
      </c>
      <c r="CB191" s="70">
        <v>0</v>
      </c>
      <c r="CC191" s="70">
        <v>0</v>
      </c>
      <c r="CD191" s="70">
        <v>0</v>
      </c>
    </row>
    <row r="192" spans="1:82">
      <c r="A192" s="70" t="s">
        <v>1885</v>
      </c>
      <c r="B192" s="70">
        <v>33</v>
      </c>
      <c r="C192" s="70">
        <v>16</v>
      </c>
      <c r="D192" s="70">
        <v>2</v>
      </c>
      <c r="E192" s="70">
        <v>2019</v>
      </c>
      <c r="F192" s="70" t="s">
        <v>158</v>
      </c>
      <c r="G192" s="70" t="s">
        <v>1869</v>
      </c>
      <c r="H192" s="70" t="s">
        <v>1870</v>
      </c>
      <c r="I192" s="148"/>
      <c r="J192" s="71">
        <v>111.03794715151589</v>
      </c>
      <c r="K192" s="71">
        <v>0.48089791468565546</v>
      </c>
      <c r="L192" s="71">
        <v>1.8168873490040158</v>
      </c>
      <c r="M192" s="71">
        <v>8.5852643099844421</v>
      </c>
      <c r="N192" s="71">
        <v>7.7182008190796036</v>
      </c>
      <c r="O192" s="71">
        <v>9.594819502728873</v>
      </c>
      <c r="P192" s="71">
        <v>11.957961049654555</v>
      </c>
      <c r="Q192" s="71">
        <v>0.48522745627427</v>
      </c>
      <c r="R192" s="71">
        <v>0</v>
      </c>
      <c r="S192" s="71">
        <v>1.3482447947544096</v>
      </c>
      <c r="T192" s="72"/>
      <c r="U192" s="71">
        <v>3586691</v>
      </c>
      <c r="V192" s="71">
        <v>244</v>
      </c>
      <c r="W192" s="71">
        <v>30</v>
      </c>
      <c r="X192" s="71">
        <v>1994</v>
      </c>
      <c r="Y192" s="71">
        <v>3221</v>
      </c>
      <c r="Z192" s="71">
        <v>6007</v>
      </c>
      <c r="AA192" s="71">
        <v>2483</v>
      </c>
      <c r="AB192" s="71">
        <v>7863</v>
      </c>
      <c r="AC192" s="71">
        <v>0</v>
      </c>
      <c r="AD192" s="71">
        <v>1.3482447947544101</v>
      </c>
      <c r="AE192" s="72"/>
      <c r="AF192" s="71">
        <v>37221218.917922691</v>
      </c>
      <c r="AG192" s="71">
        <v>422768.41582551488</v>
      </c>
      <c r="AH192" s="71">
        <v>420533.67331165861</v>
      </c>
      <c r="AI192" s="71">
        <v>14054349.38824044</v>
      </c>
      <c r="AJ192" s="71">
        <v>11517397.273254899</v>
      </c>
      <c r="AK192" s="71">
        <v>0</v>
      </c>
      <c r="AL192" s="71">
        <v>0</v>
      </c>
      <c r="AM192" s="71">
        <v>1070881.4073676916</v>
      </c>
      <c r="AN192" s="71">
        <v>0</v>
      </c>
      <c r="AO192" s="71">
        <v>0</v>
      </c>
      <c r="AP192" s="71">
        <v>64707149.075922899</v>
      </c>
      <c r="AQ192" s="72"/>
      <c r="AR192" s="71">
        <v>101</v>
      </c>
      <c r="AS192" s="71">
        <v>81</v>
      </c>
      <c r="AT192" s="71">
        <v>0</v>
      </c>
      <c r="AU192" s="71">
        <v>0</v>
      </c>
      <c r="AV192" s="71">
        <v>0</v>
      </c>
      <c r="AW192" s="71">
        <v>0</v>
      </c>
      <c r="AX192" s="71"/>
      <c r="AY192" s="72"/>
      <c r="AZ192" s="71">
        <v>497.2999999999999</v>
      </c>
      <c r="BA192" s="71">
        <v>10143.5</v>
      </c>
      <c r="BB192" s="71">
        <v>0</v>
      </c>
      <c r="BC192" s="71">
        <v>0</v>
      </c>
      <c r="BD192" s="71">
        <v>0</v>
      </c>
      <c r="BE192" s="71">
        <v>0</v>
      </c>
      <c r="BF192" s="71"/>
      <c r="BG192" s="72"/>
      <c r="BH192" s="71">
        <v>0</v>
      </c>
      <c r="BI192" s="71">
        <v>0</v>
      </c>
      <c r="BJ192" s="71">
        <v>13.154999999999999</v>
      </c>
      <c r="BK192" s="71">
        <v>0</v>
      </c>
      <c r="BL192" s="71">
        <v>0</v>
      </c>
      <c r="BM192" s="71">
        <v>0</v>
      </c>
      <c r="BN192" s="72"/>
      <c r="BO192" s="71">
        <v>0</v>
      </c>
      <c r="BP192" s="71">
        <v>0</v>
      </c>
      <c r="BQ192" s="71">
        <v>3</v>
      </c>
      <c r="BR192" s="71">
        <v>0</v>
      </c>
      <c r="BS192" s="71">
        <v>0</v>
      </c>
      <c r="BT192" s="71">
        <v>0</v>
      </c>
      <c r="BU192"/>
      <c r="BV192" s="70">
        <v>13.154999999999999</v>
      </c>
      <c r="BW192" s="70">
        <v>0</v>
      </c>
      <c r="BX192" s="70">
        <v>0</v>
      </c>
      <c r="BY192" s="70">
        <v>0</v>
      </c>
      <c r="BZ192" s="70">
        <v>0</v>
      </c>
      <c r="CA192" s="70">
        <v>0</v>
      </c>
      <c r="CB192" s="70">
        <v>0</v>
      </c>
      <c r="CC192" s="70">
        <v>0</v>
      </c>
      <c r="CD192" s="70">
        <v>0</v>
      </c>
    </row>
    <row r="193" spans="1:82">
      <c r="A193" s="70" t="s">
        <v>1886</v>
      </c>
      <c r="B193" s="70">
        <v>34</v>
      </c>
      <c r="C193" s="70">
        <v>17</v>
      </c>
      <c r="D193" s="70">
        <v>2</v>
      </c>
      <c r="E193" s="70">
        <v>2020</v>
      </c>
      <c r="F193" s="70" t="s">
        <v>159</v>
      </c>
      <c r="G193" s="70" t="s">
        <v>1869</v>
      </c>
      <c r="H193" s="70" t="s">
        <v>1870</v>
      </c>
      <c r="I193" s="148"/>
      <c r="J193" s="71">
        <v>97.91046254600117</v>
      </c>
      <c r="K193" s="71">
        <v>0.49978078837514134</v>
      </c>
      <c r="L193" s="71">
        <v>5.4705216739000884</v>
      </c>
      <c r="M193" s="71">
        <v>7.5294410919341273</v>
      </c>
      <c r="N193" s="71">
        <v>7.5896435488521625</v>
      </c>
      <c r="O193" s="71">
        <v>8.3056589601939894</v>
      </c>
      <c r="P193" s="71">
        <v>11.114443801742224</v>
      </c>
      <c r="Q193" s="71">
        <v>0.45653288127783598</v>
      </c>
      <c r="R193" s="71">
        <v>0</v>
      </c>
      <c r="S193" s="71">
        <v>1.2833872937333379</v>
      </c>
      <c r="T193" s="72"/>
      <c r="U193" s="71">
        <v>3359505</v>
      </c>
      <c r="V193" s="71">
        <v>238</v>
      </c>
      <c r="W193" s="71">
        <v>96</v>
      </c>
      <c r="X193" s="71">
        <v>1835</v>
      </c>
      <c r="Y193" s="71">
        <v>3240</v>
      </c>
      <c r="Z193" s="71">
        <v>5935</v>
      </c>
      <c r="AA193" s="71">
        <v>2453</v>
      </c>
      <c r="AB193" s="71">
        <v>7743</v>
      </c>
      <c r="AC193" s="71">
        <v>0</v>
      </c>
      <c r="AD193" s="71">
        <v>1.2833872937333379</v>
      </c>
      <c r="AE193" s="72"/>
      <c r="AF193" s="71">
        <v>34118316.808760479</v>
      </c>
      <c r="AG193" s="71">
        <v>401816.37755512993</v>
      </c>
      <c r="AH193" s="71">
        <v>1339595.7267495026</v>
      </c>
      <c r="AI193" s="71">
        <v>12605736.722039618</v>
      </c>
      <c r="AJ193" s="71">
        <v>11657952.956195191</v>
      </c>
      <c r="AK193" s="71"/>
      <c r="AL193" s="71"/>
      <c r="AM193" s="71">
        <v>1010547.5265242591</v>
      </c>
      <c r="AN193" s="71"/>
      <c r="AO193" s="71"/>
      <c r="AP193" s="71">
        <v>61133966.117824182</v>
      </c>
      <c r="AQ193" s="72"/>
      <c r="AR193" s="71">
        <v>106</v>
      </c>
      <c r="AS193" s="71">
        <v>97</v>
      </c>
      <c r="AT193" s="71">
        <v>0</v>
      </c>
      <c r="AU193" s="71">
        <v>0</v>
      </c>
      <c r="AV193" s="71">
        <v>0</v>
      </c>
      <c r="AW193" s="71">
        <v>0</v>
      </c>
      <c r="AX193" s="71"/>
      <c r="AY193" s="72"/>
      <c r="AZ193" s="71">
        <v>526.59999999999991</v>
      </c>
      <c r="BA193" s="71">
        <v>30825.5</v>
      </c>
      <c r="BB193" s="71">
        <v>0</v>
      </c>
      <c r="BC193" s="71">
        <v>0</v>
      </c>
      <c r="BD193" s="71">
        <v>0</v>
      </c>
      <c r="BE193" s="71">
        <v>0</v>
      </c>
      <c r="BF193" s="71"/>
      <c r="BG193" s="72"/>
      <c r="BH193" s="71">
        <v>0</v>
      </c>
      <c r="BI193" s="71">
        <v>0</v>
      </c>
      <c r="BJ193" s="71">
        <v>9.2089999999999996</v>
      </c>
      <c r="BK193" s="71">
        <v>0</v>
      </c>
      <c r="BL193" s="71">
        <v>0</v>
      </c>
      <c r="BM193" s="71">
        <v>0</v>
      </c>
      <c r="BN193" s="72"/>
      <c r="BO193" s="71">
        <v>0</v>
      </c>
      <c r="BP193" s="71">
        <v>0</v>
      </c>
      <c r="BQ193" s="71">
        <v>2</v>
      </c>
      <c r="BR193" s="71">
        <v>0</v>
      </c>
      <c r="BS193" s="71">
        <v>0</v>
      </c>
      <c r="BT193" s="71">
        <v>0</v>
      </c>
      <c r="BU193"/>
      <c r="BV193" s="70">
        <v>9.2089999999999996</v>
      </c>
      <c r="BW193" s="70">
        <v>0</v>
      </c>
      <c r="BX193" s="70">
        <v>0</v>
      </c>
      <c r="BY193" s="70">
        <v>0</v>
      </c>
      <c r="BZ193" s="70">
        <v>0</v>
      </c>
      <c r="CA193" s="70">
        <v>0</v>
      </c>
      <c r="CB193" s="70">
        <v>0</v>
      </c>
      <c r="CC193" s="70">
        <v>0</v>
      </c>
      <c r="CD193" s="70">
        <v>0</v>
      </c>
    </row>
    <row r="194" spans="1:82">
      <c r="A194" s="70" t="s">
        <v>1887</v>
      </c>
      <c r="B194" s="70">
        <v>34</v>
      </c>
      <c r="C194" s="70">
        <v>18</v>
      </c>
      <c r="D194" s="70">
        <v>2</v>
      </c>
      <c r="E194" s="70">
        <v>2021</v>
      </c>
      <c r="F194" s="70" t="s">
        <v>160</v>
      </c>
      <c r="G194" s="70" t="s">
        <v>1869</v>
      </c>
      <c r="H194" s="70" t="s">
        <v>1870</v>
      </c>
      <c r="I194" s="148"/>
      <c r="J194" s="71">
        <v>101.93134319576936</v>
      </c>
      <c r="K194" s="71">
        <v>0.54380207825020599</v>
      </c>
      <c r="L194" s="71">
        <v>5.0822415003189718</v>
      </c>
      <c r="M194" s="71">
        <v>8.3022219028892241</v>
      </c>
      <c r="N194" s="71">
        <v>7.7919789433257325</v>
      </c>
      <c r="O194" s="71">
        <v>7.9740489597419506</v>
      </c>
      <c r="P194" s="71">
        <v>11.258735791644513</v>
      </c>
      <c r="Q194" s="71">
        <v>0.44339169357612901</v>
      </c>
      <c r="R194" s="71">
        <v>0</v>
      </c>
      <c r="S194" s="71">
        <v>1.177217717815833</v>
      </c>
      <c r="T194" s="72"/>
      <c r="U194" s="71">
        <v>3389432</v>
      </c>
      <c r="V194" s="71">
        <v>238</v>
      </c>
      <c r="W194" s="71">
        <v>96</v>
      </c>
      <c r="X194" s="71">
        <v>1835</v>
      </c>
      <c r="Y194" s="71">
        <v>3239</v>
      </c>
      <c r="Z194" s="71">
        <v>5867</v>
      </c>
      <c r="AA194" s="71">
        <v>2423</v>
      </c>
      <c r="AB194" s="71">
        <v>7594</v>
      </c>
      <c r="AC194" s="71">
        <v>0</v>
      </c>
      <c r="AD194" s="71">
        <v>1.177217717815833</v>
      </c>
      <c r="AE194" s="72"/>
      <c r="AF194" s="71">
        <v>33888486.712127887</v>
      </c>
      <c r="AG194" s="71">
        <v>436029.37115381559</v>
      </c>
      <c r="AH194" s="71">
        <v>1092354.8028784688</v>
      </c>
      <c r="AI194" s="71">
        <v>13777299.328104654</v>
      </c>
      <c r="AJ194" s="71">
        <v>11678487.485609321</v>
      </c>
      <c r="AK194" s="71">
        <v>0</v>
      </c>
      <c r="AL194" s="71">
        <v>0</v>
      </c>
      <c r="AM194" s="71">
        <v>996817.96401245543</v>
      </c>
      <c r="AN194" s="71">
        <v>0</v>
      </c>
      <c r="AO194" s="71">
        <v>0</v>
      </c>
      <c r="AP194" s="71">
        <v>61869475.663886607</v>
      </c>
      <c r="AQ194" s="72"/>
      <c r="AR194" s="71">
        <v>114</v>
      </c>
      <c r="AS194" s="71">
        <v>107</v>
      </c>
      <c r="AT194" s="71">
        <v>0</v>
      </c>
      <c r="AU194" s="71">
        <v>0</v>
      </c>
      <c r="AV194" s="71">
        <v>0</v>
      </c>
      <c r="AW194" s="71">
        <v>0</v>
      </c>
      <c r="AX194" s="71"/>
      <c r="AY194" s="72"/>
      <c r="AZ194" s="71">
        <v>574.0999999999998</v>
      </c>
      <c r="BA194" s="71">
        <v>31287.5</v>
      </c>
      <c r="BB194" s="71">
        <v>0</v>
      </c>
      <c r="BC194" s="71">
        <v>0</v>
      </c>
      <c r="BD194" s="71">
        <v>0</v>
      </c>
      <c r="BE194" s="71">
        <v>0</v>
      </c>
      <c r="BF194" s="71"/>
      <c r="BG194" s="72"/>
      <c r="BH194" s="71">
        <v>0</v>
      </c>
      <c r="BI194" s="71">
        <v>0</v>
      </c>
      <c r="BJ194" s="71">
        <v>12.467000000000001</v>
      </c>
      <c r="BK194" s="71">
        <v>0</v>
      </c>
      <c r="BL194" s="71">
        <v>0</v>
      </c>
      <c r="BM194" s="71">
        <v>0</v>
      </c>
      <c r="BN194" s="72"/>
      <c r="BO194" s="71">
        <v>0</v>
      </c>
      <c r="BP194" s="71">
        <v>0</v>
      </c>
      <c r="BQ194" s="71">
        <v>3</v>
      </c>
      <c r="BR194" s="71">
        <v>0</v>
      </c>
      <c r="BS194" s="71">
        <v>0</v>
      </c>
      <c r="BT194" s="71">
        <v>0</v>
      </c>
      <c r="BU194"/>
      <c r="BV194" s="70">
        <v>12.467000000000001</v>
      </c>
      <c r="BW194" s="70">
        <v>0</v>
      </c>
      <c r="BX194" s="70">
        <v>0</v>
      </c>
      <c r="BY194" s="70">
        <v>0</v>
      </c>
      <c r="BZ194" s="70">
        <v>0</v>
      </c>
      <c r="CA194" s="70">
        <v>0</v>
      </c>
      <c r="CB194" s="70">
        <v>0</v>
      </c>
      <c r="CC194" s="70">
        <v>0</v>
      </c>
      <c r="CD194" s="70">
        <v>0</v>
      </c>
    </row>
    <row r="195" spans="1:82">
      <c r="A195" s="70" t="s">
        <v>1888</v>
      </c>
      <c r="B195" s="70">
        <v>34</v>
      </c>
      <c r="C195" s="70">
        <v>19</v>
      </c>
      <c r="D195" s="70">
        <v>2</v>
      </c>
      <c r="E195" s="70">
        <v>2022</v>
      </c>
      <c r="F195" s="70" t="s">
        <v>161</v>
      </c>
      <c r="G195" s="70" t="s">
        <v>1869</v>
      </c>
      <c r="H195" s="70" t="s">
        <v>1870</v>
      </c>
      <c r="I195" s="148"/>
      <c r="J195" s="71">
        <v>80.480302718698553</v>
      </c>
      <c r="K195" s="71">
        <v>0.52144382735864103</v>
      </c>
      <c r="L195" s="71">
        <v>4.2977334837061454</v>
      </c>
      <c r="M195" s="71">
        <v>8.1992133139662897</v>
      </c>
      <c r="N195" s="71">
        <v>8.2494320709849358</v>
      </c>
      <c r="O195" s="71">
        <v>8.3512981480745694</v>
      </c>
      <c r="P195" s="71">
        <v>11.025604296737191</v>
      </c>
      <c r="Q195" s="71">
        <v>0.43757953935515737</v>
      </c>
      <c r="R195" s="71">
        <v>0</v>
      </c>
      <c r="S195" s="71">
        <v>1.1568136635678199</v>
      </c>
      <c r="T195" s="72"/>
      <c r="U195" s="71">
        <v>3608120</v>
      </c>
      <c r="V195" s="71">
        <v>238</v>
      </c>
      <c r="W195" s="71">
        <v>96</v>
      </c>
      <c r="X195" s="71">
        <v>1835</v>
      </c>
      <c r="Y195" s="71">
        <v>3203</v>
      </c>
      <c r="Z195" s="71">
        <v>5838</v>
      </c>
      <c r="AA195" s="71">
        <v>2409</v>
      </c>
      <c r="AB195" s="71">
        <v>7433</v>
      </c>
      <c r="AC195" s="71">
        <v>0</v>
      </c>
      <c r="AD195" s="71">
        <v>1.1568136635678199</v>
      </c>
      <c r="AE195" s="72"/>
      <c r="AF195" s="71">
        <v>28300382.475129113</v>
      </c>
      <c r="AG195" s="71">
        <v>430516.10279859655</v>
      </c>
      <c r="AH195" s="71">
        <v>1092045.4503367969</v>
      </c>
      <c r="AI195" s="71">
        <v>13380631.140268294</v>
      </c>
      <c r="AJ195" s="71">
        <v>13032403.689406337</v>
      </c>
      <c r="AK195" s="71">
        <v>0</v>
      </c>
      <c r="AL195" s="71">
        <v>0</v>
      </c>
      <c r="AM195" s="71">
        <v>959803.17932809005</v>
      </c>
      <c r="AN195" s="71">
        <v>0</v>
      </c>
      <c r="AO195" s="71">
        <v>0</v>
      </c>
      <c r="AP195" s="71">
        <v>57195782.03726723</v>
      </c>
      <c r="AQ195" s="72"/>
      <c r="AR195" s="71">
        <v>119</v>
      </c>
      <c r="AS195" s="71">
        <v>112</v>
      </c>
      <c r="AT195" s="71">
        <v>0</v>
      </c>
      <c r="AU195" s="71">
        <v>0</v>
      </c>
      <c r="AV195" s="71">
        <v>0</v>
      </c>
      <c r="AW195" s="71">
        <v>0</v>
      </c>
      <c r="AX195" s="71"/>
      <c r="AY195" s="72"/>
      <c r="AZ195" s="71">
        <v>603.1999999999997</v>
      </c>
      <c r="BA195" s="71">
        <v>31975.499999999996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1889</v>
      </c>
      <c r="B196" s="70">
        <v>34</v>
      </c>
      <c r="C196" s="70">
        <v>20</v>
      </c>
      <c r="D196" s="70">
        <v>2</v>
      </c>
      <c r="E196" s="70">
        <v>2023</v>
      </c>
      <c r="F196" s="70" t="s">
        <v>1539</v>
      </c>
      <c r="G196" s="70" t="s">
        <v>1869</v>
      </c>
      <c r="H196" s="70" t="s">
        <v>1870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121</v>
      </c>
      <c r="AS196" s="71">
        <v>112</v>
      </c>
      <c r="AT196" s="71">
        <v>0</v>
      </c>
      <c r="AU196" s="71">
        <v>0</v>
      </c>
      <c r="AV196" s="71">
        <v>0</v>
      </c>
      <c r="AW196" s="71">
        <v>0</v>
      </c>
      <c r="AX196" s="71"/>
      <c r="AY196" s="72"/>
      <c r="AZ196" s="71">
        <v>615.09999999999968</v>
      </c>
      <c r="BA196" s="71">
        <v>31975.499999999996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1890</v>
      </c>
      <c r="B197" s="70">
        <v>34</v>
      </c>
      <c r="C197" s="70">
        <v>21</v>
      </c>
      <c r="D197" s="70">
        <v>2</v>
      </c>
      <c r="E197" s="70">
        <v>2024</v>
      </c>
      <c r="F197" s="70" t="s">
        <v>1554</v>
      </c>
      <c r="G197" s="1064" t="s">
        <v>1869</v>
      </c>
      <c r="H197" s="70" t="s">
        <v>1870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1891</v>
      </c>
      <c r="B198" s="70">
        <v>120</v>
      </c>
      <c r="C198" s="70">
        <v>1</v>
      </c>
      <c r="D198" s="70">
        <v>8</v>
      </c>
      <c r="E198" s="70">
        <v>1990</v>
      </c>
      <c r="F198" s="70" t="s">
        <v>787</v>
      </c>
      <c r="G198" s="1064" t="s">
        <v>1892</v>
      </c>
      <c r="H198" s="70" t="s">
        <v>1893</v>
      </c>
      <c r="I198" s="148"/>
      <c r="J198" s="71">
        <v>17.034978601352201</v>
      </c>
      <c r="K198" s="71">
        <v>1.1812113642349289</v>
      </c>
      <c r="L198" s="71">
        <v>2.040860022228705</v>
      </c>
      <c r="M198" s="71">
        <v>3.9589190086183912</v>
      </c>
      <c r="N198" s="71">
        <v>5.7138469069986124</v>
      </c>
      <c r="O198" s="71">
        <v>5.2733730477425151</v>
      </c>
      <c r="P198" s="71">
        <v>9.1058442548656693</v>
      </c>
      <c r="Q198" s="71">
        <v>0.45551386048005899</v>
      </c>
      <c r="R198" s="71">
        <v>0</v>
      </c>
      <c r="S198" s="71">
        <v>0.38580737984196811</v>
      </c>
      <c r="T198" s="72"/>
      <c r="U198" s="71">
        <v>2323234</v>
      </c>
      <c r="V198" s="71">
        <v>414</v>
      </c>
      <c r="W198" s="71">
        <v>22</v>
      </c>
      <c r="X198" s="71">
        <v>1549</v>
      </c>
      <c r="Y198" s="71">
        <v>1934</v>
      </c>
      <c r="Z198" s="71">
        <v>2169</v>
      </c>
      <c r="AA198" s="71">
        <v>2211</v>
      </c>
      <c r="AB198" s="71">
        <v>7396</v>
      </c>
      <c r="AC198" s="71">
        <v>0</v>
      </c>
      <c r="AD198" s="71">
        <v>0.38580737984196811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1894</v>
      </c>
      <c r="B199" s="70">
        <v>121</v>
      </c>
      <c r="C199" s="70">
        <v>2</v>
      </c>
      <c r="D199" s="70">
        <v>8</v>
      </c>
      <c r="E199" s="70">
        <v>2005</v>
      </c>
      <c r="F199" s="70" t="s">
        <v>789</v>
      </c>
      <c r="G199" s="70" t="s">
        <v>1892</v>
      </c>
      <c r="H199" s="70" t="s">
        <v>1893</v>
      </c>
      <c r="I199" s="148"/>
      <c r="J199" s="71">
        <v>9.0635311753287002</v>
      </c>
      <c r="K199" s="71">
        <v>0.63789725079434756</v>
      </c>
      <c r="L199" s="71">
        <v>0</v>
      </c>
      <c r="M199" s="71">
        <v>10.26338956707224</v>
      </c>
      <c r="N199" s="71">
        <v>8.6283805651362542</v>
      </c>
      <c r="O199" s="71">
        <v>8.9187032551579719</v>
      </c>
      <c r="P199" s="71">
        <v>9.6198332908694653</v>
      </c>
      <c r="Q199" s="71">
        <v>0.42895514164361198</v>
      </c>
      <c r="R199" s="71">
        <v>0</v>
      </c>
      <c r="S199" s="71">
        <v>0</v>
      </c>
      <c r="T199" s="72"/>
      <c r="U199" s="71">
        <v>1376523</v>
      </c>
      <c r="V199" s="71">
        <v>304</v>
      </c>
      <c r="W199" s="71">
        <v>0</v>
      </c>
      <c r="X199" s="71">
        <v>2096</v>
      </c>
      <c r="Y199" s="71">
        <v>2468</v>
      </c>
      <c r="Z199" s="71">
        <v>4245</v>
      </c>
      <c r="AA199" s="71">
        <v>1913</v>
      </c>
      <c r="AB199" s="71">
        <v>7281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1895</v>
      </c>
      <c r="B200" s="70">
        <v>122</v>
      </c>
      <c r="C200" s="70">
        <v>3</v>
      </c>
      <c r="D200" s="70">
        <v>8</v>
      </c>
      <c r="E200" s="70">
        <v>2006</v>
      </c>
      <c r="F200" s="70" t="s">
        <v>790</v>
      </c>
      <c r="G200" s="70" t="s">
        <v>1892</v>
      </c>
      <c r="H200" s="70" t="s">
        <v>1893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1896</v>
      </c>
      <c r="B201" s="70">
        <v>123</v>
      </c>
      <c r="C201" s="70">
        <v>4</v>
      </c>
      <c r="D201" s="70">
        <v>8</v>
      </c>
      <c r="E201" s="70">
        <v>2007</v>
      </c>
      <c r="F201" s="70" t="s">
        <v>791</v>
      </c>
      <c r="G201" s="70" t="s">
        <v>1892</v>
      </c>
      <c r="H201" s="70" t="s">
        <v>1893</v>
      </c>
      <c r="I201" s="148"/>
      <c r="J201" s="71">
        <v>9.8126936238428648</v>
      </c>
      <c r="K201" s="71">
        <v>0.60002302976113808</v>
      </c>
      <c r="L201" s="71">
        <v>0</v>
      </c>
      <c r="M201" s="71">
        <v>10.671515215090039</v>
      </c>
      <c r="N201" s="71">
        <v>8.7644761136319644</v>
      </c>
      <c r="O201" s="71">
        <v>8.7915858191079792</v>
      </c>
      <c r="P201" s="71">
        <v>9.661500668453689</v>
      </c>
      <c r="Q201" s="71">
        <v>0.45078967498820799</v>
      </c>
      <c r="R201" s="71">
        <v>0</v>
      </c>
      <c r="S201" s="71">
        <v>0</v>
      </c>
      <c r="T201" s="72"/>
      <c r="U201" s="71">
        <v>1598910</v>
      </c>
      <c r="V201" s="71">
        <v>274</v>
      </c>
      <c r="W201" s="71">
        <v>0</v>
      </c>
      <c r="X201" s="71">
        <v>2560</v>
      </c>
      <c r="Y201" s="71">
        <v>2544</v>
      </c>
      <c r="Z201" s="71">
        <v>4350</v>
      </c>
      <c r="AA201" s="71">
        <v>1892</v>
      </c>
      <c r="AB201" s="71">
        <v>7247</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1897</v>
      </c>
      <c r="B202" s="70">
        <v>124</v>
      </c>
      <c r="C202" s="70">
        <v>5</v>
      </c>
      <c r="D202" s="70">
        <v>8</v>
      </c>
      <c r="E202" s="70">
        <v>2008</v>
      </c>
      <c r="F202" s="70" t="s">
        <v>792</v>
      </c>
      <c r="G202" s="70" t="s">
        <v>1892</v>
      </c>
      <c r="H202" s="70" t="s">
        <v>1893</v>
      </c>
      <c r="I202" s="148"/>
      <c r="J202" s="71">
        <v>8.8574249675650361</v>
      </c>
      <c r="K202" s="71">
        <v>0.44974733969918929</v>
      </c>
      <c r="L202" s="71">
        <v>0</v>
      </c>
      <c r="M202" s="71">
        <v>11.196132966231371</v>
      </c>
      <c r="N202" s="71">
        <v>8.7952336912463913</v>
      </c>
      <c r="O202" s="71">
        <v>8.5461977199060843</v>
      </c>
      <c r="P202" s="71">
        <v>8.9006897343019826</v>
      </c>
      <c r="Q202" s="71">
        <v>0.44092484923528202</v>
      </c>
      <c r="R202" s="71">
        <v>0</v>
      </c>
      <c r="S202" s="71">
        <v>0</v>
      </c>
      <c r="T202" s="72"/>
      <c r="U202" s="71">
        <v>1692129</v>
      </c>
      <c r="V202" s="71">
        <v>274</v>
      </c>
      <c r="W202" s="71">
        <v>0</v>
      </c>
      <c r="X202" s="71">
        <v>2560</v>
      </c>
      <c r="Y202" s="71">
        <v>2574</v>
      </c>
      <c r="Z202" s="71">
        <v>4377</v>
      </c>
      <c r="AA202" s="71">
        <v>1745</v>
      </c>
      <c r="AB202" s="71">
        <v>7205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1898</v>
      </c>
      <c r="B203" s="70">
        <v>125</v>
      </c>
      <c r="C203" s="70">
        <v>6</v>
      </c>
      <c r="D203" s="70">
        <v>8</v>
      </c>
      <c r="E203" s="70">
        <v>2009</v>
      </c>
      <c r="F203" s="70" t="s">
        <v>176</v>
      </c>
      <c r="G203" s="70" t="s">
        <v>1892</v>
      </c>
      <c r="H203" s="70" t="s">
        <v>1893</v>
      </c>
      <c r="I203" s="148"/>
      <c r="J203" s="71">
        <v>7.5035582864190689</v>
      </c>
      <c r="K203" s="71">
        <v>0.39836757052371258</v>
      </c>
      <c r="L203" s="71">
        <v>3.1883610568703982</v>
      </c>
      <c r="M203" s="71">
        <v>9.9769013504446331</v>
      </c>
      <c r="N203" s="71">
        <v>7.4495241616894274</v>
      </c>
      <c r="O203" s="71">
        <v>8.7176796807616928</v>
      </c>
      <c r="P203" s="71">
        <v>8.5854934858388638</v>
      </c>
      <c r="Q203" s="71">
        <v>0.42201457714338703</v>
      </c>
      <c r="R203" s="71">
        <v>0</v>
      </c>
      <c r="S203" s="71">
        <v>0</v>
      </c>
      <c r="T203" s="72"/>
      <c r="U203" s="71">
        <v>1350117</v>
      </c>
      <c r="V203" s="71">
        <v>268</v>
      </c>
      <c r="W203" s="71">
        <v>57</v>
      </c>
      <c r="X203" s="71">
        <v>2817</v>
      </c>
      <c r="Y203" s="71">
        <v>2622</v>
      </c>
      <c r="Z203" s="71">
        <v>4407</v>
      </c>
      <c r="AA203" s="71">
        <v>1728</v>
      </c>
      <c r="AB203" s="71">
        <v>7239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6.88</v>
      </c>
      <c r="BK203" s="71">
        <v>0</v>
      </c>
      <c r="BL203" s="71">
        <v>0</v>
      </c>
      <c r="BM203" s="71">
        <v>0</v>
      </c>
      <c r="BN203" s="72"/>
      <c r="BO203" s="71">
        <v>0</v>
      </c>
      <c r="BP203" s="71">
        <v>0</v>
      </c>
      <c r="BQ203" s="71">
        <v>1</v>
      </c>
      <c r="BR203" s="71">
        <v>0</v>
      </c>
      <c r="BS203" s="71">
        <v>0</v>
      </c>
      <c r="BT203" s="71">
        <v>0</v>
      </c>
      <c r="BU203"/>
      <c r="BV203" s="70">
        <v>6.88</v>
      </c>
      <c r="BW203" s="70">
        <v>0</v>
      </c>
      <c r="BX203" s="70">
        <v>0</v>
      </c>
      <c r="BY203" s="70">
        <v>0</v>
      </c>
      <c r="BZ203" s="70">
        <v>0</v>
      </c>
      <c r="CA203" s="70">
        <v>0</v>
      </c>
      <c r="CB203" s="70">
        <v>0</v>
      </c>
      <c r="CC203" s="70">
        <v>0</v>
      </c>
      <c r="CD203" s="70">
        <v>0</v>
      </c>
    </row>
    <row r="204" spans="1:82">
      <c r="A204" s="70" t="s">
        <v>1899</v>
      </c>
      <c r="B204" s="70">
        <v>126</v>
      </c>
      <c r="C204" s="70">
        <v>7</v>
      </c>
      <c r="D204" s="70">
        <v>8</v>
      </c>
      <c r="E204" s="70">
        <v>2010</v>
      </c>
      <c r="F204" s="70" t="s">
        <v>177</v>
      </c>
      <c r="G204" s="70" t="s">
        <v>1892</v>
      </c>
      <c r="H204" s="70" t="s">
        <v>1893</v>
      </c>
      <c r="I204" s="148"/>
      <c r="J204" s="71">
        <v>7.4171461589614172</v>
      </c>
      <c r="K204" s="71">
        <v>0.45292850219010983</v>
      </c>
      <c r="L204" s="71">
        <v>3.052716764008041</v>
      </c>
      <c r="M204" s="71">
        <v>10.778085268580901</v>
      </c>
      <c r="N204" s="71">
        <v>8.5900817788886012</v>
      </c>
      <c r="O204" s="71">
        <v>8.9254510166356287</v>
      </c>
      <c r="P204" s="71">
        <v>8.5913766703393648</v>
      </c>
      <c r="Q204" s="71">
        <v>0.44436780913238699</v>
      </c>
      <c r="R204" s="71">
        <v>0</v>
      </c>
      <c r="S204" s="71">
        <v>0</v>
      </c>
      <c r="T204" s="72"/>
      <c r="U204" s="71">
        <v>1366114</v>
      </c>
      <c r="V204" s="71">
        <v>268</v>
      </c>
      <c r="W204" s="71">
        <v>57</v>
      </c>
      <c r="X204" s="71">
        <v>2817</v>
      </c>
      <c r="Y204" s="71">
        <v>2677</v>
      </c>
      <c r="Z204" s="71">
        <v>4533</v>
      </c>
      <c r="AA204" s="71">
        <v>1686</v>
      </c>
      <c r="AB204" s="71">
        <v>7304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6.3410000000000002</v>
      </c>
      <c r="BK204" s="71">
        <v>0</v>
      </c>
      <c r="BL204" s="71">
        <v>0</v>
      </c>
      <c r="BM204" s="71">
        <v>0</v>
      </c>
      <c r="BN204" s="72"/>
      <c r="BO204" s="71">
        <v>0</v>
      </c>
      <c r="BP204" s="71">
        <v>0</v>
      </c>
      <c r="BQ204" s="71">
        <v>1</v>
      </c>
      <c r="BR204" s="71">
        <v>0</v>
      </c>
      <c r="BS204" s="71">
        <v>0</v>
      </c>
      <c r="BT204" s="71">
        <v>0</v>
      </c>
      <c r="BU204"/>
      <c r="BV204" s="70">
        <v>6.3410000000000002</v>
      </c>
      <c r="BW204" s="70">
        <v>0</v>
      </c>
      <c r="BX204" s="70">
        <v>0</v>
      </c>
      <c r="BY204" s="70">
        <v>0</v>
      </c>
      <c r="BZ204" s="70">
        <v>0</v>
      </c>
      <c r="CA204" s="70">
        <v>0</v>
      </c>
      <c r="CB204" s="70">
        <v>0</v>
      </c>
      <c r="CC204" s="70">
        <v>0</v>
      </c>
      <c r="CD204" s="70">
        <v>0</v>
      </c>
    </row>
    <row r="205" spans="1:82">
      <c r="A205" s="70" t="s">
        <v>1900</v>
      </c>
      <c r="B205" s="70">
        <v>127</v>
      </c>
      <c r="C205" s="70">
        <v>8</v>
      </c>
      <c r="D205" s="70">
        <v>8</v>
      </c>
      <c r="E205" s="70">
        <v>2011</v>
      </c>
      <c r="F205" s="70" t="s">
        <v>178</v>
      </c>
      <c r="G205" s="70" t="s">
        <v>1892</v>
      </c>
      <c r="H205" s="70" t="s">
        <v>1893</v>
      </c>
      <c r="I205" s="148"/>
      <c r="J205" s="71">
        <v>9.9247905455703904</v>
      </c>
      <c r="K205" s="71">
        <v>0.63834593164786402</v>
      </c>
      <c r="L205" s="71">
        <v>2.450184303392863</v>
      </c>
      <c r="M205" s="71">
        <v>13.63296270608881</v>
      </c>
      <c r="N205" s="71">
        <v>9.5935655782848688</v>
      </c>
      <c r="O205" s="71">
        <v>8.778065432504377</v>
      </c>
      <c r="P205" s="71">
        <v>8.3826874084992617</v>
      </c>
      <c r="Q205" s="71">
        <v>0.51236258220841402</v>
      </c>
      <c r="R205" s="71">
        <v>0</v>
      </c>
      <c r="S205" s="71">
        <v>0</v>
      </c>
      <c r="T205" s="72"/>
      <c r="U205" s="71">
        <v>1490663</v>
      </c>
      <c r="V205" s="71">
        <v>268</v>
      </c>
      <c r="W205" s="71">
        <v>57</v>
      </c>
      <c r="X205" s="71">
        <v>2817</v>
      </c>
      <c r="Y205" s="71">
        <v>2716</v>
      </c>
      <c r="Z205" s="71">
        <v>4555</v>
      </c>
      <c r="AA205" s="71">
        <v>1694</v>
      </c>
      <c r="AB205" s="71">
        <v>7301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7.8929999999999998</v>
      </c>
      <c r="BK205" s="71">
        <v>0</v>
      </c>
      <c r="BL205" s="71">
        <v>0</v>
      </c>
      <c r="BM205" s="71">
        <v>0</v>
      </c>
      <c r="BN205" s="72"/>
      <c r="BO205" s="71">
        <v>0</v>
      </c>
      <c r="BP205" s="71">
        <v>0</v>
      </c>
      <c r="BQ205" s="71">
        <v>2</v>
      </c>
      <c r="BR205" s="71">
        <v>0</v>
      </c>
      <c r="BS205" s="71">
        <v>0</v>
      </c>
      <c r="BT205" s="71">
        <v>0</v>
      </c>
      <c r="BU205"/>
      <c r="BV205" s="70">
        <v>7.8929999999999998</v>
      </c>
      <c r="BW205" s="70">
        <v>0</v>
      </c>
      <c r="BX205" s="70">
        <v>0</v>
      </c>
      <c r="BY205" s="70">
        <v>0</v>
      </c>
      <c r="BZ205" s="70">
        <v>0</v>
      </c>
      <c r="CA205" s="70">
        <v>0</v>
      </c>
      <c r="CB205" s="70">
        <v>0</v>
      </c>
      <c r="CC205" s="70">
        <v>0</v>
      </c>
      <c r="CD205" s="70">
        <v>0</v>
      </c>
    </row>
    <row r="206" spans="1:82">
      <c r="A206" s="70" t="s">
        <v>1901</v>
      </c>
      <c r="B206" s="70">
        <v>128</v>
      </c>
      <c r="C206" s="70">
        <v>9</v>
      </c>
      <c r="D206" s="70">
        <v>8</v>
      </c>
      <c r="E206" s="70">
        <v>2012</v>
      </c>
      <c r="F206" s="70" t="s">
        <v>179</v>
      </c>
      <c r="G206" s="70" t="s">
        <v>1892</v>
      </c>
      <c r="H206" s="70" t="s">
        <v>1893</v>
      </c>
      <c r="I206" s="148"/>
      <c r="J206" s="71">
        <v>10.273237374944109</v>
      </c>
      <c r="K206" s="71">
        <v>0.62037517784117202</v>
      </c>
      <c r="L206" s="71">
        <v>2.425191203162401</v>
      </c>
      <c r="M206" s="71">
        <v>13.99546658330026</v>
      </c>
      <c r="N206" s="71">
        <v>11.312769204721061</v>
      </c>
      <c r="O206" s="71">
        <v>8.9212173357643039</v>
      </c>
      <c r="P206" s="71">
        <v>8.2163864280877981</v>
      </c>
      <c r="Q206" s="71">
        <v>0.56406747782856403</v>
      </c>
      <c r="R206" s="71">
        <v>0</v>
      </c>
      <c r="S206" s="71">
        <v>0</v>
      </c>
      <c r="T206" s="72"/>
      <c r="U206" s="71">
        <v>1266880</v>
      </c>
      <c r="V206" s="71">
        <v>268</v>
      </c>
      <c r="W206" s="71">
        <v>57</v>
      </c>
      <c r="X206" s="71">
        <v>2817</v>
      </c>
      <c r="Y206" s="71">
        <v>2787</v>
      </c>
      <c r="Z206" s="71">
        <v>4666</v>
      </c>
      <c r="AA206" s="71">
        <v>1651</v>
      </c>
      <c r="AB206" s="71">
        <v>7398</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8.0850000000000009</v>
      </c>
      <c r="BK206" s="71">
        <v>0</v>
      </c>
      <c r="BL206" s="71">
        <v>0</v>
      </c>
      <c r="BM206" s="71">
        <v>0</v>
      </c>
      <c r="BN206" s="72"/>
      <c r="BO206" s="71">
        <v>0</v>
      </c>
      <c r="BP206" s="71">
        <v>0</v>
      </c>
      <c r="BQ206" s="71">
        <v>2</v>
      </c>
      <c r="BR206" s="71">
        <v>0</v>
      </c>
      <c r="BS206" s="71">
        <v>0</v>
      </c>
      <c r="BT206" s="71">
        <v>0</v>
      </c>
      <c r="BU206"/>
      <c r="BV206" s="70">
        <v>8.0850000000000009</v>
      </c>
      <c r="BW206" s="70">
        <v>0</v>
      </c>
      <c r="BX206" s="70">
        <v>0</v>
      </c>
      <c r="BY206" s="70">
        <v>0</v>
      </c>
      <c r="BZ206" s="70">
        <v>0</v>
      </c>
      <c r="CA206" s="70">
        <v>0</v>
      </c>
      <c r="CB206" s="70">
        <v>0</v>
      </c>
      <c r="CC206" s="70">
        <v>0</v>
      </c>
      <c r="CD206" s="70">
        <v>0</v>
      </c>
    </row>
    <row r="207" spans="1:82">
      <c r="A207" s="70" t="s">
        <v>1902</v>
      </c>
      <c r="B207" s="70">
        <v>129</v>
      </c>
      <c r="C207" s="70">
        <v>10</v>
      </c>
      <c r="D207" s="70">
        <v>8</v>
      </c>
      <c r="E207" s="70">
        <v>2013</v>
      </c>
      <c r="F207" s="70" t="s">
        <v>180</v>
      </c>
      <c r="G207" s="70" t="s">
        <v>1892</v>
      </c>
      <c r="H207" s="70" t="s">
        <v>1893</v>
      </c>
      <c r="I207" s="148"/>
      <c r="J207" s="71">
        <v>9.8000358064457771</v>
      </c>
      <c r="K207" s="71">
        <v>0.50540680746820477</v>
      </c>
      <c r="L207" s="71">
        <v>2.509757469257746</v>
      </c>
      <c r="M207" s="71">
        <v>14.32840842434884</v>
      </c>
      <c r="N207" s="71">
        <v>12.174629094798551</v>
      </c>
      <c r="O207" s="71">
        <v>8.6167957158371955</v>
      </c>
      <c r="P207" s="71">
        <v>8.1674200090157871</v>
      </c>
      <c r="Q207" s="71">
        <v>0.56855846941531096</v>
      </c>
      <c r="R207" s="71">
        <v>0</v>
      </c>
      <c r="S207" s="71">
        <v>0</v>
      </c>
      <c r="T207" s="72"/>
      <c r="U207" s="71">
        <v>1262051</v>
      </c>
      <c r="V207" s="71">
        <v>268</v>
      </c>
      <c r="W207" s="71">
        <v>57</v>
      </c>
      <c r="X207" s="71">
        <v>2817</v>
      </c>
      <c r="Y207" s="71">
        <v>2791</v>
      </c>
      <c r="Z207" s="71">
        <v>4708</v>
      </c>
      <c r="AA207" s="71">
        <v>1635</v>
      </c>
      <c r="AB207" s="71">
        <v>7350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9.0269999999999992</v>
      </c>
      <c r="BK207" s="71">
        <v>0</v>
      </c>
      <c r="BL207" s="71">
        <v>0</v>
      </c>
      <c r="BM207" s="71">
        <v>0</v>
      </c>
      <c r="BN207" s="72"/>
      <c r="BO207" s="71">
        <v>0</v>
      </c>
      <c r="BP207" s="71">
        <v>0</v>
      </c>
      <c r="BQ207" s="71">
        <v>2</v>
      </c>
      <c r="BR207" s="71">
        <v>0</v>
      </c>
      <c r="BS207" s="71">
        <v>0</v>
      </c>
      <c r="BT207" s="71">
        <v>0</v>
      </c>
      <c r="BU207"/>
      <c r="BV207" s="70">
        <v>9.0269999999999992</v>
      </c>
      <c r="BW207" s="70">
        <v>0</v>
      </c>
      <c r="BX207" s="70">
        <v>0</v>
      </c>
      <c r="BY207" s="70">
        <v>0</v>
      </c>
      <c r="BZ207" s="70">
        <v>0</v>
      </c>
      <c r="CA207" s="70">
        <v>0</v>
      </c>
      <c r="CB207" s="70">
        <v>0</v>
      </c>
      <c r="CC207" s="70">
        <v>0</v>
      </c>
      <c r="CD207" s="70">
        <v>0</v>
      </c>
    </row>
    <row r="208" spans="1:82">
      <c r="A208" s="70" t="s">
        <v>1903</v>
      </c>
      <c r="B208" s="70">
        <v>130</v>
      </c>
      <c r="C208" s="70">
        <v>11</v>
      </c>
      <c r="D208" s="70">
        <v>8</v>
      </c>
      <c r="E208" s="70">
        <v>2014</v>
      </c>
      <c r="F208" s="70" t="s">
        <v>181</v>
      </c>
      <c r="G208" s="70" t="s">
        <v>1892</v>
      </c>
      <c r="H208" s="70" t="s">
        <v>1893</v>
      </c>
      <c r="I208" s="148"/>
      <c r="J208" s="71">
        <v>10.131527659032921</v>
      </c>
      <c r="K208" s="71">
        <v>0.44689504377442818</v>
      </c>
      <c r="L208" s="71">
        <v>1.8646779769244839</v>
      </c>
      <c r="M208" s="71">
        <v>12.71337667977312</v>
      </c>
      <c r="N208" s="71">
        <v>12.15392303484675</v>
      </c>
      <c r="O208" s="71">
        <v>8.1813627476429378</v>
      </c>
      <c r="P208" s="71">
        <v>8.1094464296482229</v>
      </c>
      <c r="Q208" s="71">
        <v>0.54601750807435301</v>
      </c>
      <c r="R208" s="71">
        <v>0</v>
      </c>
      <c r="S208" s="71">
        <v>0</v>
      </c>
      <c r="T208" s="72"/>
      <c r="U208" s="71">
        <v>1308480</v>
      </c>
      <c r="V208" s="71">
        <v>200</v>
      </c>
      <c r="W208" s="71">
        <v>47</v>
      </c>
      <c r="X208" s="71">
        <v>2586</v>
      </c>
      <c r="Y208" s="71">
        <v>2812</v>
      </c>
      <c r="Z208" s="71">
        <v>4708</v>
      </c>
      <c r="AA208" s="71">
        <v>1615</v>
      </c>
      <c r="AB208" s="71">
        <v>7357</v>
      </c>
      <c r="AC208" s="71">
        <v>0</v>
      </c>
      <c r="AD208" s="71">
        <v>0</v>
      </c>
      <c r="AE208" s="72"/>
      <c r="AF208" s="71"/>
      <c r="AG208" s="71"/>
      <c r="AH208" s="71"/>
      <c r="AI208" s="71"/>
      <c r="AJ208" s="71"/>
      <c r="AK208" s="71"/>
      <c r="AL208" s="71"/>
      <c r="AM208" s="71"/>
      <c r="AN208" s="71"/>
      <c r="AO208" s="71"/>
      <c r="AP208" s="71"/>
      <c r="AQ208" s="72"/>
      <c r="AR208" s="71">
        <v>201</v>
      </c>
      <c r="AS208" s="71">
        <v>40</v>
      </c>
      <c r="AT208" s="71">
        <v>0</v>
      </c>
      <c r="AU208" s="71">
        <v>0</v>
      </c>
      <c r="AV208" s="71">
        <v>0</v>
      </c>
      <c r="AW208" s="71">
        <v>0</v>
      </c>
      <c r="AX208" s="71"/>
      <c r="AY208" s="72"/>
      <c r="AZ208" s="71">
        <v>798.5</v>
      </c>
      <c r="BA208" s="71">
        <v>1838.8</v>
      </c>
      <c r="BB208" s="71">
        <v>0</v>
      </c>
      <c r="BC208" s="71">
        <v>0</v>
      </c>
      <c r="BD208" s="71">
        <v>0</v>
      </c>
      <c r="BE208" s="71">
        <v>0</v>
      </c>
      <c r="BF208" s="71"/>
      <c r="BG208" s="72"/>
      <c r="BH208" s="71">
        <v>0</v>
      </c>
      <c r="BI208" s="71">
        <v>0</v>
      </c>
      <c r="BJ208" s="71">
        <v>8.7089999999999996</v>
      </c>
      <c r="BK208" s="71">
        <v>0</v>
      </c>
      <c r="BL208" s="71">
        <v>0</v>
      </c>
      <c r="BM208" s="71">
        <v>0</v>
      </c>
      <c r="BN208" s="72"/>
      <c r="BO208" s="71">
        <v>0</v>
      </c>
      <c r="BP208" s="71">
        <v>0</v>
      </c>
      <c r="BQ208" s="71">
        <v>2</v>
      </c>
      <c r="BR208" s="71">
        <v>0</v>
      </c>
      <c r="BS208" s="71">
        <v>0</v>
      </c>
      <c r="BT208" s="71">
        <v>0</v>
      </c>
      <c r="BU208"/>
      <c r="BV208" s="70">
        <v>8.7089999999999996</v>
      </c>
      <c r="BW208" s="70">
        <v>0</v>
      </c>
      <c r="BX208" s="70">
        <v>0</v>
      </c>
      <c r="BY208" s="70">
        <v>0</v>
      </c>
      <c r="BZ208" s="70">
        <v>0</v>
      </c>
      <c r="CA208" s="70">
        <v>0</v>
      </c>
      <c r="CB208" s="70">
        <v>0</v>
      </c>
      <c r="CC208" s="70">
        <v>0</v>
      </c>
      <c r="CD208" s="70">
        <v>0</v>
      </c>
    </row>
    <row r="209" spans="1:82">
      <c r="A209" s="70" t="s">
        <v>1904</v>
      </c>
      <c r="B209" s="70">
        <v>131</v>
      </c>
      <c r="C209" s="70">
        <v>12</v>
      </c>
      <c r="D209" s="70">
        <v>8</v>
      </c>
      <c r="E209" s="70">
        <v>2015</v>
      </c>
      <c r="F209" s="70" t="s">
        <v>182</v>
      </c>
      <c r="G209" s="70" t="s">
        <v>1892</v>
      </c>
      <c r="H209" s="70" t="s">
        <v>1893</v>
      </c>
      <c r="I209" s="148"/>
      <c r="J209" s="71">
        <v>12.01833872047178</v>
      </c>
      <c r="K209" s="71">
        <v>0.42824756516410611</v>
      </c>
      <c r="L209" s="71">
        <v>1.9158066241098011</v>
      </c>
      <c r="M209" s="71">
        <v>12.665364395611689</v>
      </c>
      <c r="N209" s="71">
        <v>10.520826901811381</v>
      </c>
      <c r="O209" s="71">
        <v>8.1842725988091054</v>
      </c>
      <c r="P209" s="71">
        <v>8.0103221459709335</v>
      </c>
      <c r="Q209" s="71">
        <v>0.53625964775823798</v>
      </c>
      <c r="R209" s="71">
        <v>0</v>
      </c>
      <c r="S209" s="71">
        <v>0</v>
      </c>
      <c r="T209" s="72"/>
      <c r="U209" s="71">
        <v>2000178</v>
      </c>
      <c r="V209" s="71">
        <v>200</v>
      </c>
      <c r="W209" s="71">
        <v>47</v>
      </c>
      <c r="X209" s="71">
        <v>2586</v>
      </c>
      <c r="Y209" s="71">
        <v>2858</v>
      </c>
      <c r="Z209" s="71">
        <v>4755</v>
      </c>
      <c r="AA209" s="71">
        <v>1594</v>
      </c>
      <c r="AB209" s="71">
        <v>7381</v>
      </c>
      <c r="AC209" s="71">
        <v>0</v>
      </c>
      <c r="AD209" s="71">
        <v>0</v>
      </c>
      <c r="AE209" s="72"/>
      <c r="AF209" s="71">
        <v>14611837.77696207</v>
      </c>
      <c r="AG209" s="71">
        <v>331509.55524392572</v>
      </c>
      <c r="AH209" s="71">
        <v>381972.32480693038</v>
      </c>
      <c r="AI209" s="71">
        <v>17414035.237965889</v>
      </c>
      <c r="AJ209" s="71">
        <v>16242315.904359089</v>
      </c>
      <c r="AK209" s="71">
        <v>0</v>
      </c>
      <c r="AL209" s="71">
        <v>0</v>
      </c>
      <c r="AM209" s="71">
        <v>1011535.087869508</v>
      </c>
      <c r="AN209" s="71">
        <v>0</v>
      </c>
      <c r="AO209" s="71">
        <v>0</v>
      </c>
      <c r="AP209" s="71">
        <v>49993205.887207411</v>
      </c>
      <c r="AQ209" s="72"/>
      <c r="AR209" s="71">
        <v>221</v>
      </c>
      <c r="AS209" s="71">
        <v>58</v>
      </c>
      <c r="AT209" s="71">
        <v>0</v>
      </c>
      <c r="AU209" s="71">
        <v>0</v>
      </c>
      <c r="AV209" s="71">
        <v>0</v>
      </c>
      <c r="AW209" s="71">
        <v>0</v>
      </c>
      <c r="AX209" s="71"/>
      <c r="AY209" s="72"/>
      <c r="AZ209" s="71">
        <v>898.2</v>
      </c>
      <c r="BA209" s="71">
        <v>3873.1</v>
      </c>
      <c r="BB209" s="71">
        <v>0</v>
      </c>
      <c r="BC209" s="71">
        <v>0</v>
      </c>
      <c r="BD209" s="71">
        <v>0</v>
      </c>
      <c r="BE209" s="71">
        <v>0</v>
      </c>
      <c r="BF209" s="71"/>
      <c r="BG209" s="72"/>
      <c r="BH209" s="71">
        <v>0</v>
      </c>
      <c r="BI209" s="71">
        <v>0</v>
      </c>
      <c r="BJ209" s="71">
        <v>8.859</v>
      </c>
      <c r="BK209" s="71">
        <v>0</v>
      </c>
      <c r="BL209" s="71">
        <v>0</v>
      </c>
      <c r="BM209" s="71">
        <v>0</v>
      </c>
      <c r="BN209" s="72"/>
      <c r="BO209" s="71">
        <v>0</v>
      </c>
      <c r="BP209" s="71">
        <v>0</v>
      </c>
      <c r="BQ209" s="71">
        <v>2</v>
      </c>
      <c r="BR209" s="71">
        <v>0</v>
      </c>
      <c r="BS209" s="71">
        <v>0</v>
      </c>
      <c r="BT209" s="71">
        <v>0</v>
      </c>
      <c r="BU209"/>
      <c r="BV209" s="70">
        <v>8.859</v>
      </c>
      <c r="BW209" s="70">
        <v>0</v>
      </c>
      <c r="BX209" s="70">
        <v>0</v>
      </c>
      <c r="BY209" s="70">
        <v>0</v>
      </c>
      <c r="BZ209" s="70">
        <v>0</v>
      </c>
      <c r="CA209" s="70">
        <v>0</v>
      </c>
      <c r="CB209" s="70">
        <v>0</v>
      </c>
      <c r="CC209" s="70">
        <v>0</v>
      </c>
      <c r="CD209" s="70">
        <v>0</v>
      </c>
    </row>
    <row r="210" spans="1:82">
      <c r="A210" s="70" t="s">
        <v>1905</v>
      </c>
      <c r="B210" s="70">
        <v>132</v>
      </c>
      <c r="C210" s="70">
        <v>13</v>
      </c>
      <c r="D210" s="70">
        <v>8</v>
      </c>
      <c r="E210" s="70">
        <v>2016</v>
      </c>
      <c r="F210" s="70" t="s">
        <v>155</v>
      </c>
      <c r="G210" s="70" t="s">
        <v>1892</v>
      </c>
      <c r="H210" s="70" t="s">
        <v>1893</v>
      </c>
      <c r="I210" s="148"/>
      <c r="J210" s="71">
        <v>8.3657480830698621</v>
      </c>
      <c r="K210" s="71">
        <v>0.42000855195925596</v>
      </c>
      <c r="L210" s="71">
        <v>2.1584399782355912</v>
      </c>
      <c r="M210" s="71">
        <v>11.894644917732599</v>
      </c>
      <c r="N210" s="71">
        <v>11.356985375269922</v>
      </c>
      <c r="O210" s="71">
        <v>8.1137919977355111</v>
      </c>
      <c r="P210" s="71">
        <v>8.1820877369582483</v>
      </c>
      <c r="Q210" s="71">
        <v>0.52190005379330062</v>
      </c>
      <c r="R210" s="71">
        <v>0</v>
      </c>
      <c r="S210" s="71">
        <v>0</v>
      </c>
      <c r="T210" s="72"/>
      <c r="U210" s="71">
        <v>1387979</v>
      </c>
      <c r="V210" s="71">
        <v>200</v>
      </c>
      <c r="W210" s="71">
        <v>47</v>
      </c>
      <c r="X210" s="71">
        <v>2586</v>
      </c>
      <c r="Y210" s="71">
        <v>2900</v>
      </c>
      <c r="Z210" s="71">
        <v>4772</v>
      </c>
      <c r="AA210" s="71">
        <v>1684</v>
      </c>
      <c r="AB210" s="71">
        <v>7389</v>
      </c>
      <c r="AC210" s="71">
        <v>0</v>
      </c>
      <c r="AD210" s="71">
        <v>0</v>
      </c>
      <c r="AE210" s="72"/>
      <c r="AF210" s="71">
        <v>10171945.56745708</v>
      </c>
      <c r="AG210" s="71">
        <v>308849.23380395857</v>
      </c>
      <c r="AH210" s="71">
        <v>406257.73344379629</v>
      </c>
      <c r="AI210" s="71">
        <v>18200539.22078415</v>
      </c>
      <c r="AJ210" s="71">
        <v>16078506.572284671</v>
      </c>
      <c r="AK210" s="71">
        <v>0</v>
      </c>
      <c r="AL210" s="71">
        <v>0</v>
      </c>
      <c r="AM210" s="71">
        <v>1013418.169592262</v>
      </c>
      <c r="AN210" s="71">
        <v>0</v>
      </c>
      <c r="AO210" s="71">
        <v>0</v>
      </c>
      <c r="AP210" s="71">
        <v>46179516.497365914</v>
      </c>
      <c r="AQ210" s="72"/>
      <c r="AR210" s="71">
        <v>240</v>
      </c>
      <c r="AS210" s="71">
        <v>69</v>
      </c>
      <c r="AT210" s="71">
        <v>0</v>
      </c>
      <c r="AU210" s="71">
        <v>0</v>
      </c>
      <c r="AV210" s="71">
        <v>0</v>
      </c>
      <c r="AW210" s="71">
        <v>0</v>
      </c>
      <c r="AX210" s="71"/>
      <c r="AY210" s="72"/>
      <c r="AZ210" s="71">
        <v>989.5</v>
      </c>
      <c r="BA210" s="71">
        <v>4371</v>
      </c>
      <c r="BB210" s="71">
        <v>0</v>
      </c>
      <c r="BC210" s="71">
        <v>0</v>
      </c>
      <c r="BD210" s="71">
        <v>0</v>
      </c>
      <c r="BE210" s="71">
        <v>0</v>
      </c>
      <c r="BF210" s="71"/>
      <c r="BG210" s="72"/>
      <c r="BH210" s="71">
        <v>0</v>
      </c>
      <c r="BI210" s="71">
        <v>0</v>
      </c>
      <c r="BJ210" s="71">
        <v>8.7590000000000003</v>
      </c>
      <c r="BK210" s="71">
        <v>0</v>
      </c>
      <c r="BL210" s="71">
        <v>0</v>
      </c>
      <c r="BM210" s="71">
        <v>0</v>
      </c>
      <c r="BN210" s="72"/>
      <c r="BO210" s="71">
        <v>0</v>
      </c>
      <c r="BP210" s="71">
        <v>0</v>
      </c>
      <c r="BQ210" s="71">
        <v>2</v>
      </c>
      <c r="BR210" s="71">
        <v>0</v>
      </c>
      <c r="BS210" s="71">
        <v>0</v>
      </c>
      <c r="BT210" s="71">
        <v>0</v>
      </c>
      <c r="BU210"/>
      <c r="BV210" s="70">
        <v>8.7590000000000003</v>
      </c>
      <c r="BW210" s="70">
        <v>0</v>
      </c>
      <c r="BX210" s="70">
        <v>0</v>
      </c>
      <c r="BY210" s="70">
        <v>0</v>
      </c>
      <c r="BZ210" s="70">
        <v>0</v>
      </c>
      <c r="CA210" s="70">
        <v>0</v>
      </c>
      <c r="CB210" s="70">
        <v>0</v>
      </c>
      <c r="CC210" s="70">
        <v>0</v>
      </c>
      <c r="CD210" s="70">
        <v>0</v>
      </c>
    </row>
    <row r="211" spans="1:82">
      <c r="A211" s="70" t="s">
        <v>1906</v>
      </c>
      <c r="B211" s="70">
        <v>133</v>
      </c>
      <c r="C211" s="70">
        <v>14</v>
      </c>
      <c r="D211" s="70">
        <v>8</v>
      </c>
      <c r="E211" s="70">
        <v>2017</v>
      </c>
      <c r="F211" s="70" t="s">
        <v>156</v>
      </c>
      <c r="G211" s="70" t="s">
        <v>1892</v>
      </c>
      <c r="H211" s="70" t="s">
        <v>1893</v>
      </c>
      <c r="I211" s="148"/>
      <c r="J211" s="71">
        <v>8.1819001310425818</v>
      </c>
      <c r="K211" s="71">
        <v>0.409894356477501</v>
      </c>
      <c r="L211" s="71">
        <v>1.7150943020992975</v>
      </c>
      <c r="M211" s="71">
        <v>9.5609675264352294</v>
      </c>
      <c r="N211" s="71">
        <v>10.623853273399146</v>
      </c>
      <c r="O211" s="71">
        <v>8.0733843299755765</v>
      </c>
      <c r="P211" s="71">
        <v>8.0481820905474422</v>
      </c>
      <c r="Q211" s="71">
        <v>0.50318630864035896</v>
      </c>
      <c r="R211" s="71">
        <v>0</v>
      </c>
      <c r="S211" s="71">
        <v>0</v>
      </c>
      <c r="T211" s="72"/>
      <c r="U211" s="71">
        <v>1565008</v>
      </c>
      <c r="V211" s="71">
        <v>200</v>
      </c>
      <c r="W211" s="71">
        <v>47</v>
      </c>
      <c r="X211" s="71">
        <v>2586</v>
      </c>
      <c r="Y211" s="71">
        <v>2947</v>
      </c>
      <c r="Z211" s="71">
        <v>4827</v>
      </c>
      <c r="AA211" s="71">
        <v>1667</v>
      </c>
      <c r="AB211" s="71">
        <v>7367</v>
      </c>
      <c r="AC211" s="71">
        <v>0</v>
      </c>
      <c r="AD211" s="71">
        <v>0</v>
      </c>
      <c r="AE211" s="72"/>
      <c r="AF211" s="71">
        <v>11085175.29665225</v>
      </c>
      <c r="AG211" s="71">
        <v>319578.66876479768</v>
      </c>
      <c r="AH211" s="71">
        <v>431998.33284887188</v>
      </c>
      <c r="AI211" s="71">
        <v>16667699.13194821</v>
      </c>
      <c r="AJ211" s="71">
        <v>17830216.318437099</v>
      </c>
      <c r="AK211" s="71">
        <v>0</v>
      </c>
      <c r="AL211" s="71">
        <v>0</v>
      </c>
      <c r="AM211" s="71">
        <v>1011981.820986386</v>
      </c>
      <c r="AN211" s="71">
        <v>0</v>
      </c>
      <c r="AO211" s="71">
        <v>0</v>
      </c>
      <c r="AP211" s="71">
        <v>47346649.569637612</v>
      </c>
      <c r="AQ211" s="72"/>
      <c r="AR211" s="71">
        <v>264</v>
      </c>
      <c r="AS211" s="71">
        <v>72</v>
      </c>
      <c r="AT211" s="71">
        <v>0</v>
      </c>
      <c r="AU211" s="71">
        <v>0</v>
      </c>
      <c r="AV211" s="71">
        <v>0</v>
      </c>
      <c r="AW211" s="71">
        <v>0</v>
      </c>
      <c r="AX211" s="71"/>
      <c r="AY211" s="72"/>
      <c r="AZ211" s="71">
        <v>1111.0999999999999</v>
      </c>
      <c r="BA211" s="71">
        <v>4448.8</v>
      </c>
      <c r="BB211" s="71">
        <v>0</v>
      </c>
      <c r="BC211" s="71">
        <v>0</v>
      </c>
      <c r="BD211" s="71">
        <v>0</v>
      </c>
      <c r="BE211" s="71">
        <v>0</v>
      </c>
      <c r="BF211" s="71"/>
      <c r="BG211" s="72"/>
      <c r="BH211" s="71">
        <v>0</v>
      </c>
      <c r="BI211" s="71">
        <v>0</v>
      </c>
      <c r="BJ211" s="71">
        <v>8.9510000000000005</v>
      </c>
      <c r="BK211" s="71">
        <v>0</v>
      </c>
      <c r="BL211" s="71">
        <v>0</v>
      </c>
      <c r="BM211" s="71">
        <v>0</v>
      </c>
      <c r="BN211" s="72"/>
      <c r="BO211" s="71">
        <v>0</v>
      </c>
      <c r="BP211" s="71">
        <v>0</v>
      </c>
      <c r="BQ211" s="71">
        <v>2</v>
      </c>
      <c r="BR211" s="71">
        <v>0</v>
      </c>
      <c r="BS211" s="71">
        <v>0</v>
      </c>
      <c r="BT211" s="71">
        <v>0</v>
      </c>
      <c r="BU211"/>
      <c r="BV211" s="70">
        <v>8.9510000000000005</v>
      </c>
      <c r="BW211" s="70">
        <v>0</v>
      </c>
      <c r="BX211" s="70">
        <v>0</v>
      </c>
      <c r="BY211" s="70">
        <v>0</v>
      </c>
      <c r="BZ211" s="70">
        <v>0</v>
      </c>
      <c r="CA211" s="70">
        <v>0</v>
      </c>
      <c r="CB211" s="70">
        <v>0</v>
      </c>
      <c r="CC211" s="70">
        <v>0</v>
      </c>
      <c r="CD211" s="70">
        <v>0</v>
      </c>
    </row>
    <row r="212" spans="1:82">
      <c r="A212" s="70" t="s">
        <v>1907</v>
      </c>
      <c r="B212" s="70">
        <v>134</v>
      </c>
      <c r="C212" s="70">
        <v>15</v>
      </c>
      <c r="D212" s="70">
        <v>8</v>
      </c>
      <c r="E212" s="70">
        <v>2018</v>
      </c>
      <c r="F212" s="70" t="s">
        <v>183</v>
      </c>
      <c r="G212" s="70" t="s">
        <v>1892</v>
      </c>
      <c r="H212" s="70" t="s">
        <v>1893</v>
      </c>
      <c r="I212" s="148"/>
      <c r="J212" s="71">
        <v>6.3168606897233346</v>
      </c>
      <c r="K212" s="71">
        <v>0.39653139620962674</v>
      </c>
      <c r="L212" s="71">
        <v>1.5486404007162293</v>
      </c>
      <c r="M212" s="71">
        <v>8.9627948546624339</v>
      </c>
      <c r="N212" s="71">
        <v>7.7738793067535328</v>
      </c>
      <c r="O212" s="71">
        <v>7.974219009613857</v>
      </c>
      <c r="P212" s="71">
        <v>8.0302070829158332</v>
      </c>
      <c r="Q212" s="71">
        <v>0.46578574451108401</v>
      </c>
      <c r="R212" s="71">
        <v>0</v>
      </c>
      <c r="S212" s="71">
        <v>0</v>
      </c>
      <c r="T212" s="72"/>
      <c r="U212" s="71">
        <v>1543316</v>
      </c>
      <c r="V212" s="71">
        <v>200</v>
      </c>
      <c r="W212" s="71">
        <v>47</v>
      </c>
      <c r="X212" s="71">
        <v>2586</v>
      </c>
      <c r="Y212" s="71">
        <v>2979</v>
      </c>
      <c r="Z212" s="71">
        <v>4859</v>
      </c>
      <c r="AA212" s="71">
        <v>1680</v>
      </c>
      <c r="AB212" s="71">
        <v>7349</v>
      </c>
      <c r="AC212" s="71">
        <v>0</v>
      </c>
      <c r="AD212" s="71">
        <v>0</v>
      </c>
      <c r="AE212" s="72"/>
      <c r="AF212" s="71">
        <v>9568379.037336845</v>
      </c>
      <c r="AG212" s="71">
        <v>318174.19963193772</v>
      </c>
      <c r="AH212" s="71">
        <v>407606.85658389662</v>
      </c>
      <c r="AI212" s="71">
        <v>17540587.84607495</v>
      </c>
      <c r="AJ212" s="71">
        <v>14692760.264370119</v>
      </c>
      <c r="AK212" s="71">
        <v>0</v>
      </c>
      <c r="AL212" s="71">
        <v>0</v>
      </c>
      <c r="AM212" s="71">
        <v>1011598.012619908</v>
      </c>
      <c r="AN212" s="71">
        <v>0</v>
      </c>
      <c r="AO212" s="71">
        <v>0</v>
      </c>
      <c r="AP212" s="71">
        <v>43539106.216617651</v>
      </c>
      <c r="AQ212" s="72"/>
      <c r="AR212" s="71">
        <v>284</v>
      </c>
      <c r="AS212" s="71">
        <v>76</v>
      </c>
      <c r="AT212" s="71">
        <v>0</v>
      </c>
      <c r="AU212" s="71">
        <v>0</v>
      </c>
      <c r="AV212" s="71">
        <v>0</v>
      </c>
      <c r="AW212" s="71">
        <v>0</v>
      </c>
      <c r="AX212" s="71"/>
      <c r="AY212" s="72"/>
      <c r="AZ212" s="71">
        <v>1207.6000000000001</v>
      </c>
      <c r="BA212" s="71">
        <v>4497</v>
      </c>
      <c r="BB212" s="71">
        <v>0</v>
      </c>
      <c r="BC212" s="71">
        <v>0</v>
      </c>
      <c r="BD212" s="71">
        <v>0</v>
      </c>
      <c r="BE212" s="71">
        <v>0</v>
      </c>
      <c r="BF212" s="71"/>
      <c r="BG212" s="72"/>
      <c r="BH212" s="71">
        <v>0</v>
      </c>
      <c r="BI212" s="71">
        <v>0</v>
      </c>
      <c r="BJ212" s="71">
        <v>8.923</v>
      </c>
      <c r="BK212" s="71">
        <v>0</v>
      </c>
      <c r="BL212" s="71">
        <v>0</v>
      </c>
      <c r="BM212" s="71">
        <v>0</v>
      </c>
      <c r="BN212" s="72"/>
      <c r="BO212" s="71">
        <v>0</v>
      </c>
      <c r="BP212" s="71">
        <v>0</v>
      </c>
      <c r="BQ212" s="71">
        <v>2</v>
      </c>
      <c r="BR212" s="71">
        <v>0</v>
      </c>
      <c r="BS212" s="71">
        <v>0</v>
      </c>
      <c r="BT212" s="71">
        <v>0</v>
      </c>
      <c r="BU212"/>
      <c r="BV212" s="70">
        <v>8.923</v>
      </c>
      <c r="BW212" s="70">
        <v>0</v>
      </c>
      <c r="BX212" s="70">
        <v>0</v>
      </c>
      <c r="BY212" s="70">
        <v>0</v>
      </c>
      <c r="BZ212" s="70">
        <v>0</v>
      </c>
      <c r="CA212" s="70">
        <v>0</v>
      </c>
      <c r="CB212" s="70">
        <v>0</v>
      </c>
      <c r="CC212" s="70">
        <v>0</v>
      </c>
      <c r="CD212" s="70">
        <v>0</v>
      </c>
    </row>
    <row r="213" spans="1:82">
      <c r="A213" s="70" t="s">
        <v>1908</v>
      </c>
      <c r="B213" s="70">
        <v>135</v>
      </c>
      <c r="C213" s="70">
        <v>16</v>
      </c>
      <c r="D213" s="70">
        <v>8</v>
      </c>
      <c r="E213" s="70">
        <v>2019</v>
      </c>
      <c r="F213" s="70" t="s">
        <v>158</v>
      </c>
      <c r="G213" s="70" t="s">
        <v>1892</v>
      </c>
      <c r="H213" s="70" t="s">
        <v>1893</v>
      </c>
      <c r="I213" s="148"/>
      <c r="J213" s="71">
        <v>5.8261277758566257</v>
      </c>
      <c r="K213" s="71">
        <v>0.36353879723424093</v>
      </c>
      <c r="L213" s="71">
        <v>1.5607039379318124</v>
      </c>
      <c r="M213" s="71">
        <v>8.0834559422327903</v>
      </c>
      <c r="N213" s="71">
        <v>7.3243981238932641</v>
      </c>
      <c r="O213" s="71">
        <v>7.8745563756373143</v>
      </c>
      <c r="P213" s="71">
        <v>7.7680995461509452</v>
      </c>
      <c r="Q213" s="71">
        <v>0.45443405672182702</v>
      </c>
      <c r="R213" s="71">
        <v>0</v>
      </c>
      <c r="S213" s="71">
        <v>0</v>
      </c>
      <c r="T213" s="72"/>
      <c r="U213" s="71">
        <v>1469280</v>
      </c>
      <c r="V213" s="71">
        <v>200</v>
      </c>
      <c r="W213" s="71">
        <v>47</v>
      </c>
      <c r="X213" s="71">
        <v>2586</v>
      </c>
      <c r="Y213" s="71">
        <v>3010</v>
      </c>
      <c r="Z213" s="71">
        <v>4930</v>
      </c>
      <c r="AA213" s="71">
        <v>1613</v>
      </c>
      <c r="AB213" s="71">
        <v>7364</v>
      </c>
      <c r="AC213" s="71">
        <v>0</v>
      </c>
      <c r="AD213" s="71">
        <v>0</v>
      </c>
      <c r="AE213" s="72"/>
      <c r="AF213" s="71">
        <v>9338722.2713021059</v>
      </c>
      <c r="AG213" s="71">
        <v>307080.185598963</v>
      </c>
      <c r="AH213" s="71">
        <v>436544.04325877019</v>
      </c>
      <c r="AI213" s="71">
        <v>16783868.96477282</v>
      </c>
      <c r="AJ213" s="71">
        <v>14277861.549473571</v>
      </c>
      <c r="AK213" s="71">
        <v>0</v>
      </c>
      <c r="AL213" s="71">
        <v>0</v>
      </c>
      <c r="AM213" s="71">
        <v>1002921.3638376804</v>
      </c>
      <c r="AN213" s="71">
        <v>0</v>
      </c>
      <c r="AO213" s="71">
        <v>0</v>
      </c>
      <c r="AP213" s="71">
        <v>42146998.378243908</v>
      </c>
      <c r="AQ213" s="72"/>
      <c r="AR213" s="71">
        <v>297</v>
      </c>
      <c r="AS213" s="71">
        <v>79</v>
      </c>
      <c r="AT213" s="71">
        <v>0</v>
      </c>
      <c r="AU213" s="71">
        <v>0</v>
      </c>
      <c r="AV213" s="71">
        <v>0</v>
      </c>
      <c r="AW213" s="71">
        <v>0</v>
      </c>
      <c r="AX213" s="71"/>
      <c r="AY213" s="72"/>
      <c r="AZ213" s="71">
        <v>1275.0999999999999</v>
      </c>
      <c r="BA213" s="71">
        <v>4560</v>
      </c>
      <c r="BB213" s="71">
        <v>0</v>
      </c>
      <c r="BC213" s="71">
        <v>0</v>
      </c>
      <c r="BD213" s="71">
        <v>0</v>
      </c>
      <c r="BE213" s="71">
        <v>0</v>
      </c>
      <c r="BF213" s="71"/>
      <c r="BG213" s="72"/>
      <c r="BH213" s="71">
        <v>0</v>
      </c>
      <c r="BI213" s="71">
        <v>0</v>
      </c>
      <c r="BJ213" s="71">
        <v>8.8949999999999996</v>
      </c>
      <c r="BK213" s="71">
        <v>0</v>
      </c>
      <c r="BL213" s="71">
        <v>0</v>
      </c>
      <c r="BM213" s="71">
        <v>0</v>
      </c>
      <c r="BN213" s="72"/>
      <c r="BO213" s="71">
        <v>0</v>
      </c>
      <c r="BP213" s="71">
        <v>0</v>
      </c>
      <c r="BQ213" s="71">
        <v>2</v>
      </c>
      <c r="BR213" s="71">
        <v>0</v>
      </c>
      <c r="BS213" s="71">
        <v>0</v>
      </c>
      <c r="BT213" s="71">
        <v>0</v>
      </c>
      <c r="BU213"/>
      <c r="BV213" s="70">
        <v>8.8949999999999996</v>
      </c>
      <c r="BW213" s="70">
        <v>0</v>
      </c>
      <c r="BX213" s="70">
        <v>0</v>
      </c>
      <c r="BY213" s="70">
        <v>0</v>
      </c>
      <c r="BZ213" s="70">
        <v>0</v>
      </c>
      <c r="CA213" s="70">
        <v>0</v>
      </c>
      <c r="CB213" s="70">
        <v>0</v>
      </c>
      <c r="CC213" s="70">
        <v>0</v>
      </c>
      <c r="CD213" s="70">
        <v>0</v>
      </c>
    </row>
    <row r="214" spans="1:82">
      <c r="A214" s="70" t="s">
        <v>1909</v>
      </c>
      <c r="B214" s="70">
        <v>136</v>
      </c>
      <c r="C214" s="70">
        <v>17</v>
      </c>
      <c r="D214" s="70">
        <v>8</v>
      </c>
      <c r="E214" s="70">
        <v>2020</v>
      </c>
      <c r="F214" s="70" t="s">
        <v>159</v>
      </c>
      <c r="G214" s="70" t="s">
        <v>1892</v>
      </c>
      <c r="H214" s="70" t="s">
        <v>1893</v>
      </c>
      <c r="I214" s="148"/>
      <c r="J214" s="71">
        <v>6.271801336017611</v>
      </c>
      <c r="K214" s="71">
        <v>0.25013271503297324</v>
      </c>
      <c r="L214" s="71">
        <v>0.91495947192570526</v>
      </c>
      <c r="M214" s="71">
        <v>8.9861673968316271</v>
      </c>
      <c r="N214" s="71">
        <v>7.1128785238186607</v>
      </c>
      <c r="O214" s="71">
        <v>6.9370095140154371</v>
      </c>
      <c r="P214" s="71">
        <v>7.2993758518576133</v>
      </c>
      <c r="Q214" s="71">
        <v>0.43336131698206098</v>
      </c>
      <c r="R214" s="71">
        <v>0</v>
      </c>
      <c r="S214" s="71">
        <v>0</v>
      </c>
      <c r="T214" s="72"/>
      <c r="U214" s="71">
        <v>1416988</v>
      </c>
      <c r="V214" s="71">
        <v>118</v>
      </c>
      <c r="W214" s="71">
        <v>42</v>
      </c>
      <c r="X214" s="71">
        <v>2688</v>
      </c>
      <c r="Y214" s="71">
        <v>3073</v>
      </c>
      <c r="Z214" s="71">
        <v>4957</v>
      </c>
      <c r="AA214" s="71">
        <v>1611</v>
      </c>
      <c r="AB214" s="71">
        <v>7350</v>
      </c>
      <c r="AC214" s="71">
        <v>0</v>
      </c>
      <c r="AD214" s="71">
        <v>0</v>
      </c>
      <c r="AE214" s="72"/>
      <c r="AF214" s="71">
        <v>9828997.0067800097</v>
      </c>
      <c r="AG214" s="71">
        <v>200857.27433353232</v>
      </c>
      <c r="AH214" s="71">
        <v>273004.53094299254</v>
      </c>
      <c r="AI214" s="71">
        <v>17741903.242954638</v>
      </c>
      <c r="AJ214" s="71">
        <v>14348223.99677372</v>
      </c>
      <c r="AK214" s="71"/>
      <c r="AL214" s="71"/>
      <c r="AM214" s="71">
        <v>959256.66020319064</v>
      </c>
      <c r="AN214" s="71"/>
      <c r="AO214" s="71"/>
      <c r="AP214" s="71">
        <v>43352242.711988077</v>
      </c>
      <c r="AQ214" s="72"/>
      <c r="AR214" s="71">
        <v>308</v>
      </c>
      <c r="AS214" s="71">
        <v>79</v>
      </c>
      <c r="AT214" s="71">
        <v>0</v>
      </c>
      <c r="AU214" s="71">
        <v>0</v>
      </c>
      <c r="AV214" s="71">
        <v>0</v>
      </c>
      <c r="AW214" s="71">
        <v>0</v>
      </c>
      <c r="AX214" s="71"/>
      <c r="AY214" s="72"/>
      <c r="AZ214" s="71">
        <v>1338.2</v>
      </c>
      <c r="BA214" s="71">
        <v>4560</v>
      </c>
      <c r="BB214" s="71">
        <v>0</v>
      </c>
      <c r="BC214" s="71">
        <v>0</v>
      </c>
      <c r="BD214" s="71">
        <v>0</v>
      </c>
      <c r="BE214" s="71">
        <v>0</v>
      </c>
      <c r="BF214" s="71"/>
      <c r="BG214" s="72"/>
      <c r="BH214" s="71">
        <v>0</v>
      </c>
      <c r="BI214" s="71">
        <v>0</v>
      </c>
      <c r="BJ214" s="71">
        <v>8.7520000000000007</v>
      </c>
      <c r="BK214" s="71">
        <v>0</v>
      </c>
      <c r="BL214" s="71">
        <v>0</v>
      </c>
      <c r="BM214" s="71">
        <v>0</v>
      </c>
      <c r="BN214" s="72"/>
      <c r="BO214" s="71">
        <v>0</v>
      </c>
      <c r="BP214" s="71">
        <v>0</v>
      </c>
      <c r="BQ214" s="71">
        <v>2</v>
      </c>
      <c r="BR214" s="71">
        <v>0</v>
      </c>
      <c r="BS214" s="71">
        <v>0</v>
      </c>
      <c r="BT214" s="71">
        <v>0</v>
      </c>
      <c r="BU214"/>
      <c r="BV214" s="70">
        <v>8.7520000000000007</v>
      </c>
      <c r="BW214" s="70">
        <v>0</v>
      </c>
      <c r="BX214" s="70">
        <v>0</v>
      </c>
      <c r="BY214" s="70">
        <v>0</v>
      </c>
      <c r="BZ214" s="70">
        <v>0</v>
      </c>
      <c r="CA214" s="70">
        <v>0</v>
      </c>
      <c r="CB214" s="70">
        <v>0</v>
      </c>
      <c r="CC214" s="70">
        <v>0</v>
      </c>
      <c r="CD214" s="70">
        <v>0</v>
      </c>
    </row>
    <row r="215" spans="1:82">
      <c r="A215" s="70" t="s">
        <v>1910</v>
      </c>
      <c r="B215" s="70">
        <v>136</v>
      </c>
      <c r="C215" s="70">
        <v>18</v>
      </c>
      <c r="D215" s="70">
        <v>8</v>
      </c>
      <c r="E215" s="70">
        <v>2021</v>
      </c>
      <c r="F215" s="70" t="s">
        <v>160</v>
      </c>
      <c r="G215" s="70" t="s">
        <v>1892</v>
      </c>
      <c r="H215" s="70" t="s">
        <v>1893</v>
      </c>
      <c r="I215" s="148"/>
      <c r="J215" s="71">
        <v>5.2953532913668671</v>
      </c>
      <c r="K215" s="71">
        <v>0.25547787330531796</v>
      </c>
      <c r="L215" s="71">
        <v>0.81770661042674841</v>
      </c>
      <c r="M215" s="71">
        <v>8.1592023987433233</v>
      </c>
      <c r="N215" s="71">
        <v>7.0059354505114362</v>
      </c>
      <c r="O215" s="71">
        <v>6.7916009292364965</v>
      </c>
      <c r="P215" s="71">
        <v>7.5879139693584357</v>
      </c>
      <c r="Q215" s="71">
        <v>0.423423302846206</v>
      </c>
      <c r="R215" s="71">
        <v>0</v>
      </c>
      <c r="S215" s="71">
        <v>0</v>
      </c>
      <c r="T215" s="72"/>
      <c r="U215" s="71">
        <v>1523513</v>
      </c>
      <c r="V215" s="71">
        <v>118</v>
      </c>
      <c r="W215" s="71">
        <v>42</v>
      </c>
      <c r="X215" s="71">
        <v>2688</v>
      </c>
      <c r="Y215" s="71">
        <v>3071</v>
      </c>
      <c r="Z215" s="71">
        <v>4997</v>
      </c>
      <c r="AA215" s="71">
        <v>1633</v>
      </c>
      <c r="AB215" s="71">
        <v>7252</v>
      </c>
      <c r="AC215" s="71">
        <v>0</v>
      </c>
      <c r="AD215" s="71">
        <v>0</v>
      </c>
      <c r="AE215" s="72"/>
      <c r="AF215" s="71">
        <v>9297312.9667366259</v>
      </c>
      <c r="AG215" s="71">
        <v>212389.52922357267</v>
      </c>
      <c r="AH215" s="71">
        <v>229018.39275945807</v>
      </c>
      <c r="AI215" s="71">
        <v>18456857.891336896</v>
      </c>
      <c r="AJ215" s="71">
        <v>15441165.006555369</v>
      </c>
      <c r="AK215" s="71">
        <v>0</v>
      </c>
      <c r="AL215" s="71">
        <v>0</v>
      </c>
      <c r="AM215" s="71">
        <v>951925.71438218676</v>
      </c>
      <c r="AN215" s="71">
        <v>0</v>
      </c>
      <c r="AO215" s="71">
        <v>0</v>
      </c>
      <c r="AP215" s="71">
        <v>44588669.500994109</v>
      </c>
      <c r="AQ215" s="72"/>
      <c r="AR215" s="71">
        <v>321</v>
      </c>
      <c r="AS215" s="71">
        <v>80</v>
      </c>
      <c r="AT215" s="71">
        <v>0</v>
      </c>
      <c r="AU215" s="71">
        <v>0</v>
      </c>
      <c r="AV215" s="71">
        <v>0</v>
      </c>
      <c r="AW215" s="71">
        <v>0</v>
      </c>
      <c r="AX215" s="71"/>
      <c r="AY215" s="72"/>
      <c r="AZ215" s="71">
        <v>1415.3</v>
      </c>
      <c r="BA215" s="71">
        <v>4576.5</v>
      </c>
      <c r="BB215" s="71">
        <v>0</v>
      </c>
      <c r="BC215" s="71">
        <v>0</v>
      </c>
      <c r="BD215" s="71">
        <v>0</v>
      </c>
      <c r="BE215" s="71">
        <v>0</v>
      </c>
      <c r="BF215" s="71"/>
      <c r="BG215" s="72"/>
      <c r="BH215" s="71">
        <v>0</v>
      </c>
      <c r="BI215" s="71">
        <v>0</v>
      </c>
      <c r="BJ215" s="71">
        <v>8.6280000000000001</v>
      </c>
      <c r="BK215" s="71">
        <v>0</v>
      </c>
      <c r="BL215" s="71">
        <v>0</v>
      </c>
      <c r="BM215" s="71">
        <v>0</v>
      </c>
      <c r="BN215" s="72"/>
      <c r="BO215" s="71">
        <v>0</v>
      </c>
      <c r="BP215" s="71">
        <v>0</v>
      </c>
      <c r="BQ215" s="71">
        <v>2</v>
      </c>
      <c r="BR215" s="71">
        <v>0</v>
      </c>
      <c r="BS215" s="71">
        <v>0</v>
      </c>
      <c r="BT215" s="71">
        <v>0</v>
      </c>
      <c r="BU215"/>
      <c r="BV215" s="70">
        <v>8.6280000000000001</v>
      </c>
      <c r="BW215" s="70">
        <v>0</v>
      </c>
      <c r="BX215" s="70">
        <v>0</v>
      </c>
      <c r="BY215" s="70">
        <v>0</v>
      </c>
      <c r="BZ215" s="70">
        <v>0</v>
      </c>
      <c r="CA215" s="70">
        <v>0</v>
      </c>
      <c r="CB215" s="70">
        <v>0</v>
      </c>
      <c r="CC215" s="70">
        <v>0</v>
      </c>
      <c r="CD215" s="70">
        <v>0</v>
      </c>
    </row>
    <row r="216" spans="1:82">
      <c r="A216" s="70" t="s">
        <v>1911</v>
      </c>
      <c r="B216" s="70">
        <v>136</v>
      </c>
      <c r="C216" s="70">
        <v>19</v>
      </c>
      <c r="D216" s="70">
        <v>8</v>
      </c>
      <c r="E216" s="70">
        <v>2022</v>
      </c>
      <c r="F216" s="70" t="s">
        <v>161</v>
      </c>
      <c r="G216" s="1064" t="s">
        <v>1892</v>
      </c>
      <c r="H216" s="70" t="s">
        <v>1893</v>
      </c>
      <c r="I216" s="148"/>
      <c r="J216" s="71">
        <v>5.4255560085535359</v>
      </c>
      <c r="K216" s="71">
        <v>0.24375998238236729</v>
      </c>
      <c r="L216" s="71">
        <v>0.8878179949563938</v>
      </c>
      <c r="M216" s="71">
        <v>8.4765545510282436</v>
      </c>
      <c r="N216" s="71">
        <v>7.632499719177769</v>
      </c>
      <c r="O216" s="71">
        <v>7.0996047805573976</v>
      </c>
      <c r="P216" s="71">
        <v>7.5060153784346166</v>
      </c>
      <c r="Q216" s="71">
        <v>0.42433382479106341</v>
      </c>
      <c r="R216" s="71">
        <v>0</v>
      </c>
      <c r="S216" s="71">
        <v>0</v>
      </c>
      <c r="T216" s="72"/>
      <c r="U216" s="71">
        <v>1605048</v>
      </c>
      <c r="V216" s="71">
        <v>118</v>
      </c>
      <c r="W216" s="71">
        <v>42</v>
      </c>
      <c r="X216" s="71">
        <v>2688</v>
      </c>
      <c r="Y216" s="71">
        <v>2983</v>
      </c>
      <c r="Z216" s="71">
        <v>4963</v>
      </c>
      <c r="AA216" s="71">
        <v>1640</v>
      </c>
      <c r="AB216" s="71">
        <v>7208</v>
      </c>
      <c r="AC216" s="71">
        <v>0</v>
      </c>
      <c r="AD216" s="71">
        <v>0</v>
      </c>
      <c r="AE216" s="72"/>
      <c r="AF216" s="71">
        <v>8745820.4434545226</v>
      </c>
      <c r="AG216" s="71">
        <v>208229.70639473529</v>
      </c>
      <c r="AH216" s="71">
        <v>252304.65598351025</v>
      </c>
      <c r="AI216" s="71">
        <v>16631489.535147419</v>
      </c>
      <c r="AJ216" s="71">
        <v>15390724.829734303</v>
      </c>
      <c r="AK216" s="71">
        <v>0</v>
      </c>
      <c r="AL216" s="71">
        <v>0</v>
      </c>
      <c r="AM216" s="71">
        <v>930749.53808648896</v>
      </c>
      <c r="AN216" s="71">
        <v>0</v>
      </c>
      <c r="AO216" s="71">
        <v>0</v>
      </c>
      <c r="AP216" s="71">
        <v>42159318.708800979</v>
      </c>
      <c r="AQ216" s="72"/>
      <c r="AR216" s="71">
        <v>333</v>
      </c>
      <c r="AS216" s="71">
        <v>82</v>
      </c>
      <c r="AT216" s="71">
        <v>0</v>
      </c>
      <c r="AU216" s="71">
        <v>0</v>
      </c>
      <c r="AV216" s="71">
        <v>0</v>
      </c>
      <c r="AW216" s="71">
        <v>0</v>
      </c>
      <c r="AX216" s="71"/>
      <c r="AY216" s="72"/>
      <c r="AZ216" s="71">
        <v>1479.2999999999997</v>
      </c>
      <c r="BA216" s="71">
        <v>4675.5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1912</v>
      </c>
      <c r="B217" s="70">
        <v>136</v>
      </c>
      <c r="C217" s="70">
        <v>20</v>
      </c>
      <c r="D217" s="70">
        <v>8</v>
      </c>
      <c r="E217" s="70">
        <v>2023</v>
      </c>
      <c r="F217" s="70" t="s">
        <v>1539</v>
      </c>
      <c r="G217" s="1064" t="s">
        <v>1892</v>
      </c>
      <c r="H217" s="70" t="s">
        <v>1893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346</v>
      </c>
      <c r="AS217" s="71">
        <v>82</v>
      </c>
      <c r="AT217" s="71">
        <v>0</v>
      </c>
      <c r="AU217" s="71">
        <v>0</v>
      </c>
      <c r="AV217" s="71">
        <v>0</v>
      </c>
      <c r="AW217" s="71">
        <v>0</v>
      </c>
      <c r="AX217" s="71"/>
      <c r="AY217" s="72"/>
      <c r="AZ217" s="71">
        <v>1560.2999999999993</v>
      </c>
      <c r="BA217" s="71">
        <v>4675.5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1913</v>
      </c>
      <c r="B218" s="70">
        <v>136</v>
      </c>
      <c r="C218" s="70">
        <v>21</v>
      </c>
      <c r="D218" s="70">
        <v>8</v>
      </c>
      <c r="E218" s="70">
        <v>2024</v>
      </c>
      <c r="F218" s="70" t="s">
        <v>1554</v>
      </c>
      <c r="G218" s="70" t="s">
        <v>1892</v>
      </c>
      <c r="H218" s="70" t="s">
        <v>1893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1914</v>
      </c>
      <c r="B219" s="70">
        <v>324</v>
      </c>
      <c r="C219" s="70">
        <v>1</v>
      </c>
      <c r="D219" s="70">
        <v>20</v>
      </c>
      <c r="E219" s="70">
        <v>1990</v>
      </c>
      <c r="F219" s="70" t="s">
        <v>787</v>
      </c>
      <c r="G219" s="70" t="s">
        <v>1915</v>
      </c>
      <c r="H219" s="70" t="s">
        <v>1916</v>
      </c>
      <c r="I219" s="148"/>
      <c r="J219" s="71">
        <v>16.37650050648616</v>
      </c>
      <c r="K219" s="71">
        <v>3.9861070832510692</v>
      </c>
      <c r="L219" s="71">
        <v>0.2268655351347329</v>
      </c>
      <c r="M219" s="71">
        <v>6.1356853582494493</v>
      </c>
      <c r="N219" s="71">
        <v>11.22115454920273</v>
      </c>
      <c r="O219" s="71">
        <v>9.0126297316650561</v>
      </c>
      <c r="P219" s="71">
        <v>16.403698628281301</v>
      </c>
      <c r="Q219" s="71">
        <v>0.74633815052695396</v>
      </c>
      <c r="R219" s="71">
        <v>0</v>
      </c>
      <c r="S219" s="71">
        <v>0.73881314342947435</v>
      </c>
      <c r="T219" s="72"/>
      <c r="U219" s="71">
        <v>1369439</v>
      </c>
      <c r="V219" s="71">
        <v>1070</v>
      </c>
      <c r="W219" s="71">
        <v>3</v>
      </c>
      <c r="X219" s="71">
        <v>2159</v>
      </c>
      <c r="Y219" s="71">
        <v>3236</v>
      </c>
      <c r="Z219" s="71">
        <v>3707</v>
      </c>
      <c r="AA219" s="71">
        <v>3983</v>
      </c>
      <c r="AB219" s="71">
        <v>12118</v>
      </c>
      <c r="AC219" s="71">
        <v>0</v>
      </c>
      <c r="AD219" s="71">
        <v>0.73881314342947435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1917</v>
      </c>
      <c r="B220" s="70">
        <v>325</v>
      </c>
      <c r="C220" s="70">
        <v>2</v>
      </c>
      <c r="D220" s="70">
        <v>20</v>
      </c>
      <c r="E220" s="70">
        <v>2005</v>
      </c>
      <c r="F220" s="70" t="s">
        <v>789</v>
      </c>
      <c r="G220" s="70" t="s">
        <v>1915</v>
      </c>
      <c r="H220" s="70" t="s">
        <v>1916</v>
      </c>
      <c r="I220" s="148"/>
      <c r="J220" s="71">
        <v>8.0902094578185135</v>
      </c>
      <c r="K220" s="71">
        <v>2.7631347277971621</v>
      </c>
      <c r="L220" s="71">
        <v>1.513786759870331</v>
      </c>
      <c r="M220" s="71">
        <v>9.1862360477598575</v>
      </c>
      <c r="N220" s="71">
        <v>13.40598309848018</v>
      </c>
      <c r="O220" s="71">
        <v>11.92311919270235</v>
      </c>
      <c r="P220" s="71">
        <v>18.65131295129892</v>
      </c>
      <c r="Q220" s="71">
        <v>0.644345884377995</v>
      </c>
      <c r="R220" s="71">
        <v>0</v>
      </c>
      <c r="S220" s="71">
        <v>0.80593962439232569</v>
      </c>
      <c r="T220" s="72"/>
      <c r="U220" s="71">
        <v>706733</v>
      </c>
      <c r="V220" s="71">
        <v>1005</v>
      </c>
      <c r="W220" s="71">
        <v>21</v>
      </c>
      <c r="X220" s="71">
        <v>1714</v>
      </c>
      <c r="Y220" s="71">
        <v>3306</v>
      </c>
      <c r="Z220" s="71">
        <v>5675</v>
      </c>
      <c r="AA220" s="71">
        <v>3709</v>
      </c>
      <c r="AB220" s="71">
        <v>10937</v>
      </c>
      <c r="AC220" s="71">
        <v>0</v>
      </c>
      <c r="AD220" s="71">
        <v>0.80593962439232569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1918</v>
      </c>
      <c r="B221" s="70">
        <v>326</v>
      </c>
      <c r="C221" s="70">
        <v>3</v>
      </c>
      <c r="D221" s="70">
        <v>20</v>
      </c>
      <c r="E221" s="70">
        <v>2006</v>
      </c>
      <c r="F221" s="70" t="s">
        <v>790</v>
      </c>
      <c r="G221" s="70" t="s">
        <v>1915</v>
      </c>
      <c r="H221" s="70" t="s">
        <v>1916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1919</v>
      </c>
      <c r="B222" s="70">
        <v>327</v>
      </c>
      <c r="C222" s="70">
        <v>4</v>
      </c>
      <c r="D222" s="70">
        <v>20</v>
      </c>
      <c r="E222" s="70">
        <v>2007</v>
      </c>
      <c r="F222" s="70" t="s">
        <v>791</v>
      </c>
      <c r="G222" s="70" t="s">
        <v>1915</v>
      </c>
      <c r="H222" s="70" t="s">
        <v>1916</v>
      </c>
      <c r="I222" s="148"/>
      <c r="J222" s="71">
        <v>7.3326109129208916</v>
      </c>
      <c r="K222" s="71">
        <v>2.5572057279083631</v>
      </c>
      <c r="L222" s="71">
        <v>0.17845378291605429</v>
      </c>
      <c r="M222" s="71">
        <v>9.7757937603437188</v>
      </c>
      <c r="N222" s="71">
        <v>13.97522980746384</v>
      </c>
      <c r="O222" s="71">
        <v>11.51394584171452</v>
      </c>
      <c r="P222" s="71">
        <v>18.306807556240209</v>
      </c>
      <c r="Q222" s="71">
        <v>0.65463095619924105</v>
      </c>
      <c r="R222" s="71">
        <v>0</v>
      </c>
      <c r="S222" s="71">
        <v>0.74595543349633309</v>
      </c>
      <c r="T222" s="72"/>
      <c r="U222" s="71">
        <v>786905</v>
      </c>
      <c r="V222" s="71">
        <v>917</v>
      </c>
      <c r="W222" s="71">
        <v>3</v>
      </c>
      <c r="X222" s="71">
        <v>2190</v>
      </c>
      <c r="Y222" s="71">
        <v>3257</v>
      </c>
      <c r="Z222" s="71">
        <v>5697</v>
      </c>
      <c r="AA222" s="71">
        <v>3585</v>
      </c>
      <c r="AB222" s="71">
        <v>10524</v>
      </c>
      <c r="AC222" s="71">
        <v>0</v>
      </c>
      <c r="AD222" s="71">
        <v>0.74595543349633309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1920</v>
      </c>
      <c r="B223" s="70">
        <v>328</v>
      </c>
      <c r="C223" s="70">
        <v>5</v>
      </c>
      <c r="D223" s="70">
        <v>20</v>
      </c>
      <c r="E223" s="70">
        <v>2008</v>
      </c>
      <c r="F223" s="70" t="s">
        <v>792</v>
      </c>
      <c r="G223" s="70" t="s">
        <v>1915</v>
      </c>
      <c r="H223" s="70" t="s">
        <v>1916</v>
      </c>
      <c r="I223" s="148"/>
      <c r="J223" s="71">
        <v>6.2640872181471963</v>
      </c>
      <c r="K223" s="71">
        <v>1.903025612958305</v>
      </c>
      <c r="L223" s="71">
        <v>0.15441630535003339</v>
      </c>
      <c r="M223" s="71">
        <v>10.358058580978289</v>
      </c>
      <c r="N223" s="71">
        <v>14.305278742141221</v>
      </c>
      <c r="O223" s="71">
        <v>11.109861783473979</v>
      </c>
      <c r="P223" s="71">
        <v>18.107420376373661</v>
      </c>
      <c r="Q223" s="71">
        <v>0.63026856658905905</v>
      </c>
      <c r="R223" s="71">
        <v>0</v>
      </c>
      <c r="S223" s="71">
        <v>0.77258242663678833</v>
      </c>
      <c r="T223" s="72"/>
      <c r="U223" s="71">
        <v>729830</v>
      </c>
      <c r="V223" s="71">
        <v>917</v>
      </c>
      <c r="W223" s="71">
        <v>3</v>
      </c>
      <c r="X223" s="71">
        <v>2190</v>
      </c>
      <c r="Y223" s="71">
        <v>3225</v>
      </c>
      <c r="Z223" s="71">
        <v>5690</v>
      </c>
      <c r="AA223" s="71">
        <v>3550</v>
      </c>
      <c r="AB223" s="71">
        <v>10299</v>
      </c>
      <c r="AC223" s="71">
        <v>0</v>
      </c>
      <c r="AD223" s="71">
        <v>0.77258242663678833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1921</v>
      </c>
      <c r="B224" s="70">
        <v>329</v>
      </c>
      <c r="C224" s="70">
        <v>6</v>
      </c>
      <c r="D224" s="70">
        <v>20</v>
      </c>
      <c r="E224" s="70">
        <v>2009</v>
      </c>
      <c r="F224" s="70" t="s">
        <v>176</v>
      </c>
      <c r="G224" s="70" t="s">
        <v>1915</v>
      </c>
      <c r="H224" s="70" t="s">
        <v>1916</v>
      </c>
      <c r="I224" s="148"/>
      <c r="J224" s="71">
        <v>5.6517635113291131</v>
      </c>
      <c r="K224" s="71">
        <v>1.8397431281743239</v>
      </c>
      <c r="L224" s="71">
        <v>0.42659368826098398</v>
      </c>
      <c r="M224" s="71">
        <v>10.44292716147544</v>
      </c>
      <c r="N224" s="71">
        <v>13.120278313078471</v>
      </c>
      <c r="O224" s="71">
        <v>11.17849055502254</v>
      </c>
      <c r="P224" s="71">
        <v>17.116333946015558</v>
      </c>
      <c r="Q224" s="71">
        <v>0.58950288770188297</v>
      </c>
      <c r="R224" s="71">
        <v>0</v>
      </c>
      <c r="S224" s="71">
        <v>0.72034122170162584</v>
      </c>
      <c r="T224" s="72"/>
      <c r="U224" s="71">
        <v>571967</v>
      </c>
      <c r="V224" s="71">
        <v>869</v>
      </c>
      <c r="W224" s="71">
        <v>11</v>
      </c>
      <c r="X224" s="71">
        <v>2263</v>
      </c>
      <c r="Y224" s="71">
        <v>3215</v>
      </c>
      <c r="Z224" s="71">
        <v>5651</v>
      </c>
      <c r="AA224" s="71">
        <v>3445</v>
      </c>
      <c r="AB224" s="71">
        <v>10112</v>
      </c>
      <c r="AC224" s="71">
        <v>0</v>
      </c>
      <c r="AD224" s="71">
        <v>0.72034122170162584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1922</v>
      </c>
      <c r="B225" s="70">
        <v>330</v>
      </c>
      <c r="C225" s="70">
        <v>7</v>
      </c>
      <c r="D225" s="70">
        <v>20</v>
      </c>
      <c r="E225" s="70">
        <v>2010</v>
      </c>
      <c r="F225" s="70" t="s">
        <v>177</v>
      </c>
      <c r="G225" s="70" t="s">
        <v>1915</v>
      </c>
      <c r="H225" s="70" t="s">
        <v>1916</v>
      </c>
      <c r="I225" s="148"/>
      <c r="J225" s="71">
        <v>6.1983788487265796</v>
      </c>
      <c r="K225" s="71">
        <v>1.9472480822264031</v>
      </c>
      <c r="L225" s="71">
        <v>0.5080498549619864</v>
      </c>
      <c r="M225" s="71">
        <v>10.677281020903459</v>
      </c>
      <c r="N225" s="71">
        <v>14.6742982193056</v>
      </c>
      <c r="O225" s="71">
        <v>11.028336894810529</v>
      </c>
      <c r="P225" s="71">
        <v>17.152179046478231</v>
      </c>
      <c r="Q225" s="71">
        <v>0.60400925644391301</v>
      </c>
      <c r="R225" s="71">
        <v>0</v>
      </c>
      <c r="S225" s="71">
        <v>0.93823714557197546</v>
      </c>
      <c r="T225" s="72"/>
      <c r="U225" s="71">
        <v>588491</v>
      </c>
      <c r="V225" s="71">
        <v>869</v>
      </c>
      <c r="W225" s="71">
        <v>11</v>
      </c>
      <c r="X225" s="71">
        <v>2263</v>
      </c>
      <c r="Y225" s="71">
        <v>3211</v>
      </c>
      <c r="Z225" s="71">
        <v>5601</v>
      </c>
      <c r="AA225" s="71">
        <v>3366</v>
      </c>
      <c r="AB225" s="71">
        <v>9928</v>
      </c>
      <c r="AC225" s="71">
        <v>0</v>
      </c>
      <c r="AD225" s="71">
        <v>0.93823714557197546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1923</v>
      </c>
      <c r="B226" s="70">
        <v>331</v>
      </c>
      <c r="C226" s="70">
        <v>8</v>
      </c>
      <c r="D226" s="70">
        <v>20</v>
      </c>
      <c r="E226" s="70">
        <v>2011</v>
      </c>
      <c r="F226" s="70" t="s">
        <v>178</v>
      </c>
      <c r="G226" s="70" t="s">
        <v>1915</v>
      </c>
      <c r="H226" s="70" t="s">
        <v>1916</v>
      </c>
      <c r="I226" s="148"/>
      <c r="J226" s="71">
        <v>6.3502420482370896</v>
      </c>
      <c r="K226" s="71">
        <v>2.5384641791635931</v>
      </c>
      <c r="L226" s="71">
        <v>0.42822780252005188</v>
      </c>
      <c r="M226" s="71">
        <v>12.222607702316649</v>
      </c>
      <c r="N226" s="71">
        <v>14.44354107666552</v>
      </c>
      <c r="O226" s="71">
        <v>10.764933810311625</v>
      </c>
      <c r="P226" s="71">
        <v>16.503106556874283</v>
      </c>
      <c r="Q226" s="71">
        <v>0.68148925295519902</v>
      </c>
      <c r="R226" s="71">
        <v>0</v>
      </c>
      <c r="S226" s="71">
        <v>1.0788736686917799</v>
      </c>
      <c r="T226" s="72"/>
      <c r="U226" s="71">
        <v>599342</v>
      </c>
      <c r="V226" s="71">
        <v>869</v>
      </c>
      <c r="W226" s="71">
        <v>11</v>
      </c>
      <c r="X226" s="71">
        <v>2263</v>
      </c>
      <c r="Y226" s="71">
        <v>3196</v>
      </c>
      <c r="Z226" s="71">
        <v>5586</v>
      </c>
      <c r="AA226" s="71">
        <v>3335</v>
      </c>
      <c r="AB226" s="71">
        <v>9711</v>
      </c>
      <c r="AC226" s="71">
        <v>0</v>
      </c>
      <c r="AD226" s="71">
        <v>1.0788736686917799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1924</v>
      </c>
      <c r="B227" s="70">
        <v>332</v>
      </c>
      <c r="C227" s="70">
        <v>9</v>
      </c>
      <c r="D227" s="70">
        <v>20</v>
      </c>
      <c r="E227" s="70">
        <v>2012</v>
      </c>
      <c r="F227" s="70" t="s">
        <v>179</v>
      </c>
      <c r="G227" s="70" t="s">
        <v>1915</v>
      </c>
      <c r="H227" s="70" t="s">
        <v>1916</v>
      </c>
      <c r="I227" s="148"/>
      <c r="J227" s="71">
        <v>6.519091618809683</v>
      </c>
      <c r="K227" s="71">
        <v>2.2912270563154382</v>
      </c>
      <c r="L227" s="71">
        <v>0.41605675487863458</v>
      </c>
      <c r="M227" s="71">
        <v>11.880619128625961</v>
      </c>
      <c r="N227" s="71">
        <v>14.027066844716069</v>
      </c>
      <c r="O227" s="71">
        <v>10.649631495972393</v>
      </c>
      <c r="P227" s="71">
        <v>16.288451107893014</v>
      </c>
      <c r="Q227" s="71">
        <v>0.72990240135885998</v>
      </c>
      <c r="R227" s="71">
        <v>0</v>
      </c>
      <c r="S227" s="71">
        <v>1.110295794062268</v>
      </c>
      <c r="T227" s="72"/>
      <c r="U227" s="71">
        <v>665303</v>
      </c>
      <c r="V227" s="71">
        <v>869</v>
      </c>
      <c r="W227" s="71">
        <v>11</v>
      </c>
      <c r="X227" s="71">
        <v>2263</v>
      </c>
      <c r="Y227" s="71">
        <v>3228</v>
      </c>
      <c r="Z227" s="71">
        <v>5570</v>
      </c>
      <c r="AA227" s="71">
        <v>3273</v>
      </c>
      <c r="AB227" s="71">
        <v>9573</v>
      </c>
      <c r="AC227" s="71">
        <v>0</v>
      </c>
      <c r="AD227" s="71">
        <v>1.110295794062268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1925</v>
      </c>
      <c r="B228" s="70">
        <v>333</v>
      </c>
      <c r="C228" s="70">
        <v>10</v>
      </c>
      <c r="D228" s="70">
        <v>20</v>
      </c>
      <c r="E228" s="70">
        <v>2013</v>
      </c>
      <c r="F228" s="70" t="s">
        <v>180</v>
      </c>
      <c r="G228" s="70" t="s">
        <v>1915</v>
      </c>
      <c r="H228" s="70" t="s">
        <v>1916</v>
      </c>
      <c r="I228" s="148"/>
      <c r="J228" s="71">
        <v>6.4601144975377327</v>
      </c>
      <c r="K228" s="71">
        <v>1.8497922542929499</v>
      </c>
      <c r="L228" s="71">
        <v>0.40335602014492938</v>
      </c>
      <c r="M228" s="71">
        <v>12.110992196081559</v>
      </c>
      <c r="N228" s="71">
        <v>13.087482603777779</v>
      </c>
      <c r="O228" s="71">
        <v>10.168843882156215</v>
      </c>
      <c r="P228" s="71">
        <v>16.010141363238894</v>
      </c>
      <c r="Q228" s="71">
        <v>0.72906987404616397</v>
      </c>
      <c r="R228" s="71">
        <v>0</v>
      </c>
      <c r="S228" s="71">
        <v>1.5868159487090581</v>
      </c>
      <c r="T228" s="72"/>
      <c r="U228" s="71">
        <v>578768</v>
      </c>
      <c r="V228" s="71">
        <v>869</v>
      </c>
      <c r="W228" s="71">
        <v>11</v>
      </c>
      <c r="X228" s="71">
        <v>2263</v>
      </c>
      <c r="Y228" s="71">
        <v>3217</v>
      </c>
      <c r="Z228" s="71">
        <v>5556</v>
      </c>
      <c r="AA228" s="71">
        <v>3205</v>
      </c>
      <c r="AB228" s="71">
        <v>9425</v>
      </c>
      <c r="AC228" s="71">
        <v>0</v>
      </c>
      <c r="AD228" s="71">
        <v>1.5868159487090581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1926</v>
      </c>
      <c r="B229" s="70">
        <v>334</v>
      </c>
      <c r="C229" s="70">
        <v>11</v>
      </c>
      <c r="D229" s="70">
        <v>20</v>
      </c>
      <c r="E229" s="70">
        <v>2014</v>
      </c>
      <c r="F229" s="70" t="s">
        <v>181</v>
      </c>
      <c r="G229" s="70" t="s">
        <v>1915</v>
      </c>
      <c r="H229" s="70" t="s">
        <v>1916</v>
      </c>
      <c r="I229" s="148"/>
      <c r="J229" s="71">
        <v>5.4833092606410156</v>
      </c>
      <c r="K229" s="71">
        <v>1.896868633526777</v>
      </c>
      <c r="L229" s="71">
        <v>1.280266509200525</v>
      </c>
      <c r="M229" s="71">
        <v>10.51141354258178</v>
      </c>
      <c r="N229" s="71">
        <v>12.85659097427429</v>
      </c>
      <c r="O229" s="71">
        <v>9.5663555492299022</v>
      </c>
      <c r="P229" s="71">
        <v>15.681610650025636</v>
      </c>
      <c r="Q229" s="71">
        <v>0.68198380884806697</v>
      </c>
      <c r="R229" s="71">
        <v>0</v>
      </c>
      <c r="S229" s="71">
        <v>1.773021587761354</v>
      </c>
      <c r="T229" s="72"/>
      <c r="U229" s="71">
        <v>595597</v>
      </c>
      <c r="V229" s="71">
        <v>765</v>
      </c>
      <c r="W229" s="71">
        <v>44</v>
      </c>
      <c r="X229" s="71">
        <v>2102</v>
      </c>
      <c r="Y229" s="71">
        <v>3203</v>
      </c>
      <c r="Z229" s="71">
        <v>5505</v>
      </c>
      <c r="AA229" s="71">
        <v>3123</v>
      </c>
      <c r="AB229" s="71">
        <v>9189</v>
      </c>
      <c r="AC229" s="71">
        <v>0</v>
      </c>
      <c r="AD229" s="71">
        <v>1.773021587761354</v>
      </c>
      <c r="AE229" s="72"/>
      <c r="AF229" s="71"/>
      <c r="AG229" s="71"/>
      <c r="AH229" s="71"/>
      <c r="AI229" s="71"/>
      <c r="AJ229" s="71"/>
      <c r="AK229" s="71"/>
      <c r="AL229" s="71"/>
      <c r="AM229" s="71"/>
      <c r="AN229" s="71"/>
      <c r="AO229" s="71"/>
      <c r="AP229" s="71"/>
      <c r="AQ229" s="72"/>
      <c r="AR229" s="71">
        <v>132</v>
      </c>
      <c r="AS229" s="71">
        <v>78</v>
      </c>
      <c r="AT229" s="71">
        <v>0</v>
      </c>
      <c r="AU229" s="71">
        <v>0</v>
      </c>
      <c r="AV229" s="71">
        <v>0</v>
      </c>
      <c r="AW229" s="71">
        <v>1</v>
      </c>
      <c r="AX229" s="71"/>
      <c r="AY229" s="72"/>
      <c r="AZ229" s="71">
        <v>636.70000000000005</v>
      </c>
      <c r="BA229" s="71">
        <v>2907</v>
      </c>
      <c r="BB229" s="71">
        <v>0</v>
      </c>
      <c r="BC229" s="71">
        <v>0</v>
      </c>
      <c r="BD229" s="71">
        <v>0</v>
      </c>
      <c r="BE229" s="71">
        <v>600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1927</v>
      </c>
      <c r="B230" s="70">
        <v>335</v>
      </c>
      <c r="C230" s="70">
        <v>12</v>
      </c>
      <c r="D230" s="70">
        <v>20</v>
      </c>
      <c r="E230" s="70">
        <v>2015</v>
      </c>
      <c r="F230" s="70" t="s">
        <v>182</v>
      </c>
      <c r="G230" s="70" t="s">
        <v>1915</v>
      </c>
      <c r="H230" s="70" t="s">
        <v>1916</v>
      </c>
      <c r="I230" s="148"/>
      <c r="J230" s="71">
        <v>4.9211587978683857</v>
      </c>
      <c r="K230" s="71">
        <v>1.8680941466729859</v>
      </c>
      <c r="L230" s="71">
        <v>1.142411510119604</v>
      </c>
      <c r="M230" s="71">
        <v>13.71133524189047</v>
      </c>
      <c r="N230" s="71">
        <v>12.18964455569796</v>
      </c>
      <c r="O230" s="71">
        <v>9.3340295064861785</v>
      </c>
      <c r="P230" s="71">
        <v>15.472887005925035</v>
      </c>
      <c r="Q230" s="71">
        <v>0.64778363628403401</v>
      </c>
      <c r="R230" s="71">
        <v>0</v>
      </c>
      <c r="S230" s="71">
        <v>1.4815534291871171</v>
      </c>
      <c r="T230" s="72"/>
      <c r="U230" s="71">
        <v>578229</v>
      </c>
      <c r="V230" s="71">
        <v>765</v>
      </c>
      <c r="W230" s="71">
        <v>44</v>
      </c>
      <c r="X230" s="71">
        <v>2102</v>
      </c>
      <c r="Y230" s="71">
        <v>3195</v>
      </c>
      <c r="Z230" s="71">
        <v>5423</v>
      </c>
      <c r="AA230" s="71">
        <v>3079</v>
      </c>
      <c r="AB230" s="71">
        <v>8916</v>
      </c>
      <c r="AC230" s="71">
        <v>0</v>
      </c>
      <c r="AD230" s="71">
        <v>1.4815534291871171</v>
      </c>
      <c r="AE230" s="72"/>
      <c r="AF230" s="71">
        <v>5541861.0423138058</v>
      </c>
      <c r="AG230" s="71">
        <v>1434334.60027196</v>
      </c>
      <c r="AH230" s="71">
        <v>237499.91440749069</v>
      </c>
      <c r="AI230" s="71">
        <v>13524606.015350269</v>
      </c>
      <c r="AJ230" s="71">
        <v>18211146.404657401</v>
      </c>
      <c r="AK230" s="71">
        <v>0</v>
      </c>
      <c r="AL230" s="71">
        <v>0</v>
      </c>
      <c r="AM230" s="71">
        <v>1221900.3987866871</v>
      </c>
      <c r="AN230" s="71">
        <v>0</v>
      </c>
      <c r="AO230" s="71">
        <v>0</v>
      </c>
      <c r="AP230" s="71">
        <v>40171348.375787608</v>
      </c>
      <c r="AQ230" s="72"/>
      <c r="AR230" s="71">
        <v>139</v>
      </c>
      <c r="AS230" s="71">
        <v>136</v>
      </c>
      <c r="AT230" s="71">
        <v>0</v>
      </c>
      <c r="AU230" s="71">
        <v>0</v>
      </c>
      <c r="AV230" s="71">
        <v>0</v>
      </c>
      <c r="AW230" s="71">
        <v>1</v>
      </c>
      <c r="AX230" s="71"/>
      <c r="AY230" s="72"/>
      <c r="AZ230" s="71">
        <v>684.5</v>
      </c>
      <c r="BA230" s="71">
        <v>5724</v>
      </c>
      <c r="BB230" s="71">
        <v>0</v>
      </c>
      <c r="BC230" s="71">
        <v>0</v>
      </c>
      <c r="BD230" s="71">
        <v>0</v>
      </c>
      <c r="BE230" s="71">
        <v>600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1928</v>
      </c>
      <c r="B231" s="70">
        <v>336</v>
      </c>
      <c r="C231" s="70">
        <v>13</v>
      </c>
      <c r="D231" s="70">
        <v>20</v>
      </c>
      <c r="E231" s="70">
        <v>2016</v>
      </c>
      <c r="F231" s="70" t="s">
        <v>155</v>
      </c>
      <c r="G231" s="70" t="s">
        <v>1915</v>
      </c>
      <c r="H231" s="70" t="s">
        <v>1916</v>
      </c>
      <c r="I231" s="148"/>
      <c r="J231" s="71">
        <v>5.1285164326517352</v>
      </c>
      <c r="K231" s="71">
        <v>1.8572266511886371</v>
      </c>
      <c r="L231" s="71">
        <v>1.0858983087645606</v>
      </c>
      <c r="M231" s="71">
        <v>9.1236700091957168</v>
      </c>
      <c r="N231" s="71">
        <v>11.928328232566205</v>
      </c>
      <c r="O231" s="71">
        <v>9.065955350361639</v>
      </c>
      <c r="P231" s="71">
        <v>14.974581000775135</v>
      </c>
      <c r="Q231" s="71">
        <v>0.61393358608355242</v>
      </c>
      <c r="R231" s="71">
        <v>0</v>
      </c>
      <c r="S231" s="71">
        <v>1.5547588621401842</v>
      </c>
      <c r="T231" s="72"/>
      <c r="U231" s="71">
        <v>592970</v>
      </c>
      <c r="V231" s="71">
        <v>765</v>
      </c>
      <c r="W231" s="71">
        <v>44</v>
      </c>
      <c r="X231" s="71">
        <v>2102</v>
      </c>
      <c r="Y231" s="71">
        <v>3185</v>
      </c>
      <c r="Z231" s="71">
        <v>5332</v>
      </c>
      <c r="AA231" s="71">
        <v>3082</v>
      </c>
      <c r="AB231" s="71">
        <v>8692</v>
      </c>
      <c r="AC231" s="71">
        <v>0</v>
      </c>
      <c r="AD231" s="71">
        <v>1.554758862140184</v>
      </c>
      <c r="AE231" s="72"/>
      <c r="AF231" s="71">
        <v>5916723.6315816827</v>
      </c>
      <c r="AG231" s="71">
        <v>1374596.353737934</v>
      </c>
      <c r="AH231" s="71">
        <v>173311.5611982854</v>
      </c>
      <c r="AI231" s="71">
        <v>13438652.082170829</v>
      </c>
      <c r="AJ231" s="71">
        <v>17861343.08548196</v>
      </c>
      <c r="AK231" s="71">
        <v>0</v>
      </c>
      <c r="AL231" s="71">
        <v>0</v>
      </c>
      <c r="AM231" s="71">
        <v>1192127.5856132009</v>
      </c>
      <c r="AN231" s="71">
        <v>0</v>
      </c>
      <c r="AO231" s="71">
        <v>0</v>
      </c>
      <c r="AP231" s="71">
        <v>39956754.299783893</v>
      </c>
      <c r="AQ231" s="72"/>
      <c r="AR231" s="71">
        <v>155</v>
      </c>
      <c r="AS231" s="71">
        <v>190</v>
      </c>
      <c r="AT231" s="71">
        <v>0</v>
      </c>
      <c r="AU231" s="71">
        <v>0</v>
      </c>
      <c r="AV231" s="71">
        <v>0</v>
      </c>
      <c r="AW231" s="71">
        <v>1</v>
      </c>
      <c r="AX231" s="71"/>
      <c r="AY231" s="72"/>
      <c r="AZ231" s="71">
        <v>778.2</v>
      </c>
      <c r="BA231" s="71">
        <v>8824.7000000000007</v>
      </c>
      <c r="BB231" s="71">
        <v>0</v>
      </c>
      <c r="BC231" s="71">
        <v>0</v>
      </c>
      <c r="BD231" s="71">
        <v>0</v>
      </c>
      <c r="BE231" s="71">
        <v>600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1929</v>
      </c>
      <c r="B232" s="70">
        <v>337</v>
      </c>
      <c r="C232" s="70">
        <v>14</v>
      </c>
      <c r="D232" s="70">
        <v>20</v>
      </c>
      <c r="E232" s="70">
        <v>2017</v>
      </c>
      <c r="F232" s="70" t="s">
        <v>156</v>
      </c>
      <c r="G232" s="70" t="s">
        <v>1915</v>
      </c>
      <c r="H232" s="70" t="s">
        <v>1916</v>
      </c>
      <c r="I232" s="148"/>
      <c r="J232" s="71">
        <v>5.5497985737152726</v>
      </c>
      <c r="K232" s="71">
        <v>1.8487988270357156</v>
      </c>
      <c r="L232" s="71">
        <v>1.1657352370035183</v>
      </c>
      <c r="M232" s="71">
        <v>8.078906310162294</v>
      </c>
      <c r="N232" s="71">
        <v>11.515229661320678</v>
      </c>
      <c r="O232" s="71">
        <v>8.8527912282081473</v>
      </c>
      <c r="P232" s="71">
        <v>14.667292856078664</v>
      </c>
      <c r="Q232" s="71">
        <v>0.58364694004776196</v>
      </c>
      <c r="R232" s="71">
        <v>0</v>
      </c>
      <c r="S232" s="71">
        <v>0.97807377511504423</v>
      </c>
      <c r="T232" s="72"/>
      <c r="U232" s="71">
        <v>652785</v>
      </c>
      <c r="V232" s="71">
        <v>765</v>
      </c>
      <c r="W232" s="71">
        <v>44</v>
      </c>
      <c r="X232" s="71">
        <v>2102</v>
      </c>
      <c r="Y232" s="71">
        <v>3182</v>
      </c>
      <c r="Z232" s="71">
        <v>5293</v>
      </c>
      <c r="AA232" s="71">
        <v>3038</v>
      </c>
      <c r="AB232" s="71">
        <v>8545</v>
      </c>
      <c r="AC232" s="71">
        <v>0</v>
      </c>
      <c r="AD232" s="71">
        <v>0.97807377511504423</v>
      </c>
      <c r="AE232" s="72"/>
      <c r="AF232" s="71">
        <v>6489318.1740680793</v>
      </c>
      <c r="AG232" s="71">
        <v>1383458.749756021</v>
      </c>
      <c r="AH232" s="71">
        <v>238829.23408742191</v>
      </c>
      <c r="AI232" s="71">
        <v>12689074.01938623</v>
      </c>
      <c r="AJ232" s="71">
        <v>16655622.604510371</v>
      </c>
      <c r="AK232" s="71">
        <v>0</v>
      </c>
      <c r="AL232" s="71">
        <v>0</v>
      </c>
      <c r="AM232" s="71">
        <v>1173800.0081890421</v>
      </c>
      <c r="AN232" s="71">
        <v>0</v>
      </c>
      <c r="AO232" s="71">
        <v>0</v>
      </c>
      <c r="AP232" s="71">
        <v>38630102.789997168</v>
      </c>
      <c r="AQ232" s="72"/>
      <c r="AR232" s="71">
        <v>160</v>
      </c>
      <c r="AS232" s="71">
        <v>240</v>
      </c>
      <c r="AT232" s="71">
        <v>0</v>
      </c>
      <c r="AU232" s="71">
        <v>0</v>
      </c>
      <c r="AV232" s="71">
        <v>0</v>
      </c>
      <c r="AW232" s="71">
        <v>1</v>
      </c>
      <c r="AX232" s="71"/>
      <c r="AY232" s="72"/>
      <c r="AZ232" s="71">
        <v>813.9</v>
      </c>
      <c r="BA232" s="71">
        <v>12706.1</v>
      </c>
      <c r="BB232" s="71">
        <v>0</v>
      </c>
      <c r="BC232" s="71">
        <v>0</v>
      </c>
      <c r="BD232" s="71">
        <v>0</v>
      </c>
      <c r="BE232" s="71">
        <v>600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1930</v>
      </c>
      <c r="B233" s="70">
        <v>338</v>
      </c>
      <c r="C233" s="70">
        <v>15</v>
      </c>
      <c r="D233" s="70">
        <v>20</v>
      </c>
      <c r="E233" s="70">
        <v>2018</v>
      </c>
      <c r="F233" s="70" t="s">
        <v>183</v>
      </c>
      <c r="G233" s="70" t="s">
        <v>1915</v>
      </c>
      <c r="H233" s="70" t="s">
        <v>1916</v>
      </c>
      <c r="I233" s="148"/>
      <c r="J233" s="71">
        <v>5.3393835811672252</v>
      </c>
      <c r="K233" s="71">
        <v>1.7415580834463931</v>
      </c>
      <c r="L233" s="71">
        <v>1.0327340848059634</v>
      </c>
      <c r="M233" s="71">
        <v>8.3534237492297176</v>
      </c>
      <c r="N233" s="71">
        <v>10.262782425478761</v>
      </c>
      <c r="O233" s="71">
        <v>8.5683057108857685</v>
      </c>
      <c r="P233" s="71">
        <v>14.239277916670396</v>
      </c>
      <c r="Q233" s="71">
        <v>0.52536372788847097</v>
      </c>
      <c r="R233" s="71">
        <v>0</v>
      </c>
      <c r="S233" s="71">
        <v>0.85299128554815606</v>
      </c>
      <c r="T233" s="72"/>
      <c r="U233" s="71">
        <v>669766</v>
      </c>
      <c r="V233" s="71">
        <v>765</v>
      </c>
      <c r="W233" s="71">
        <v>44</v>
      </c>
      <c r="X233" s="71">
        <v>2102</v>
      </c>
      <c r="Y233" s="71">
        <v>3159</v>
      </c>
      <c r="Z233" s="71">
        <v>5221</v>
      </c>
      <c r="AA233" s="71">
        <v>2979</v>
      </c>
      <c r="AB233" s="71">
        <v>8289</v>
      </c>
      <c r="AC233" s="71">
        <v>0</v>
      </c>
      <c r="AD233" s="71">
        <v>0.85299128554815606</v>
      </c>
      <c r="AE233" s="72"/>
      <c r="AF233" s="71">
        <v>6340584.0164939668</v>
      </c>
      <c r="AG233" s="71">
        <v>1234476.5291238921</v>
      </c>
      <c r="AH233" s="71">
        <v>225047.72124011471</v>
      </c>
      <c r="AI233" s="71">
        <v>12922837.333543161</v>
      </c>
      <c r="AJ233" s="71">
        <v>15695202.6345842</v>
      </c>
      <c r="AK233" s="71">
        <v>0</v>
      </c>
      <c r="AL233" s="71">
        <v>0</v>
      </c>
      <c r="AM233" s="71">
        <v>1140990.056688857</v>
      </c>
      <c r="AN233" s="71">
        <v>0</v>
      </c>
      <c r="AO233" s="71">
        <v>0</v>
      </c>
      <c r="AP233" s="71">
        <v>37559138.291674197</v>
      </c>
      <c r="AQ233" s="72"/>
      <c r="AR233" s="71">
        <v>164</v>
      </c>
      <c r="AS233" s="71">
        <v>301</v>
      </c>
      <c r="AT233" s="71">
        <v>0</v>
      </c>
      <c r="AU233" s="71">
        <v>0</v>
      </c>
      <c r="AV233" s="71">
        <v>0</v>
      </c>
      <c r="AW233" s="71">
        <v>1</v>
      </c>
      <c r="AX233" s="71"/>
      <c r="AY233" s="72"/>
      <c r="AZ233" s="71">
        <v>837</v>
      </c>
      <c r="BA233" s="71">
        <v>15264</v>
      </c>
      <c r="BB233" s="71">
        <v>0</v>
      </c>
      <c r="BC233" s="71">
        <v>0</v>
      </c>
      <c r="BD233" s="71">
        <v>0</v>
      </c>
      <c r="BE233" s="71">
        <v>600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1931</v>
      </c>
      <c r="B234" s="70">
        <v>339</v>
      </c>
      <c r="C234" s="70">
        <v>16</v>
      </c>
      <c r="D234" s="70">
        <v>20</v>
      </c>
      <c r="E234" s="70">
        <v>2019</v>
      </c>
      <c r="F234" s="70" t="s">
        <v>158</v>
      </c>
      <c r="G234" s="70" t="s">
        <v>1915</v>
      </c>
      <c r="H234" s="70" t="s">
        <v>1916</v>
      </c>
      <c r="I234" s="148"/>
      <c r="J234" s="71">
        <v>4.734023285610097</v>
      </c>
      <c r="K234" s="71">
        <v>1.5834213176909679</v>
      </c>
      <c r="L234" s="71">
        <v>1.0374382442628165</v>
      </c>
      <c r="M234" s="71">
        <v>8.577079722090355</v>
      </c>
      <c r="N234" s="71">
        <v>9.6601841322882613</v>
      </c>
      <c r="O234" s="71">
        <v>8.1508846216789479</v>
      </c>
      <c r="P234" s="71">
        <v>13.821727028799266</v>
      </c>
      <c r="Q234" s="71">
        <v>0.49571819359674602</v>
      </c>
      <c r="R234" s="71">
        <v>0</v>
      </c>
      <c r="S234" s="71">
        <v>1.0191456079822474</v>
      </c>
      <c r="T234" s="72"/>
      <c r="U234" s="71">
        <v>624183</v>
      </c>
      <c r="V234" s="71">
        <v>765</v>
      </c>
      <c r="W234" s="71">
        <v>44</v>
      </c>
      <c r="X234" s="71">
        <v>2102</v>
      </c>
      <c r="Y234" s="71">
        <v>3130</v>
      </c>
      <c r="Z234" s="71">
        <v>5103</v>
      </c>
      <c r="AA234" s="71">
        <v>2870</v>
      </c>
      <c r="AB234" s="71">
        <v>8033</v>
      </c>
      <c r="AC234" s="71">
        <v>0</v>
      </c>
      <c r="AD234" s="71">
        <v>1.019145607982247</v>
      </c>
      <c r="AE234" s="72"/>
      <c r="AF234" s="71">
        <v>5944375.5173707874</v>
      </c>
      <c r="AG234" s="71">
        <v>1198107.4930948289</v>
      </c>
      <c r="AH234" s="71">
        <v>237222.15529388981</v>
      </c>
      <c r="AI234" s="71">
        <v>14346453.138288241</v>
      </c>
      <c r="AJ234" s="71">
        <v>14466609.052478841</v>
      </c>
      <c r="AK234" s="71">
        <v>0</v>
      </c>
      <c r="AL234" s="71">
        <v>0</v>
      </c>
      <c r="AM234" s="71">
        <v>1094034.1276083768</v>
      </c>
      <c r="AN234" s="71">
        <v>0</v>
      </c>
      <c r="AO234" s="71">
        <v>0</v>
      </c>
      <c r="AP234" s="71">
        <v>37286801.484134965</v>
      </c>
      <c r="AQ234" s="72"/>
      <c r="AR234" s="71">
        <v>168</v>
      </c>
      <c r="AS234" s="71">
        <v>361</v>
      </c>
      <c r="AT234" s="71">
        <v>0</v>
      </c>
      <c r="AU234" s="71">
        <v>0</v>
      </c>
      <c r="AV234" s="71">
        <v>0</v>
      </c>
      <c r="AW234" s="71">
        <v>1</v>
      </c>
      <c r="AX234" s="71"/>
      <c r="AY234" s="72"/>
      <c r="AZ234" s="71">
        <v>871.2</v>
      </c>
      <c r="BA234" s="71">
        <v>17984.900000000001</v>
      </c>
      <c r="BB234" s="71">
        <v>0</v>
      </c>
      <c r="BC234" s="71">
        <v>0</v>
      </c>
      <c r="BD234" s="71">
        <v>0</v>
      </c>
      <c r="BE234" s="71">
        <v>600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1932</v>
      </c>
      <c r="B235" s="70">
        <v>340</v>
      </c>
      <c r="C235" s="70">
        <v>17</v>
      </c>
      <c r="D235" s="70">
        <v>20</v>
      </c>
      <c r="E235" s="70">
        <v>2020</v>
      </c>
      <c r="F235" s="70" t="s">
        <v>159</v>
      </c>
      <c r="G235" s="1064" t="s">
        <v>1915</v>
      </c>
      <c r="H235" s="70" t="s">
        <v>1916</v>
      </c>
      <c r="I235" s="148"/>
      <c r="J235" s="71">
        <v>5.5921161569274709</v>
      </c>
      <c r="K235" s="71">
        <v>1.4215977894677763</v>
      </c>
      <c r="L235" s="71">
        <v>3.4372314370236627</v>
      </c>
      <c r="M235" s="71">
        <v>6.8918868762671046</v>
      </c>
      <c r="N235" s="71">
        <v>9.2813705914661142</v>
      </c>
      <c r="O235" s="71">
        <v>6.9985847447228569</v>
      </c>
      <c r="P235" s="71">
        <v>12.917765706794571</v>
      </c>
      <c r="Q235" s="71">
        <v>0.46083701408595801</v>
      </c>
      <c r="R235" s="71">
        <v>0</v>
      </c>
      <c r="S235" s="71">
        <v>1.1134489062089521</v>
      </c>
      <c r="T235" s="72"/>
      <c r="U235" s="71">
        <v>707843</v>
      </c>
      <c r="V235" s="71">
        <v>623</v>
      </c>
      <c r="W235" s="71">
        <v>172</v>
      </c>
      <c r="X235" s="71">
        <v>1922</v>
      </c>
      <c r="Y235" s="71">
        <v>3099</v>
      </c>
      <c r="Z235" s="71">
        <v>5001</v>
      </c>
      <c r="AA235" s="71">
        <v>2851</v>
      </c>
      <c r="AB235" s="71">
        <v>7816</v>
      </c>
      <c r="AC235" s="71">
        <v>0</v>
      </c>
      <c r="AD235" s="71">
        <v>1.1134489062089521</v>
      </c>
      <c r="AE235" s="72"/>
      <c r="AF235" s="71">
        <v>7021238.8001879603</v>
      </c>
      <c r="AG235" s="71">
        <v>1049008.621546722</v>
      </c>
      <c r="AH235" s="71">
        <v>834341.53193954681</v>
      </c>
      <c r="AI235" s="71">
        <v>12167102.675058553</v>
      </c>
      <c r="AJ235" s="71">
        <v>16762947.253917679</v>
      </c>
      <c r="AK235" s="71"/>
      <c r="AL235" s="71"/>
      <c r="AM235" s="71">
        <v>1020074.8375711752</v>
      </c>
      <c r="AN235" s="71"/>
      <c r="AO235" s="71"/>
      <c r="AP235" s="71">
        <v>38854713.720221639</v>
      </c>
      <c r="AQ235" s="72"/>
      <c r="AR235" s="71">
        <v>177</v>
      </c>
      <c r="AS235" s="71">
        <v>391</v>
      </c>
      <c r="AT235" s="71">
        <v>0</v>
      </c>
      <c r="AU235" s="71">
        <v>0</v>
      </c>
      <c r="AV235" s="71">
        <v>0</v>
      </c>
      <c r="AW235" s="71">
        <v>1</v>
      </c>
      <c r="AX235" s="71"/>
      <c r="AY235" s="72"/>
      <c r="AZ235" s="71">
        <v>935.29999999999973</v>
      </c>
      <c r="BA235" s="71">
        <v>19356.8</v>
      </c>
      <c r="BB235" s="71">
        <v>0</v>
      </c>
      <c r="BC235" s="71">
        <v>0</v>
      </c>
      <c r="BD235" s="71">
        <v>0</v>
      </c>
      <c r="BE235" s="71">
        <v>600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1933</v>
      </c>
      <c r="B236" s="70">
        <v>340</v>
      </c>
      <c r="C236" s="70">
        <v>18</v>
      </c>
      <c r="D236" s="70">
        <v>20</v>
      </c>
      <c r="E236" s="70">
        <v>2021</v>
      </c>
      <c r="F236" s="70" t="s">
        <v>160</v>
      </c>
      <c r="G236" s="1064" t="s">
        <v>1915</v>
      </c>
      <c r="H236" s="70" t="s">
        <v>1916</v>
      </c>
      <c r="I236" s="148"/>
      <c r="J236" s="71">
        <v>5.0627478165007513</v>
      </c>
      <c r="K236" s="71">
        <v>1.549942337677982</v>
      </c>
      <c r="L236" s="71">
        <v>3.8703297850350187</v>
      </c>
      <c r="M236" s="71">
        <v>7.8703413377187621</v>
      </c>
      <c r="N236" s="71">
        <v>9.6306055071408725</v>
      </c>
      <c r="O236" s="71">
        <v>6.6964614325291612</v>
      </c>
      <c r="P236" s="71">
        <v>13.196372120623368</v>
      </c>
      <c r="Q236" s="71">
        <v>0.44572717787202698</v>
      </c>
      <c r="R236" s="71">
        <v>0</v>
      </c>
      <c r="S236" s="71">
        <v>1.1191196070415601</v>
      </c>
      <c r="T236" s="72"/>
      <c r="U236" s="71">
        <v>688235</v>
      </c>
      <c r="V236" s="71">
        <v>623</v>
      </c>
      <c r="W236" s="71">
        <v>172</v>
      </c>
      <c r="X236" s="71">
        <v>1922</v>
      </c>
      <c r="Y236" s="71">
        <v>3098</v>
      </c>
      <c r="Z236" s="71">
        <v>4927</v>
      </c>
      <c r="AA236" s="71">
        <v>2840</v>
      </c>
      <c r="AB236" s="71">
        <v>7634</v>
      </c>
      <c r="AC236" s="71">
        <v>0</v>
      </c>
      <c r="AD236" s="71">
        <v>1.1191196070415601</v>
      </c>
      <c r="AE236" s="72"/>
      <c r="AF236" s="71">
        <v>6172726.6581329713</v>
      </c>
      <c r="AG236" s="71">
        <v>1069486.0708909428</v>
      </c>
      <c r="AH236" s="71">
        <v>897685.69929310761</v>
      </c>
      <c r="AI236" s="71">
        <v>12079709.203699172</v>
      </c>
      <c r="AJ236" s="71">
        <v>16216659.291054729</v>
      </c>
      <c r="AK236" s="71">
        <v>0</v>
      </c>
      <c r="AL236" s="71">
        <v>0</v>
      </c>
      <c r="AM236" s="71">
        <v>1002068.5195247676</v>
      </c>
      <c r="AN236" s="71">
        <v>0</v>
      </c>
      <c r="AO236" s="71">
        <v>0</v>
      </c>
      <c r="AP236" s="71">
        <v>37438335.44259569</v>
      </c>
      <c r="AQ236" s="72"/>
      <c r="AR236" s="71">
        <v>180</v>
      </c>
      <c r="AS236" s="71">
        <v>407</v>
      </c>
      <c r="AT236" s="71">
        <v>0</v>
      </c>
      <c r="AU236" s="71">
        <v>0</v>
      </c>
      <c r="AV236" s="71">
        <v>0</v>
      </c>
      <c r="AW236" s="71">
        <v>1</v>
      </c>
      <c r="AX236" s="71"/>
      <c r="AY236" s="72"/>
      <c r="AZ236" s="71">
        <v>967.0999999999998</v>
      </c>
      <c r="BA236" s="71">
        <v>20074.3</v>
      </c>
      <c r="BB236" s="71">
        <v>0</v>
      </c>
      <c r="BC236" s="71">
        <v>0</v>
      </c>
      <c r="BD236" s="71">
        <v>0</v>
      </c>
      <c r="BE236" s="71">
        <v>600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1934</v>
      </c>
      <c r="B237" s="70">
        <v>340</v>
      </c>
      <c r="C237" s="70">
        <v>19</v>
      </c>
      <c r="D237" s="70">
        <v>20</v>
      </c>
      <c r="E237" s="70">
        <v>2022</v>
      </c>
      <c r="F237" s="70" t="s">
        <v>161</v>
      </c>
      <c r="G237" s="70" t="s">
        <v>1915</v>
      </c>
      <c r="H237" s="70" t="s">
        <v>1916</v>
      </c>
      <c r="I237" s="148"/>
      <c r="J237" s="71">
        <v>4.9104151870526573</v>
      </c>
      <c r="K237" s="71">
        <v>1.4779042261424808</v>
      </c>
      <c r="L237" s="71">
        <v>3.2844441298151441</v>
      </c>
      <c r="M237" s="71">
        <v>7.1123179600012696</v>
      </c>
      <c r="N237" s="71">
        <v>10.191772383904253</v>
      </c>
      <c r="O237" s="71">
        <v>6.9751506971585471</v>
      </c>
      <c r="P237" s="71">
        <v>12.902108141345845</v>
      </c>
      <c r="Q237" s="71">
        <v>0.43687310124507234</v>
      </c>
      <c r="R237" s="71">
        <v>0</v>
      </c>
      <c r="S237" s="71">
        <v>0.89163155313672249</v>
      </c>
      <c r="T237" s="72"/>
      <c r="U237" s="71">
        <v>753049</v>
      </c>
      <c r="V237" s="71">
        <v>623</v>
      </c>
      <c r="W237" s="71">
        <v>172</v>
      </c>
      <c r="X237" s="71">
        <v>1922</v>
      </c>
      <c r="Y237" s="71">
        <v>3089</v>
      </c>
      <c r="Z237" s="71">
        <v>4876</v>
      </c>
      <c r="AA237" s="71">
        <v>2819</v>
      </c>
      <c r="AB237" s="71">
        <v>7421</v>
      </c>
      <c r="AC237" s="71">
        <v>0</v>
      </c>
      <c r="AD237" s="71">
        <v>0.89163155313672249</v>
      </c>
      <c r="AE237" s="72"/>
      <c r="AF237" s="71">
        <v>5992560.5954371747</v>
      </c>
      <c r="AG237" s="71">
        <v>1084606.0229339271</v>
      </c>
      <c r="AH237" s="71">
        <v>948752.11406424548</v>
      </c>
      <c r="AI237" s="71">
        <v>11646512.291753374</v>
      </c>
      <c r="AJ237" s="71">
        <v>17333562.226612307</v>
      </c>
      <c r="AK237" s="71">
        <v>0</v>
      </c>
      <c r="AL237" s="71">
        <v>0</v>
      </c>
      <c r="AM237" s="71">
        <v>958253.65179520461</v>
      </c>
      <c r="AN237" s="71">
        <v>0</v>
      </c>
      <c r="AO237" s="71">
        <v>0</v>
      </c>
      <c r="AP237" s="71">
        <v>37964246.902596228</v>
      </c>
      <c r="AQ237" s="72"/>
      <c r="AR237" s="71">
        <v>186</v>
      </c>
      <c r="AS237" s="71">
        <v>412</v>
      </c>
      <c r="AT237" s="71">
        <v>0</v>
      </c>
      <c r="AU237" s="71">
        <v>0</v>
      </c>
      <c r="AV237" s="71">
        <v>0</v>
      </c>
      <c r="AW237" s="71">
        <v>1</v>
      </c>
      <c r="AX237" s="71"/>
      <c r="AY237" s="72"/>
      <c r="AZ237" s="71">
        <v>993.79999999999973</v>
      </c>
      <c r="BA237" s="71">
        <v>20321.8</v>
      </c>
      <c r="BB237" s="71">
        <v>0</v>
      </c>
      <c r="BC237" s="71">
        <v>0</v>
      </c>
      <c r="BD237" s="71">
        <v>0</v>
      </c>
      <c r="BE237" s="71">
        <v>600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1935</v>
      </c>
      <c r="B238" s="70">
        <v>340</v>
      </c>
      <c r="C238" s="70">
        <v>20</v>
      </c>
      <c r="D238" s="70">
        <v>20</v>
      </c>
      <c r="E238" s="70">
        <v>2023</v>
      </c>
      <c r="F238" s="70" t="s">
        <v>1539</v>
      </c>
      <c r="G238" s="70" t="s">
        <v>1915</v>
      </c>
      <c r="H238" s="70" t="s">
        <v>1916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192</v>
      </c>
      <c r="AS238" s="71">
        <v>416</v>
      </c>
      <c r="AT238" s="71">
        <v>0</v>
      </c>
      <c r="AU238" s="71">
        <v>0</v>
      </c>
      <c r="AV238" s="71">
        <v>0</v>
      </c>
      <c r="AW238" s="71">
        <v>1</v>
      </c>
      <c r="AX238" s="71"/>
      <c r="AY238" s="72"/>
      <c r="AZ238" s="71">
        <v>1036.2999999999997</v>
      </c>
      <c r="BA238" s="71">
        <v>20503.3</v>
      </c>
      <c r="BB238" s="71">
        <v>0</v>
      </c>
      <c r="BC238" s="71">
        <v>0</v>
      </c>
      <c r="BD238" s="71">
        <v>0</v>
      </c>
      <c r="BE238" s="71">
        <v>600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1936</v>
      </c>
      <c r="B239" s="70">
        <v>340</v>
      </c>
      <c r="C239" s="70">
        <v>21</v>
      </c>
      <c r="D239" s="70">
        <v>20</v>
      </c>
      <c r="E239" s="70">
        <v>2024</v>
      </c>
      <c r="F239" s="70" t="s">
        <v>1554</v>
      </c>
      <c r="G239" s="70" t="s">
        <v>1915</v>
      </c>
      <c r="H239" s="70" t="s">
        <v>1916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1937</v>
      </c>
      <c r="B240" s="70">
        <v>222</v>
      </c>
      <c r="C240" s="70">
        <v>1</v>
      </c>
      <c r="D240" s="70">
        <v>14</v>
      </c>
      <c r="E240" s="70">
        <v>1990</v>
      </c>
      <c r="F240" s="70" t="s">
        <v>787</v>
      </c>
      <c r="G240" s="70" t="s">
        <v>1938</v>
      </c>
      <c r="H240" s="70" t="s">
        <v>1939</v>
      </c>
      <c r="I240" s="148"/>
      <c r="J240" s="71">
        <v>23.385019452107699</v>
      </c>
      <c r="K240" s="71">
        <v>2.5741523023161208</v>
      </c>
      <c r="L240" s="71">
        <v>4.8770688919755782</v>
      </c>
      <c r="M240" s="71">
        <v>7.9653284204466059</v>
      </c>
      <c r="N240" s="71">
        <v>12.302586268637191</v>
      </c>
      <c r="O240" s="71">
        <v>8.2638058963931815</v>
      </c>
      <c r="P240" s="71">
        <v>18.228162221635209</v>
      </c>
      <c r="Q240" s="71">
        <v>0.81993726670781797</v>
      </c>
      <c r="R240" s="71">
        <v>0</v>
      </c>
      <c r="S240" s="71">
        <v>0.84596734754872027</v>
      </c>
      <c r="T240" s="72"/>
      <c r="U240" s="71">
        <v>602161</v>
      </c>
      <c r="V240" s="71">
        <v>871</v>
      </c>
      <c r="W240" s="71">
        <v>55</v>
      </c>
      <c r="X240" s="71">
        <v>3125</v>
      </c>
      <c r="Y240" s="71">
        <v>5342</v>
      </c>
      <c r="Z240" s="71">
        <v>3399</v>
      </c>
      <c r="AA240" s="71">
        <v>4426</v>
      </c>
      <c r="AB240" s="71">
        <v>13313</v>
      </c>
      <c r="AC240" s="71">
        <v>0</v>
      </c>
      <c r="AD240" s="71">
        <v>0.84596734754872027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1940</v>
      </c>
      <c r="B241" s="70">
        <v>223</v>
      </c>
      <c r="C241" s="70">
        <v>2</v>
      </c>
      <c r="D241" s="70">
        <v>14</v>
      </c>
      <c r="E241" s="70">
        <v>2005</v>
      </c>
      <c r="F241" s="70" t="s">
        <v>789</v>
      </c>
      <c r="G241" s="70" t="s">
        <v>1938</v>
      </c>
      <c r="H241" s="70" t="s">
        <v>1939</v>
      </c>
      <c r="I241" s="148"/>
      <c r="J241" s="71">
        <v>18.958391943132899</v>
      </c>
      <c r="K241" s="71">
        <v>1.654365499493077</v>
      </c>
      <c r="L241" s="71">
        <v>14.279738952528881</v>
      </c>
      <c r="M241" s="71">
        <v>8.9963762968124659</v>
      </c>
      <c r="N241" s="71">
        <v>16.099713805651952</v>
      </c>
      <c r="O241" s="71">
        <v>11.019693421272921</v>
      </c>
      <c r="P241" s="71">
        <v>19.747561596050389</v>
      </c>
      <c r="Q241" s="71">
        <v>0.67203561334002004</v>
      </c>
      <c r="R241" s="71">
        <v>0</v>
      </c>
      <c r="S241" s="71">
        <v>1.11441839</v>
      </c>
      <c r="T241" s="72"/>
      <c r="U241" s="71">
        <v>592546</v>
      </c>
      <c r="V241" s="71">
        <v>754</v>
      </c>
      <c r="W241" s="71">
        <v>168</v>
      </c>
      <c r="X241" s="71">
        <v>2020</v>
      </c>
      <c r="Y241" s="71">
        <v>5208</v>
      </c>
      <c r="Z241" s="71">
        <v>5245</v>
      </c>
      <c r="AA241" s="71">
        <v>3927</v>
      </c>
      <c r="AB241" s="71">
        <v>11407</v>
      </c>
      <c r="AC241" s="71">
        <v>0</v>
      </c>
      <c r="AD241" s="71">
        <v>1.11441839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1941</v>
      </c>
      <c r="B242" s="70">
        <v>224</v>
      </c>
      <c r="C242" s="70">
        <v>3</v>
      </c>
      <c r="D242" s="70">
        <v>14</v>
      </c>
      <c r="E242" s="70">
        <v>2006</v>
      </c>
      <c r="F242" s="70" t="s">
        <v>790</v>
      </c>
      <c r="G242" s="70" t="s">
        <v>1938</v>
      </c>
      <c r="H242" s="70" t="s">
        <v>1939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1942</v>
      </c>
      <c r="B243" s="70">
        <v>225</v>
      </c>
      <c r="C243" s="70">
        <v>4</v>
      </c>
      <c r="D243" s="70">
        <v>14</v>
      </c>
      <c r="E243" s="70">
        <v>2007</v>
      </c>
      <c r="F243" s="70" t="s">
        <v>791</v>
      </c>
      <c r="G243" s="70" t="s">
        <v>1938</v>
      </c>
      <c r="H243" s="70" t="s">
        <v>1939</v>
      </c>
      <c r="I243" s="148"/>
      <c r="J243" s="71">
        <v>9.0775230789764461</v>
      </c>
      <c r="K243" s="71">
        <v>1.3802027417618909</v>
      </c>
      <c r="L243" s="71">
        <v>16.736629990126001</v>
      </c>
      <c r="M243" s="71">
        <v>11.43033511482715</v>
      </c>
      <c r="N243" s="71">
        <v>15.812328468590049</v>
      </c>
      <c r="O243" s="71">
        <v>10.3579028328571</v>
      </c>
      <c r="P243" s="71">
        <v>19.037037257925661</v>
      </c>
      <c r="Q243" s="71">
        <v>0.67571798529003801</v>
      </c>
      <c r="R243" s="71">
        <v>0</v>
      </c>
      <c r="S243" s="71">
        <v>0.78270455164999997</v>
      </c>
      <c r="T243" s="72"/>
      <c r="U243" s="71">
        <v>366611</v>
      </c>
      <c r="V243" s="71">
        <v>621</v>
      </c>
      <c r="W243" s="71">
        <v>189</v>
      </c>
      <c r="X243" s="71">
        <v>2900</v>
      </c>
      <c r="Y243" s="71">
        <v>5090</v>
      </c>
      <c r="Z243" s="71">
        <v>5125</v>
      </c>
      <c r="AA243" s="71">
        <v>3728</v>
      </c>
      <c r="AB243" s="71">
        <v>10863</v>
      </c>
      <c r="AC243" s="71">
        <v>0</v>
      </c>
      <c r="AD243" s="71">
        <v>0.78270455164999997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1943</v>
      </c>
      <c r="B244" s="70">
        <v>226</v>
      </c>
      <c r="C244" s="70">
        <v>5</v>
      </c>
      <c r="D244" s="70">
        <v>14</v>
      </c>
      <c r="E244" s="70">
        <v>2008</v>
      </c>
      <c r="F244" s="70" t="s">
        <v>792</v>
      </c>
      <c r="G244" s="70" t="s">
        <v>1938</v>
      </c>
      <c r="H244" s="70" t="s">
        <v>1939</v>
      </c>
      <c r="I244" s="148"/>
      <c r="J244" s="71">
        <v>7.9294112554675564</v>
      </c>
      <c r="K244" s="71">
        <v>1.021474692945755</v>
      </c>
      <c r="L244" s="71">
        <v>14.531688980171831</v>
      </c>
      <c r="M244" s="71">
        <v>12.15028230548687</v>
      </c>
      <c r="N244" s="71">
        <v>16.582239425454151</v>
      </c>
      <c r="O244" s="71">
        <v>9.8914867829664672</v>
      </c>
      <c r="P244" s="71">
        <v>18.46446810210497</v>
      </c>
      <c r="Q244" s="71">
        <v>0.65021880959401401</v>
      </c>
      <c r="R244" s="71">
        <v>0</v>
      </c>
      <c r="S244" s="71">
        <v>0.85476603780000004</v>
      </c>
      <c r="T244" s="72"/>
      <c r="U244" s="71">
        <v>347674</v>
      </c>
      <c r="V244" s="71">
        <v>621</v>
      </c>
      <c r="W244" s="71">
        <v>189</v>
      </c>
      <c r="X244" s="71">
        <v>2900</v>
      </c>
      <c r="Y244" s="71">
        <v>5057</v>
      </c>
      <c r="Z244" s="71">
        <v>5066</v>
      </c>
      <c r="AA244" s="71">
        <v>3620</v>
      </c>
      <c r="AB244" s="71">
        <v>10625</v>
      </c>
      <c r="AC244" s="71">
        <v>0</v>
      </c>
      <c r="AD244" s="71">
        <v>0.85476603780000004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1944</v>
      </c>
      <c r="B245" s="70">
        <v>227</v>
      </c>
      <c r="C245" s="70">
        <v>6</v>
      </c>
      <c r="D245" s="70">
        <v>14</v>
      </c>
      <c r="E245" s="70">
        <v>2009</v>
      </c>
      <c r="F245" s="70" t="s">
        <v>176</v>
      </c>
      <c r="G245" s="70" t="s">
        <v>1938</v>
      </c>
      <c r="H245" s="70" t="s">
        <v>1939</v>
      </c>
      <c r="I245" s="148"/>
      <c r="J245" s="71">
        <v>9.9881456484492208</v>
      </c>
      <c r="K245" s="71">
        <v>0.95034163367957281</v>
      </c>
      <c r="L245" s="71">
        <v>16.12265602071912</v>
      </c>
      <c r="M245" s="71">
        <v>11.99256921899913</v>
      </c>
      <c r="N245" s="71">
        <v>15.10386528953957</v>
      </c>
      <c r="O245" s="71">
        <v>9.9500632616817146</v>
      </c>
      <c r="P245" s="71">
        <v>17.523747410042638</v>
      </c>
      <c r="Q245" s="71">
        <v>0.60431041672445795</v>
      </c>
      <c r="R245" s="71">
        <v>0</v>
      </c>
      <c r="S245" s="71">
        <v>1.2693092464</v>
      </c>
      <c r="T245" s="72"/>
      <c r="U245" s="71">
        <v>374622</v>
      </c>
      <c r="V245" s="71">
        <v>522</v>
      </c>
      <c r="W245" s="71">
        <v>251</v>
      </c>
      <c r="X245" s="71">
        <v>2837</v>
      </c>
      <c r="Y245" s="71">
        <v>4995</v>
      </c>
      <c r="Z245" s="71">
        <v>5030</v>
      </c>
      <c r="AA245" s="71">
        <v>3527</v>
      </c>
      <c r="AB245" s="71">
        <v>10366</v>
      </c>
      <c r="AC245" s="71">
        <v>0</v>
      </c>
      <c r="AD245" s="71">
        <v>1.2693092464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1945</v>
      </c>
      <c r="B246" s="70">
        <v>228</v>
      </c>
      <c r="C246" s="70">
        <v>7</v>
      </c>
      <c r="D246" s="70">
        <v>14</v>
      </c>
      <c r="E246" s="70">
        <v>2010</v>
      </c>
      <c r="F246" s="70" t="s">
        <v>177</v>
      </c>
      <c r="G246" s="70" t="s">
        <v>1938</v>
      </c>
      <c r="H246" s="70" t="s">
        <v>1939</v>
      </c>
      <c r="I246" s="148"/>
      <c r="J246" s="71">
        <v>8.7972600641469842</v>
      </c>
      <c r="K246" s="71">
        <v>0.91665324945363402</v>
      </c>
      <c r="L246" s="71">
        <v>15.020070903065021</v>
      </c>
      <c r="M246" s="71">
        <v>10.7070919888051</v>
      </c>
      <c r="N246" s="71">
        <v>13.494607086964249</v>
      </c>
      <c r="O246" s="71">
        <v>9.7662115690520004</v>
      </c>
      <c r="P246" s="71">
        <v>17.748377783387909</v>
      </c>
      <c r="Q246" s="71">
        <v>0.61532530415730602</v>
      </c>
      <c r="R246" s="71">
        <v>0</v>
      </c>
      <c r="S246" s="71">
        <v>0.49284123699999999</v>
      </c>
      <c r="T246" s="72"/>
      <c r="U246" s="71">
        <v>363123</v>
      </c>
      <c r="V246" s="71">
        <v>522</v>
      </c>
      <c r="W246" s="71">
        <v>251</v>
      </c>
      <c r="X246" s="71">
        <v>2837</v>
      </c>
      <c r="Y246" s="71">
        <v>4923</v>
      </c>
      <c r="Z246" s="71">
        <v>4960</v>
      </c>
      <c r="AA246" s="71">
        <v>3483</v>
      </c>
      <c r="AB246" s="71">
        <v>10114</v>
      </c>
      <c r="AC246" s="71">
        <v>0</v>
      </c>
      <c r="AD246" s="71">
        <v>0.49284123699999999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1946</v>
      </c>
      <c r="B247" s="70">
        <v>229</v>
      </c>
      <c r="C247" s="70">
        <v>8</v>
      </c>
      <c r="D247" s="70">
        <v>14</v>
      </c>
      <c r="E247" s="70">
        <v>2011</v>
      </c>
      <c r="F247" s="70" t="s">
        <v>178</v>
      </c>
      <c r="G247" s="70" t="s">
        <v>1938</v>
      </c>
      <c r="H247" s="70" t="s">
        <v>1939</v>
      </c>
      <c r="I247" s="148"/>
      <c r="J247" s="71">
        <v>7.8828536935317279</v>
      </c>
      <c r="K247" s="71">
        <v>1.3179973371717151</v>
      </c>
      <c r="L247" s="71">
        <v>12.03729476941418</v>
      </c>
      <c r="M247" s="71">
        <v>14.858798952140351</v>
      </c>
      <c r="N247" s="71">
        <v>19.148820617584001</v>
      </c>
      <c r="O247" s="71">
        <v>9.5180823646847692</v>
      </c>
      <c r="P247" s="71">
        <v>16.800014021165875</v>
      </c>
      <c r="Q247" s="71">
        <v>0.69454218273067703</v>
      </c>
      <c r="R247" s="71">
        <v>0</v>
      </c>
      <c r="S247" s="71">
        <v>1.1281661851</v>
      </c>
      <c r="T247" s="72"/>
      <c r="U247" s="71">
        <v>306342</v>
      </c>
      <c r="V247" s="71">
        <v>522</v>
      </c>
      <c r="W247" s="71">
        <v>251</v>
      </c>
      <c r="X247" s="71">
        <v>2837</v>
      </c>
      <c r="Y247" s="71">
        <v>4880</v>
      </c>
      <c r="Z247" s="71">
        <v>4939</v>
      </c>
      <c r="AA247" s="71">
        <v>3395</v>
      </c>
      <c r="AB247" s="71">
        <v>9897</v>
      </c>
      <c r="AC247" s="71">
        <v>0</v>
      </c>
      <c r="AD247" s="71">
        <v>1.1281661851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1947</v>
      </c>
      <c r="B248" s="70">
        <v>230</v>
      </c>
      <c r="C248" s="70">
        <v>9</v>
      </c>
      <c r="D248" s="70">
        <v>14</v>
      </c>
      <c r="E248" s="70">
        <v>2012</v>
      </c>
      <c r="F248" s="70" t="s">
        <v>179</v>
      </c>
      <c r="G248" s="70" t="s">
        <v>1938</v>
      </c>
      <c r="H248" s="70" t="s">
        <v>1939</v>
      </c>
      <c r="I248" s="148"/>
      <c r="J248" s="71">
        <v>10.973402610732199</v>
      </c>
      <c r="K248" s="71">
        <v>1.3264522120245279</v>
      </c>
      <c r="L248" s="71">
        <v>11.96350118982193</v>
      </c>
      <c r="M248" s="71">
        <v>16.661208235440579</v>
      </c>
      <c r="N248" s="71">
        <v>21.821793478488921</v>
      </c>
      <c r="O248" s="71">
        <v>9.4202395656473925</v>
      </c>
      <c r="P248" s="71">
        <v>16.567141380438692</v>
      </c>
      <c r="Q248" s="71">
        <v>0.74324544118313596</v>
      </c>
      <c r="R248" s="71">
        <v>0</v>
      </c>
      <c r="S248" s="71">
        <v>0.72727115194999992</v>
      </c>
      <c r="T248" s="72"/>
      <c r="U248" s="71">
        <v>334752</v>
      </c>
      <c r="V248" s="71">
        <v>522</v>
      </c>
      <c r="W248" s="71">
        <v>251</v>
      </c>
      <c r="X248" s="71">
        <v>2837</v>
      </c>
      <c r="Y248" s="71">
        <v>4891</v>
      </c>
      <c r="Z248" s="71">
        <v>4927</v>
      </c>
      <c r="AA248" s="71">
        <v>3329</v>
      </c>
      <c r="AB248" s="71">
        <v>9748</v>
      </c>
      <c r="AC248" s="71">
        <v>0</v>
      </c>
      <c r="AD248" s="71">
        <v>0.72727115194999992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1948</v>
      </c>
      <c r="B249" s="70">
        <v>231</v>
      </c>
      <c r="C249" s="70">
        <v>10</v>
      </c>
      <c r="D249" s="70">
        <v>14</v>
      </c>
      <c r="E249" s="70">
        <v>2013</v>
      </c>
      <c r="F249" s="70" t="s">
        <v>180</v>
      </c>
      <c r="G249" s="70" t="s">
        <v>1938</v>
      </c>
      <c r="H249" s="70" t="s">
        <v>1939</v>
      </c>
      <c r="I249" s="148"/>
      <c r="J249" s="71">
        <v>10.80648548642538</v>
      </c>
      <c r="K249" s="71">
        <v>1.1055719024219981</v>
      </c>
      <c r="L249" s="71">
        <v>12.365512531710619</v>
      </c>
      <c r="M249" s="71">
        <v>16.91866908168582</v>
      </c>
      <c r="N249" s="71">
        <v>22.476739660100741</v>
      </c>
      <c r="O249" s="71">
        <v>9.0176194757709993</v>
      </c>
      <c r="P249" s="71">
        <v>16.389789021150332</v>
      </c>
      <c r="Q249" s="71">
        <v>0.74044104343447004</v>
      </c>
      <c r="R249" s="71">
        <v>0</v>
      </c>
      <c r="S249" s="71">
        <v>0</v>
      </c>
      <c r="T249" s="72"/>
      <c r="U249" s="71">
        <v>364720</v>
      </c>
      <c r="V249" s="71">
        <v>522</v>
      </c>
      <c r="W249" s="71">
        <v>251</v>
      </c>
      <c r="X249" s="71">
        <v>2837</v>
      </c>
      <c r="Y249" s="71">
        <v>4816</v>
      </c>
      <c r="Z249" s="71">
        <v>4927</v>
      </c>
      <c r="AA249" s="71">
        <v>3281</v>
      </c>
      <c r="AB249" s="71">
        <v>9572</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1949</v>
      </c>
      <c r="B250" s="70">
        <v>232</v>
      </c>
      <c r="C250" s="70">
        <v>11</v>
      </c>
      <c r="D250" s="70">
        <v>14</v>
      </c>
      <c r="E250" s="70">
        <v>2014</v>
      </c>
      <c r="F250" s="70" t="s">
        <v>181</v>
      </c>
      <c r="G250" s="70" t="s">
        <v>1938</v>
      </c>
      <c r="H250" s="70" t="s">
        <v>1939</v>
      </c>
      <c r="I250" s="148"/>
      <c r="J250" s="71">
        <v>9.3924461279254317</v>
      </c>
      <c r="K250" s="71">
        <v>1.0256084202438871</v>
      </c>
      <c r="L250" s="71">
        <v>12.30765611150145</v>
      </c>
      <c r="M250" s="71">
        <v>15.229494657786249</v>
      </c>
      <c r="N250" s="71">
        <v>20.291122088277991</v>
      </c>
      <c r="O250" s="71">
        <v>8.4680927504808938</v>
      </c>
      <c r="P250" s="71">
        <v>16.078295645655487</v>
      </c>
      <c r="Q250" s="71">
        <v>0.68947976756976204</v>
      </c>
      <c r="R250" s="71">
        <v>0</v>
      </c>
      <c r="S250" s="71">
        <v>0</v>
      </c>
      <c r="T250" s="72"/>
      <c r="U250" s="71">
        <v>363883</v>
      </c>
      <c r="V250" s="71">
        <v>409</v>
      </c>
      <c r="W250" s="71">
        <v>213</v>
      </c>
      <c r="X250" s="71">
        <v>2663</v>
      </c>
      <c r="Y250" s="71">
        <v>4735</v>
      </c>
      <c r="Z250" s="71">
        <v>4873</v>
      </c>
      <c r="AA250" s="71">
        <v>3202</v>
      </c>
      <c r="AB250" s="71">
        <v>9290</v>
      </c>
      <c r="AC250" s="71">
        <v>0</v>
      </c>
      <c r="AD250" s="71">
        <v>0</v>
      </c>
      <c r="AE250" s="72"/>
      <c r="AF250" s="71"/>
      <c r="AG250" s="71"/>
      <c r="AH250" s="71"/>
      <c r="AI250" s="71"/>
      <c r="AJ250" s="71"/>
      <c r="AK250" s="71"/>
      <c r="AL250" s="71"/>
      <c r="AM250" s="71"/>
      <c r="AN250" s="71"/>
      <c r="AO250" s="71"/>
      <c r="AP250" s="71"/>
      <c r="AQ250" s="72"/>
      <c r="AR250" s="71">
        <v>48</v>
      </c>
      <c r="AS250" s="71">
        <v>11</v>
      </c>
      <c r="AT250" s="71">
        <v>0</v>
      </c>
      <c r="AU250" s="71">
        <v>1</v>
      </c>
      <c r="AV250" s="71">
        <v>0</v>
      </c>
      <c r="AW250" s="71">
        <v>0</v>
      </c>
      <c r="AX250" s="71"/>
      <c r="AY250" s="72"/>
      <c r="AZ250" s="71">
        <v>191.32</v>
      </c>
      <c r="BA250" s="71">
        <v>244.8</v>
      </c>
      <c r="BB250" s="71">
        <v>0</v>
      </c>
      <c r="BC250" s="71">
        <v>40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1950</v>
      </c>
      <c r="B251" s="70">
        <v>233</v>
      </c>
      <c r="C251" s="70">
        <v>12</v>
      </c>
      <c r="D251" s="70">
        <v>14</v>
      </c>
      <c r="E251" s="70">
        <v>2015</v>
      </c>
      <c r="F251" s="70" t="s">
        <v>182</v>
      </c>
      <c r="G251" s="70" t="s">
        <v>1938</v>
      </c>
      <c r="H251" s="70" t="s">
        <v>1939</v>
      </c>
      <c r="I251" s="148"/>
      <c r="J251" s="71">
        <v>8.3708590255568609</v>
      </c>
      <c r="K251" s="71">
        <v>0.96283128910488869</v>
      </c>
      <c r="L251" s="71">
        <v>9.8761336049736421</v>
      </c>
      <c r="M251" s="71">
        <v>14.30943736999979</v>
      </c>
      <c r="N251" s="71">
        <v>17.441604749610409</v>
      </c>
      <c r="O251" s="71">
        <v>8.3099196860253137</v>
      </c>
      <c r="P251" s="71">
        <v>15.79450596285235</v>
      </c>
      <c r="Q251" s="71">
        <v>0.65679274024312095</v>
      </c>
      <c r="R251" s="71">
        <v>0</v>
      </c>
      <c r="S251" s="71">
        <v>0</v>
      </c>
      <c r="T251" s="72"/>
      <c r="U251" s="71">
        <v>308730</v>
      </c>
      <c r="V251" s="71">
        <v>409</v>
      </c>
      <c r="W251" s="71">
        <v>213</v>
      </c>
      <c r="X251" s="71">
        <v>2663</v>
      </c>
      <c r="Y251" s="71">
        <v>4673</v>
      </c>
      <c r="Z251" s="71">
        <v>4828</v>
      </c>
      <c r="AA251" s="71">
        <v>3143</v>
      </c>
      <c r="AB251" s="71">
        <v>9040</v>
      </c>
      <c r="AC251" s="71">
        <v>0</v>
      </c>
      <c r="AD251" s="71">
        <v>0</v>
      </c>
      <c r="AE251" s="72"/>
      <c r="AF251" s="71">
        <v>3866299.4299250408</v>
      </c>
      <c r="AG251" s="71">
        <v>692589.78657481237</v>
      </c>
      <c r="AH251" s="71">
        <v>2065944.9398924101</v>
      </c>
      <c r="AI251" s="71">
        <v>15646306.25614382</v>
      </c>
      <c r="AJ251" s="71">
        <v>23357454.503427569</v>
      </c>
      <c r="AK251" s="71">
        <v>0</v>
      </c>
      <c r="AL251" s="71">
        <v>0</v>
      </c>
      <c r="AM251" s="71">
        <v>1238894.0786262499</v>
      </c>
      <c r="AN251" s="71">
        <v>0</v>
      </c>
      <c r="AO251" s="71">
        <v>0</v>
      </c>
      <c r="AP251" s="71">
        <v>46867488.994589902</v>
      </c>
      <c r="AQ251" s="72"/>
      <c r="AR251" s="71">
        <v>52</v>
      </c>
      <c r="AS251" s="71">
        <v>14</v>
      </c>
      <c r="AT251" s="71">
        <v>0</v>
      </c>
      <c r="AU251" s="71">
        <v>1</v>
      </c>
      <c r="AV251" s="71">
        <v>0</v>
      </c>
      <c r="AW251" s="71">
        <v>0</v>
      </c>
      <c r="AX251" s="71"/>
      <c r="AY251" s="72"/>
      <c r="AZ251" s="71">
        <v>207.82</v>
      </c>
      <c r="BA251" s="71">
        <v>324.89999999999998</v>
      </c>
      <c r="BB251" s="71">
        <v>0</v>
      </c>
      <c r="BC251" s="71">
        <v>40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1951</v>
      </c>
      <c r="B252" s="70">
        <v>234</v>
      </c>
      <c r="C252" s="70">
        <v>13</v>
      </c>
      <c r="D252" s="70">
        <v>14</v>
      </c>
      <c r="E252" s="70">
        <v>2016</v>
      </c>
      <c r="F252" s="70" t="s">
        <v>155</v>
      </c>
      <c r="G252" s="70" t="s">
        <v>1938</v>
      </c>
      <c r="H252" s="70" t="s">
        <v>1939</v>
      </c>
      <c r="I252" s="148"/>
      <c r="J252" s="71">
        <v>8.6780170742433</v>
      </c>
      <c r="K252" s="71">
        <v>0.89376641852914274</v>
      </c>
      <c r="L252" s="71">
        <v>9.871688054784407</v>
      </c>
      <c r="M252" s="71">
        <v>10.892394025818417</v>
      </c>
      <c r="N252" s="71">
        <v>14.376982523015817</v>
      </c>
      <c r="O252" s="71">
        <v>8.1886048325847067</v>
      </c>
      <c r="P252" s="71">
        <v>15.470170638049328</v>
      </c>
      <c r="Q252" s="71">
        <v>0.61972541236735945</v>
      </c>
      <c r="R252" s="71">
        <v>0</v>
      </c>
      <c r="S252" s="71">
        <v>0</v>
      </c>
      <c r="T252" s="72"/>
      <c r="U252" s="71">
        <v>331185</v>
      </c>
      <c r="V252" s="71">
        <v>409</v>
      </c>
      <c r="W252" s="71">
        <v>213</v>
      </c>
      <c r="X252" s="71">
        <v>2663</v>
      </c>
      <c r="Y252" s="71">
        <v>4588</v>
      </c>
      <c r="Z252" s="71">
        <v>4816</v>
      </c>
      <c r="AA252" s="71">
        <v>3184</v>
      </c>
      <c r="AB252" s="71">
        <v>8774</v>
      </c>
      <c r="AC252" s="71">
        <v>0</v>
      </c>
      <c r="AD252" s="71">
        <v>0</v>
      </c>
      <c r="AE252" s="72"/>
      <c r="AF252" s="71">
        <v>3983134.7573234751</v>
      </c>
      <c r="AG252" s="71">
        <v>674021.02704714495</v>
      </c>
      <c r="AH252" s="71">
        <v>1677044.8628894801</v>
      </c>
      <c r="AI252" s="71">
        <v>15716677.178068031</v>
      </c>
      <c r="AJ252" s="71">
        <v>23987665.441273551</v>
      </c>
      <c r="AK252" s="71">
        <v>0</v>
      </c>
      <c r="AL252" s="71">
        <v>0</v>
      </c>
      <c r="AM252" s="71">
        <v>1203374.0722699291</v>
      </c>
      <c r="AN252" s="71">
        <v>0</v>
      </c>
      <c r="AO252" s="71">
        <v>0</v>
      </c>
      <c r="AP252" s="71">
        <v>47241917.338871613</v>
      </c>
      <c r="AQ252" s="72"/>
      <c r="AR252" s="71">
        <v>56</v>
      </c>
      <c r="AS252" s="71">
        <v>17</v>
      </c>
      <c r="AT252" s="71">
        <v>0</v>
      </c>
      <c r="AU252" s="71">
        <v>1</v>
      </c>
      <c r="AV252" s="71">
        <v>0</v>
      </c>
      <c r="AW252" s="71">
        <v>0</v>
      </c>
      <c r="AX252" s="71"/>
      <c r="AY252" s="72"/>
      <c r="AZ252" s="71">
        <v>238.92</v>
      </c>
      <c r="BA252" s="71">
        <v>603.29999999999995</v>
      </c>
      <c r="BB252" s="71">
        <v>0</v>
      </c>
      <c r="BC252" s="71">
        <v>40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1952</v>
      </c>
      <c r="B253" s="70">
        <v>235</v>
      </c>
      <c r="C253" s="70">
        <v>14</v>
      </c>
      <c r="D253" s="70">
        <v>14</v>
      </c>
      <c r="E253" s="70">
        <v>2017</v>
      </c>
      <c r="F253" s="70" t="s">
        <v>156</v>
      </c>
      <c r="G253" s="70" t="s">
        <v>1938</v>
      </c>
      <c r="H253" s="70" t="s">
        <v>1939</v>
      </c>
      <c r="I253" s="148"/>
      <c r="J253" s="71">
        <v>7.5233833327258797</v>
      </c>
      <c r="K253" s="71">
        <v>0.89843272713434053</v>
      </c>
      <c r="L253" s="71">
        <v>9.0384918529029683</v>
      </c>
      <c r="M253" s="71">
        <v>10.572512537096671</v>
      </c>
      <c r="N253" s="71">
        <v>15.076084484184156</v>
      </c>
      <c r="O253" s="71">
        <v>7.9512883995657528</v>
      </c>
      <c r="P253" s="71">
        <v>15.198366659294152</v>
      </c>
      <c r="Q253" s="71">
        <v>0.58310051810272101</v>
      </c>
      <c r="R253" s="71">
        <v>0</v>
      </c>
      <c r="S253" s="71">
        <v>0</v>
      </c>
      <c r="T253" s="72"/>
      <c r="U253" s="71">
        <v>323097</v>
      </c>
      <c r="V253" s="71">
        <v>409</v>
      </c>
      <c r="W253" s="71">
        <v>213</v>
      </c>
      <c r="X253" s="71">
        <v>2663</v>
      </c>
      <c r="Y253" s="71">
        <v>4516</v>
      </c>
      <c r="Z253" s="71">
        <v>4754</v>
      </c>
      <c r="AA253" s="71">
        <v>3148</v>
      </c>
      <c r="AB253" s="71">
        <v>8537</v>
      </c>
      <c r="AC253" s="71">
        <v>0</v>
      </c>
      <c r="AD253" s="71">
        <v>0</v>
      </c>
      <c r="AE253" s="72"/>
      <c r="AF253" s="71">
        <v>3348376.9801278082</v>
      </c>
      <c r="AG253" s="71">
        <v>678552.08042912849</v>
      </c>
      <c r="AH253" s="71">
        <v>1957645.0995860361</v>
      </c>
      <c r="AI253" s="71">
        <v>15405078.624828281</v>
      </c>
      <c r="AJ253" s="71">
        <v>24827992.199059129</v>
      </c>
      <c r="AK253" s="71">
        <v>0</v>
      </c>
      <c r="AL253" s="71">
        <v>0</v>
      </c>
      <c r="AM253" s="71">
        <v>1172701.0731316381</v>
      </c>
      <c r="AN253" s="71">
        <v>0</v>
      </c>
      <c r="AO253" s="71">
        <v>0</v>
      </c>
      <c r="AP253" s="71">
        <v>47390346.057162017</v>
      </c>
      <c r="AQ253" s="72"/>
      <c r="AR253" s="71">
        <v>59</v>
      </c>
      <c r="AS253" s="71">
        <v>20</v>
      </c>
      <c r="AT253" s="71">
        <v>0</v>
      </c>
      <c r="AU253" s="71">
        <v>1</v>
      </c>
      <c r="AV253" s="71">
        <v>0</v>
      </c>
      <c r="AW253" s="71">
        <v>0</v>
      </c>
      <c r="AX253" s="71"/>
      <c r="AY253" s="72"/>
      <c r="AZ253" s="71">
        <v>262.02</v>
      </c>
      <c r="BA253" s="71">
        <v>1163.5</v>
      </c>
      <c r="BB253" s="71">
        <v>0</v>
      </c>
      <c r="BC253" s="71">
        <v>40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1953</v>
      </c>
      <c r="B254" s="70">
        <v>236</v>
      </c>
      <c r="C254" s="70">
        <v>15</v>
      </c>
      <c r="D254" s="70">
        <v>14</v>
      </c>
      <c r="E254" s="70">
        <v>2018</v>
      </c>
      <c r="F254" s="70" t="s">
        <v>183</v>
      </c>
      <c r="G254" s="1064" t="s">
        <v>1938</v>
      </c>
      <c r="H254" s="70" t="s">
        <v>1939</v>
      </c>
      <c r="I254" s="148"/>
      <c r="J254" s="71">
        <v>8.0707604717926333</v>
      </c>
      <c r="K254" s="71">
        <v>0.84570197919628254</v>
      </c>
      <c r="L254" s="71">
        <v>8.1686766686446592</v>
      </c>
      <c r="M254" s="71">
        <v>10.559597484365575</v>
      </c>
      <c r="N254" s="71">
        <v>12.831500971081296</v>
      </c>
      <c r="O254" s="71">
        <v>7.7707196975759656</v>
      </c>
      <c r="P254" s="71">
        <v>14.784184825868255</v>
      </c>
      <c r="Q254" s="71">
        <v>0.52859615039086105</v>
      </c>
      <c r="R254" s="71">
        <v>0</v>
      </c>
      <c r="S254" s="71">
        <v>0</v>
      </c>
      <c r="T254" s="72"/>
      <c r="U254" s="71">
        <v>358733</v>
      </c>
      <c r="V254" s="71">
        <v>409</v>
      </c>
      <c r="W254" s="71">
        <v>213</v>
      </c>
      <c r="X254" s="71">
        <v>2663</v>
      </c>
      <c r="Y254" s="71">
        <v>4467</v>
      </c>
      <c r="Z254" s="71">
        <v>4735</v>
      </c>
      <c r="AA254" s="71">
        <v>3093</v>
      </c>
      <c r="AB254" s="71">
        <v>8340</v>
      </c>
      <c r="AC254" s="71">
        <v>0</v>
      </c>
      <c r="AD254" s="71">
        <v>0</v>
      </c>
      <c r="AE254" s="72"/>
      <c r="AF254" s="71">
        <v>3914283.9110005531</v>
      </c>
      <c r="AG254" s="71">
        <v>605090.37497167417</v>
      </c>
      <c r="AH254" s="71">
        <v>1713910.7442215951</v>
      </c>
      <c r="AI254" s="71">
        <v>15134407.584241809</v>
      </c>
      <c r="AJ254" s="71">
        <v>20760503.12939645</v>
      </c>
      <c r="AK254" s="71">
        <v>0</v>
      </c>
      <c r="AL254" s="71">
        <v>0</v>
      </c>
      <c r="AM254" s="71">
        <v>1148010.2633351509</v>
      </c>
      <c r="AN254" s="71">
        <v>0</v>
      </c>
      <c r="AO254" s="71">
        <v>0</v>
      </c>
      <c r="AP254" s="71">
        <v>43276206.007167235</v>
      </c>
      <c r="AQ254" s="72"/>
      <c r="AR254" s="71">
        <v>62</v>
      </c>
      <c r="AS254" s="71">
        <v>23</v>
      </c>
      <c r="AT254" s="71">
        <v>8</v>
      </c>
      <c r="AU254" s="71">
        <v>1</v>
      </c>
      <c r="AV254" s="71">
        <v>0</v>
      </c>
      <c r="AW254" s="71">
        <v>0</v>
      </c>
      <c r="AX254" s="71"/>
      <c r="AY254" s="72"/>
      <c r="AZ254" s="71">
        <v>287.52</v>
      </c>
      <c r="BA254" s="71">
        <v>1296</v>
      </c>
      <c r="BB254" s="71">
        <v>158</v>
      </c>
      <c r="BC254" s="71">
        <v>40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1954</v>
      </c>
      <c r="B255" s="70">
        <v>237</v>
      </c>
      <c r="C255" s="70">
        <v>16</v>
      </c>
      <c r="D255" s="70">
        <v>14</v>
      </c>
      <c r="E255" s="70">
        <v>2019</v>
      </c>
      <c r="F255" s="70" t="s">
        <v>158</v>
      </c>
      <c r="G255" s="1064" t="s">
        <v>1938</v>
      </c>
      <c r="H255" s="70" t="s">
        <v>1939</v>
      </c>
      <c r="I255" s="148"/>
      <c r="J255" s="71">
        <v>6.8077572654508902</v>
      </c>
      <c r="K255" s="71">
        <v>0.70902865385430769</v>
      </c>
      <c r="L255" s="71">
        <v>8.0421719736647255</v>
      </c>
      <c r="M255" s="71">
        <v>8.4760807782938947</v>
      </c>
      <c r="N255" s="71">
        <v>10.285916867501548</v>
      </c>
      <c r="O255" s="71">
        <v>7.4624599162226213</v>
      </c>
      <c r="P255" s="71">
        <v>14.452614220706129</v>
      </c>
      <c r="Q255" s="71">
        <v>0.498371733037137</v>
      </c>
      <c r="R255" s="71">
        <v>0</v>
      </c>
      <c r="S255" s="71">
        <v>0</v>
      </c>
      <c r="T255" s="72"/>
      <c r="U255" s="71">
        <v>318635</v>
      </c>
      <c r="V255" s="71">
        <v>409</v>
      </c>
      <c r="W255" s="71">
        <v>213</v>
      </c>
      <c r="X255" s="71">
        <v>2663</v>
      </c>
      <c r="Y255" s="71">
        <v>4373</v>
      </c>
      <c r="Z255" s="71">
        <v>4672</v>
      </c>
      <c r="AA255" s="71">
        <v>3001</v>
      </c>
      <c r="AB255" s="71">
        <v>8076</v>
      </c>
      <c r="AC255" s="71">
        <v>0</v>
      </c>
      <c r="AD255" s="71">
        <v>0</v>
      </c>
      <c r="AE255" s="72"/>
      <c r="AF255" s="71">
        <v>3395701.2449693582</v>
      </c>
      <c r="AG255" s="71">
        <v>584038.66780613724</v>
      </c>
      <c r="AH255" s="71">
        <v>2000433.9323992899</v>
      </c>
      <c r="AI255" s="71">
        <v>15184126.92258312</v>
      </c>
      <c r="AJ255" s="71">
        <v>20250501.89029881</v>
      </c>
      <c r="AK255" s="71">
        <v>0</v>
      </c>
      <c r="AL255" s="71">
        <v>0</v>
      </c>
      <c r="AM255" s="71">
        <v>1099890.40390455</v>
      </c>
      <c r="AN255" s="71">
        <v>0</v>
      </c>
      <c r="AO255" s="71">
        <v>0</v>
      </c>
      <c r="AP255" s="71">
        <v>42514693.061961271</v>
      </c>
      <c r="AQ255" s="72"/>
      <c r="AR255" s="71">
        <v>72</v>
      </c>
      <c r="AS255" s="71">
        <v>26</v>
      </c>
      <c r="AT255" s="71">
        <v>8</v>
      </c>
      <c r="AU255" s="71">
        <v>1</v>
      </c>
      <c r="AV255" s="71">
        <v>0</v>
      </c>
      <c r="AW255" s="71">
        <v>0</v>
      </c>
      <c r="AX255" s="71"/>
      <c r="AY255" s="72"/>
      <c r="AZ255" s="71">
        <v>346.12</v>
      </c>
      <c r="BA255" s="71">
        <v>3392.5</v>
      </c>
      <c r="BB255" s="71">
        <v>158.4</v>
      </c>
      <c r="BC255" s="71">
        <v>40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1955</v>
      </c>
      <c r="B256" s="70">
        <v>238</v>
      </c>
      <c r="C256" s="70">
        <v>17</v>
      </c>
      <c r="D256" s="70">
        <v>14</v>
      </c>
      <c r="E256" s="70">
        <v>2020</v>
      </c>
      <c r="F256" s="70" t="s">
        <v>159</v>
      </c>
      <c r="G256" s="70" t="s">
        <v>1938</v>
      </c>
      <c r="H256" s="70" t="s">
        <v>1939</v>
      </c>
      <c r="I256" s="148"/>
      <c r="J256" s="71">
        <v>5.3755965702006838</v>
      </c>
      <c r="K256" s="71">
        <v>0.66577801196770048</v>
      </c>
      <c r="L256" s="71">
        <v>7.9087817817831514</v>
      </c>
      <c r="M256" s="71">
        <v>9.992991500285914</v>
      </c>
      <c r="N256" s="71">
        <v>13.974739423911002</v>
      </c>
      <c r="O256" s="71">
        <v>6.5591615074017247</v>
      </c>
      <c r="P256" s="71">
        <v>13.556631004815628</v>
      </c>
      <c r="Q256" s="71">
        <v>0.46720477221304102</v>
      </c>
      <c r="R256" s="71">
        <v>0</v>
      </c>
      <c r="S256" s="71">
        <v>0</v>
      </c>
      <c r="T256" s="72"/>
      <c r="U256" s="71">
        <v>219550</v>
      </c>
      <c r="V256" s="71">
        <v>308</v>
      </c>
      <c r="W256" s="71">
        <v>172</v>
      </c>
      <c r="X256" s="71">
        <v>2498</v>
      </c>
      <c r="Y256" s="71">
        <v>4335</v>
      </c>
      <c r="Z256" s="71">
        <v>4687</v>
      </c>
      <c r="AA256" s="71">
        <v>2992</v>
      </c>
      <c r="AB256" s="71">
        <v>7924</v>
      </c>
      <c r="AC256" s="71">
        <v>0</v>
      </c>
      <c r="AD256" s="71">
        <v>0</v>
      </c>
      <c r="AE256" s="72"/>
      <c r="AF256" s="71">
        <v>2580627.0673758858</v>
      </c>
      <c r="AG256" s="71">
        <v>454168.7688475835</v>
      </c>
      <c r="AH256" s="71">
        <v>2241377.7384212441</v>
      </c>
      <c r="AI256" s="71">
        <v>13814919.38307986</v>
      </c>
      <c r="AJ256" s="71">
        <v>22198836.77556885</v>
      </c>
      <c r="AK256" s="71"/>
      <c r="AL256" s="71"/>
      <c r="AM256" s="71">
        <v>1034170.0374762018</v>
      </c>
      <c r="AN256" s="71"/>
      <c r="AO256" s="71"/>
      <c r="AP256" s="71">
        <v>42324099.770769626</v>
      </c>
      <c r="AQ256" s="72"/>
      <c r="AR256" s="71">
        <v>76</v>
      </c>
      <c r="AS256" s="71">
        <v>38</v>
      </c>
      <c r="AT256" s="71">
        <v>8</v>
      </c>
      <c r="AU256" s="71">
        <v>1</v>
      </c>
      <c r="AV256" s="71">
        <v>0</v>
      </c>
      <c r="AW256" s="71">
        <v>0</v>
      </c>
      <c r="AX256" s="71"/>
      <c r="AY256" s="72"/>
      <c r="AZ256" s="71">
        <v>367.42</v>
      </c>
      <c r="BA256" s="71">
        <v>4115</v>
      </c>
      <c r="BB256" s="71">
        <v>158.4</v>
      </c>
      <c r="BC256" s="71">
        <v>40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1956</v>
      </c>
      <c r="B257" s="70">
        <v>238</v>
      </c>
      <c r="C257" s="70">
        <v>18</v>
      </c>
      <c r="D257" s="70">
        <v>14</v>
      </c>
      <c r="E257" s="70">
        <v>2021</v>
      </c>
      <c r="F257" s="70" t="s">
        <v>160</v>
      </c>
      <c r="G257" s="70" t="s">
        <v>1938</v>
      </c>
      <c r="H257" s="70" t="s">
        <v>1939</v>
      </c>
      <c r="I257" s="148"/>
      <c r="J257" s="71">
        <v>5.9723935930710859</v>
      </c>
      <c r="K257" s="71">
        <v>0.68028616882890403</v>
      </c>
      <c r="L257" s="71">
        <v>7.3294290596695717</v>
      </c>
      <c r="M257" s="71">
        <v>9.6127530992792547</v>
      </c>
      <c r="N257" s="71">
        <v>12.969678157912353</v>
      </c>
      <c r="O257" s="71">
        <v>6.3471635660465155</v>
      </c>
      <c r="P257" s="71">
        <v>13.786491578130116</v>
      </c>
      <c r="Q257" s="71">
        <v>0.44666137159038599</v>
      </c>
      <c r="R257" s="71">
        <v>0</v>
      </c>
      <c r="S257" s="71">
        <v>0</v>
      </c>
      <c r="T257" s="72"/>
      <c r="U257" s="71">
        <v>306236</v>
      </c>
      <c r="V257" s="71">
        <v>308</v>
      </c>
      <c r="W257" s="71">
        <v>172</v>
      </c>
      <c r="X257" s="71">
        <v>2498</v>
      </c>
      <c r="Y257" s="71">
        <v>4225</v>
      </c>
      <c r="Z257" s="71">
        <v>4670</v>
      </c>
      <c r="AA257" s="71">
        <v>2967</v>
      </c>
      <c r="AB257" s="71">
        <v>7650</v>
      </c>
      <c r="AC257" s="71">
        <v>0</v>
      </c>
      <c r="AD257" s="71">
        <v>0</v>
      </c>
      <c r="AE257" s="72"/>
      <c r="AF257" s="71">
        <v>2846076.0812603673</v>
      </c>
      <c r="AG257" s="71">
        <v>485482.3905543763</v>
      </c>
      <c r="AH257" s="71">
        <v>2203546.7204569378</v>
      </c>
      <c r="AI257" s="71">
        <v>14901205.089551944</v>
      </c>
      <c r="AJ257" s="71">
        <v>20859153.885653649</v>
      </c>
      <c r="AK257" s="71">
        <v>0</v>
      </c>
      <c r="AL257" s="71">
        <v>0</v>
      </c>
      <c r="AM257" s="71">
        <v>1004168.7417296923</v>
      </c>
      <c r="AN257" s="71">
        <v>0</v>
      </c>
      <c r="AO257" s="71">
        <v>0</v>
      </c>
      <c r="AP257" s="71">
        <v>42299632.909206972</v>
      </c>
      <c r="AQ257" s="72"/>
      <c r="AR257" s="71">
        <v>92</v>
      </c>
      <c r="AS257" s="71">
        <v>40</v>
      </c>
      <c r="AT257" s="71">
        <v>8</v>
      </c>
      <c r="AU257" s="71">
        <v>1</v>
      </c>
      <c r="AV257" s="71">
        <v>0</v>
      </c>
      <c r="AW257" s="71">
        <v>0</v>
      </c>
      <c r="AX257" s="71"/>
      <c r="AY257" s="72"/>
      <c r="AZ257" s="71">
        <v>508.31999999999982</v>
      </c>
      <c r="BA257" s="71">
        <v>4602</v>
      </c>
      <c r="BB257" s="71">
        <v>158.4</v>
      </c>
      <c r="BC257" s="71">
        <v>40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1957</v>
      </c>
      <c r="B258" s="70">
        <v>238</v>
      </c>
      <c r="C258" s="70">
        <v>19</v>
      </c>
      <c r="D258" s="70">
        <v>14</v>
      </c>
      <c r="E258" s="70">
        <v>2022</v>
      </c>
      <c r="F258" s="70" t="s">
        <v>161</v>
      </c>
      <c r="G258" s="70" t="s">
        <v>1938</v>
      </c>
      <c r="H258" s="70" t="s">
        <v>1939</v>
      </c>
      <c r="I258" s="148"/>
      <c r="J258" s="71">
        <v>4.3286658477590434</v>
      </c>
      <c r="K258" s="71">
        <v>0.57827558378803223</v>
      </c>
      <c r="L258" s="71">
        <v>6.8073660371768474</v>
      </c>
      <c r="M258" s="71">
        <v>7.9274593770452331</v>
      </c>
      <c r="N258" s="71">
        <v>10.557896474551255</v>
      </c>
      <c r="O258" s="71">
        <v>6.5517207122613099</v>
      </c>
      <c r="P258" s="71">
        <v>13.606941292735437</v>
      </c>
      <c r="Q258" s="71">
        <v>0.43681423140256526</v>
      </c>
      <c r="R258" s="71">
        <v>0</v>
      </c>
      <c r="S258" s="71">
        <v>0</v>
      </c>
      <c r="T258" s="72"/>
      <c r="U258" s="71">
        <v>303822</v>
      </c>
      <c r="V258" s="71">
        <v>308</v>
      </c>
      <c r="W258" s="71">
        <v>172</v>
      </c>
      <c r="X258" s="71">
        <v>2498</v>
      </c>
      <c r="Y258" s="71">
        <v>4127</v>
      </c>
      <c r="Z258" s="71">
        <v>4580</v>
      </c>
      <c r="AA258" s="71">
        <v>2973</v>
      </c>
      <c r="AB258" s="71">
        <v>7420</v>
      </c>
      <c r="AC258" s="71">
        <v>0</v>
      </c>
      <c r="AD258" s="71">
        <v>0</v>
      </c>
      <c r="AE258" s="72"/>
      <c r="AF258" s="71">
        <v>2706836.2996411673</v>
      </c>
      <c r="AG258" s="71">
        <v>479697.76822431426</v>
      </c>
      <c r="AH258" s="71">
        <v>2381013.1536990725</v>
      </c>
      <c r="AI258" s="71">
        <v>13643552.548819778</v>
      </c>
      <c r="AJ258" s="71">
        <v>21665080.765250806</v>
      </c>
      <c r="AK258" s="71">
        <v>0</v>
      </c>
      <c r="AL258" s="71">
        <v>0</v>
      </c>
      <c r="AM258" s="71">
        <v>958124.52450079739</v>
      </c>
      <c r="AN258" s="71">
        <v>0</v>
      </c>
      <c r="AO258" s="71">
        <v>0</v>
      </c>
      <c r="AP258" s="71">
        <v>41834305.060135938</v>
      </c>
      <c r="AQ258" s="72"/>
      <c r="AR258" s="71">
        <v>103</v>
      </c>
      <c r="AS258" s="71">
        <v>45</v>
      </c>
      <c r="AT258" s="71">
        <v>8</v>
      </c>
      <c r="AU258" s="71">
        <v>1</v>
      </c>
      <c r="AV258" s="71">
        <v>0</v>
      </c>
      <c r="AW258" s="71">
        <v>0</v>
      </c>
      <c r="AX258" s="71"/>
      <c r="AY258" s="72"/>
      <c r="AZ258" s="71">
        <v>590.81999999999971</v>
      </c>
      <c r="BA258" s="71">
        <v>6200.6999999999989</v>
      </c>
      <c r="BB258" s="71">
        <v>158.4</v>
      </c>
      <c r="BC258" s="71">
        <v>40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1958</v>
      </c>
      <c r="B259" s="70">
        <v>238</v>
      </c>
      <c r="C259" s="70">
        <v>20</v>
      </c>
      <c r="D259" s="70">
        <v>14</v>
      </c>
      <c r="E259" s="70">
        <v>2023</v>
      </c>
      <c r="F259" s="70" t="s">
        <v>1539</v>
      </c>
      <c r="G259" s="70" t="s">
        <v>1938</v>
      </c>
      <c r="H259" s="70" t="s">
        <v>1939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110</v>
      </c>
      <c r="AS259" s="71">
        <v>58</v>
      </c>
      <c r="AT259" s="71">
        <v>8</v>
      </c>
      <c r="AU259" s="71">
        <v>1</v>
      </c>
      <c r="AV259" s="71">
        <v>0</v>
      </c>
      <c r="AW259" s="71">
        <v>0</v>
      </c>
      <c r="AX259" s="71"/>
      <c r="AY259" s="72"/>
      <c r="AZ259" s="71">
        <v>637.91999999999962</v>
      </c>
      <c r="BA259" s="71">
        <v>7294.5999999999985</v>
      </c>
      <c r="BB259" s="71">
        <v>158.4</v>
      </c>
      <c r="BC259" s="71">
        <v>40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1959</v>
      </c>
      <c r="B260" s="70">
        <v>238</v>
      </c>
      <c r="C260" s="70">
        <v>21</v>
      </c>
      <c r="D260" s="70">
        <v>14</v>
      </c>
      <c r="E260" s="70">
        <v>2024</v>
      </c>
      <c r="F260" s="70" t="s">
        <v>1554</v>
      </c>
      <c r="G260" s="70" t="s">
        <v>1938</v>
      </c>
      <c r="H260" s="70" t="s">
        <v>1939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1960</v>
      </c>
      <c r="B261" s="70">
        <v>171</v>
      </c>
      <c r="C261" s="70">
        <v>1</v>
      </c>
      <c r="D261" s="70">
        <v>11</v>
      </c>
      <c r="E261" s="70">
        <v>1990</v>
      </c>
      <c r="F261" s="70" t="s">
        <v>787</v>
      </c>
      <c r="G261" s="70" t="s">
        <v>1653</v>
      </c>
      <c r="H261" s="70" t="s">
        <v>1654</v>
      </c>
      <c r="I261" s="148"/>
      <c r="J261" s="71">
        <v>276.40120137164399</v>
      </c>
      <c r="K261" s="71">
        <v>3.639938979608353</v>
      </c>
      <c r="L261" s="71">
        <v>39.071461656345143</v>
      </c>
      <c r="M261" s="71">
        <v>8.0637999606249942</v>
      </c>
      <c r="N261" s="71">
        <v>21.446643857510018</v>
      </c>
      <c r="O261" s="71">
        <v>10.879826827407911</v>
      </c>
      <c r="P261" s="71">
        <v>13.096600963578849</v>
      </c>
      <c r="Q261" s="71">
        <v>0.81919819608508104</v>
      </c>
      <c r="R261" s="71">
        <v>0</v>
      </c>
      <c r="S261" s="71">
        <v>0.66708329012781986</v>
      </c>
      <c r="T261" s="72"/>
      <c r="U261" s="71">
        <v>7760365</v>
      </c>
      <c r="V261" s="71">
        <v>666</v>
      </c>
      <c r="W261" s="71">
        <v>457</v>
      </c>
      <c r="X261" s="71">
        <v>2704</v>
      </c>
      <c r="Y261" s="71">
        <v>4588</v>
      </c>
      <c r="Z261" s="71">
        <v>4475</v>
      </c>
      <c r="AA261" s="71">
        <v>3180</v>
      </c>
      <c r="AB261" s="71">
        <v>13301</v>
      </c>
      <c r="AC261" s="71">
        <v>0</v>
      </c>
      <c r="AD261" s="71">
        <v>0.66708329012781986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1961</v>
      </c>
      <c r="B262" s="70">
        <v>172</v>
      </c>
      <c r="C262" s="70">
        <v>2</v>
      </c>
      <c r="D262" s="70">
        <v>11</v>
      </c>
      <c r="E262" s="70">
        <v>2005</v>
      </c>
      <c r="F262" s="70" t="s">
        <v>789</v>
      </c>
      <c r="G262" s="70" t="s">
        <v>1653</v>
      </c>
      <c r="H262" s="70" t="s">
        <v>1654</v>
      </c>
      <c r="I262" s="148"/>
      <c r="J262" s="71">
        <v>151.55580414241851</v>
      </c>
      <c r="K262" s="71">
        <v>1.498179746464869</v>
      </c>
      <c r="L262" s="71">
        <v>27.365217659479359</v>
      </c>
      <c r="M262" s="71">
        <v>12.43864445520652</v>
      </c>
      <c r="N262" s="71">
        <v>22.204416236452008</v>
      </c>
      <c r="O262" s="71">
        <v>12.58703208519468</v>
      </c>
      <c r="P262" s="71">
        <v>12.561601443069479</v>
      </c>
      <c r="Q262" s="71">
        <v>0.62908707629041205</v>
      </c>
      <c r="R262" s="71">
        <v>0</v>
      </c>
      <c r="S262" s="71">
        <v>0.63918384635286773</v>
      </c>
      <c r="T262" s="72"/>
      <c r="U262" s="71">
        <v>4680858</v>
      </c>
      <c r="V262" s="71">
        <v>457</v>
      </c>
      <c r="W262" s="71">
        <v>243</v>
      </c>
      <c r="X262" s="71">
        <v>2020</v>
      </c>
      <c r="Y262" s="71">
        <v>4527</v>
      </c>
      <c r="Z262" s="71">
        <v>5991</v>
      </c>
      <c r="AA262" s="71">
        <v>2498</v>
      </c>
      <c r="AB262" s="71">
        <v>10678</v>
      </c>
      <c r="AC262" s="71">
        <v>0</v>
      </c>
      <c r="AD262" s="71">
        <v>0.63918384635286773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1962</v>
      </c>
      <c r="B263" s="70">
        <v>173</v>
      </c>
      <c r="C263" s="70">
        <v>3</v>
      </c>
      <c r="D263" s="70">
        <v>11</v>
      </c>
      <c r="E263" s="70">
        <v>2006</v>
      </c>
      <c r="F263" s="70" t="s">
        <v>790</v>
      </c>
      <c r="G263" s="70" t="s">
        <v>1653</v>
      </c>
      <c r="H263" s="70" t="s">
        <v>1654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1963</v>
      </c>
      <c r="B264" s="70">
        <v>174</v>
      </c>
      <c r="C264" s="70">
        <v>4</v>
      </c>
      <c r="D264" s="70">
        <v>11</v>
      </c>
      <c r="E264" s="70">
        <v>2007</v>
      </c>
      <c r="F264" s="70" t="s">
        <v>791</v>
      </c>
      <c r="G264" s="70" t="s">
        <v>1653</v>
      </c>
      <c r="H264" s="70" t="s">
        <v>1654</v>
      </c>
      <c r="I264" s="148"/>
      <c r="J264" s="71">
        <v>175.77613649643101</v>
      </c>
      <c r="K264" s="71">
        <v>1.3314661838601041</v>
      </c>
      <c r="L264" s="71">
        <v>21.666167575821621</v>
      </c>
      <c r="M264" s="71">
        <v>11.872540944971661</v>
      </c>
      <c r="N264" s="71">
        <v>21.916213464784811</v>
      </c>
      <c r="O264" s="71">
        <v>11.77264078075954</v>
      </c>
      <c r="P264" s="71">
        <v>12.36794641595921</v>
      </c>
      <c r="Q264" s="71">
        <v>0.63565885038008796</v>
      </c>
      <c r="R264" s="71">
        <v>0</v>
      </c>
      <c r="S264" s="71">
        <v>0.9223248400422549</v>
      </c>
      <c r="T264" s="72"/>
      <c r="U264" s="71">
        <v>5772526</v>
      </c>
      <c r="V264" s="71">
        <v>443</v>
      </c>
      <c r="W264" s="71">
        <v>264</v>
      </c>
      <c r="X264" s="71">
        <v>2415</v>
      </c>
      <c r="Y264" s="71">
        <v>4480</v>
      </c>
      <c r="Z264" s="71">
        <v>5825</v>
      </c>
      <c r="AA264" s="71">
        <v>2422</v>
      </c>
      <c r="AB264" s="71">
        <v>10219</v>
      </c>
      <c r="AC264" s="71">
        <v>0</v>
      </c>
      <c r="AD264" s="71">
        <v>0.9223248400422549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1964</v>
      </c>
      <c r="B265" s="70">
        <v>175</v>
      </c>
      <c r="C265" s="70">
        <v>5</v>
      </c>
      <c r="D265" s="70">
        <v>11</v>
      </c>
      <c r="E265" s="70">
        <v>2008</v>
      </c>
      <c r="F265" s="70" t="s">
        <v>792</v>
      </c>
      <c r="G265" s="70" t="s">
        <v>1653</v>
      </c>
      <c r="H265" s="70" t="s">
        <v>1654</v>
      </c>
      <c r="I265" s="148"/>
      <c r="J265" s="71">
        <v>175.16405294462029</v>
      </c>
      <c r="K265" s="71">
        <v>1.168571248215357</v>
      </c>
      <c r="L265" s="71">
        <v>18.70791797875145</v>
      </c>
      <c r="M265" s="71">
        <v>13.892022588760719</v>
      </c>
      <c r="N265" s="71">
        <v>22.08230035480857</v>
      </c>
      <c r="O265" s="71">
        <v>11.34611719222624</v>
      </c>
      <c r="P265" s="71">
        <v>11.86928653966803</v>
      </c>
      <c r="Q265" s="71">
        <v>0.60793163807124095</v>
      </c>
      <c r="R265" s="71">
        <v>0</v>
      </c>
      <c r="S265" s="71">
        <v>1.017112587918706</v>
      </c>
      <c r="T265" s="72"/>
      <c r="U265" s="71">
        <v>6044014</v>
      </c>
      <c r="V265" s="71">
        <v>443</v>
      </c>
      <c r="W265" s="71">
        <v>264</v>
      </c>
      <c r="X265" s="71">
        <v>2415</v>
      </c>
      <c r="Y265" s="71">
        <v>4454</v>
      </c>
      <c r="Z265" s="71">
        <v>5811</v>
      </c>
      <c r="AA265" s="71">
        <v>2327</v>
      </c>
      <c r="AB265" s="71">
        <v>9934</v>
      </c>
      <c r="AC265" s="71">
        <v>0</v>
      </c>
      <c r="AD265" s="71">
        <v>1.017112587918706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1965</v>
      </c>
      <c r="B266" s="70">
        <v>176</v>
      </c>
      <c r="C266" s="70">
        <v>6</v>
      </c>
      <c r="D266" s="70">
        <v>11</v>
      </c>
      <c r="E266" s="70">
        <v>2009</v>
      </c>
      <c r="F266" s="70" t="s">
        <v>176</v>
      </c>
      <c r="G266" s="70" t="s">
        <v>1653</v>
      </c>
      <c r="H266" s="70" t="s">
        <v>1654</v>
      </c>
      <c r="I266" s="148"/>
      <c r="J266" s="71">
        <v>161.6161774166784</v>
      </c>
      <c r="K266" s="71">
        <v>0.7258215541015709</v>
      </c>
      <c r="L266" s="71">
        <v>12.61525717600489</v>
      </c>
      <c r="M266" s="71">
        <v>10.699425296999671</v>
      </c>
      <c r="N266" s="71">
        <v>18.99268364709744</v>
      </c>
      <c r="O266" s="71">
        <v>11.41586780977439</v>
      </c>
      <c r="P266" s="71">
        <v>11.49204075969056</v>
      </c>
      <c r="Q266" s="71">
        <v>0.56874902812693495</v>
      </c>
      <c r="R266" s="71">
        <v>0</v>
      </c>
      <c r="S266" s="71">
        <v>0.89307219110785141</v>
      </c>
      <c r="T266" s="72"/>
      <c r="U266" s="71">
        <v>5631529</v>
      </c>
      <c r="V266" s="71">
        <v>337</v>
      </c>
      <c r="W266" s="71">
        <v>204</v>
      </c>
      <c r="X266" s="71">
        <v>2349</v>
      </c>
      <c r="Y266" s="71">
        <v>4460</v>
      </c>
      <c r="Z266" s="71">
        <v>5771</v>
      </c>
      <c r="AA266" s="71">
        <v>2313</v>
      </c>
      <c r="AB266" s="71">
        <v>9756</v>
      </c>
      <c r="AC266" s="71">
        <v>0</v>
      </c>
      <c r="AD266" s="71">
        <v>0.89307219110785141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23.085000000000001</v>
      </c>
      <c r="BK266" s="71">
        <v>0</v>
      </c>
      <c r="BL266" s="71">
        <v>0</v>
      </c>
      <c r="BM266" s="71">
        <v>0</v>
      </c>
      <c r="BN266" s="72"/>
      <c r="BO266" s="71">
        <v>0</v>
      </c>
      <c r="BP266" s="71">
        <v>0</v>
      </c>
      <c r="BQ266" s="71">
        <v>4</v>
      </c>
      <c r="BR266" s="71">
        <v>0</v>
      </c>
      <c r="BS266" s="71">
        <v>0</v>
      </c>
      <c r="BT266" s="71">
        <v>0</v>
      </c>
      <c r="BU266"/>
      <c r="BV266" s="70">
        <v>23.085000000000001</v>
      </c>
      <c r="BW266" s="70">
        <v>0</v>
      </c>
      <c r="BX266" s="70">
        <v>0</v>
      </c>
      <c r="BY266" s="70">
        <v>0</v>
      </c>
      <c r="BZ266" s="70">
        <v>0</v>
      </c>
      <c r="CA266" s="70">
        <v>0</v>
      </c>
      <c r="CB266" s="70">
        <v>0</v>
      </c>
      <c r="CC266" s="70">
        <v>0</v>
      </c>
      <c r="CD266" s="70">
        <v>0</v>
      </c>
    </row>
    <row r="267" spans="1:82">
      <c r="A267" s="70" t="s">
        <v>1966</v>
      </c>
      <c r="B267" s="70">
        <v>177</v>
      </c>
      <c r="C267" s="70">
        <v>7</v>
      </c>
      <c r="D267" s="70">
        <v>11</v>
      </c>
      <c r="E267" s="70">
        <v>2010</v>
      </c>
      <c r="F267" s="70" t="s">
        <v>177</v>
      </c>
      <c r="G267" s="70" t="s">
        <v>1653</v>
      </c>
      <c r="H267" s="70" t="s">
        <v>1654</v>
      </c>
      <c r="I267" s="148"/>
      <c r="J267" s="71">
        <v>133.93649584261499</v>
      </c>
      <c r="K267" s="71">
        <v>0.75696381673173996</v>
      </c>
      <c r="L267" s="71">
        <v>11.484958556649181</v>
      </c>
      <c r="M267" s="71">
        <v>9.5774778665653777</v>
      </c>
      <c r="N267" s="71">
        <v>18.682997815063391</v>
      </c>
      <c r="O267" s="71">
        <v>11.3039960923241</v>
      </c>
      <c r="P267" s="71">
        <v>11.842443286992101</v>
      </c>
      <c r="Q267" s="71">
        <v>0.58162051688193095</v>
      </c>
      <c r="R267" s="71">
        <v>0</v>
      </c>
      <c r="S267" s="71">
        <v>0.97129881455620237</v>
      </c>
      <c r="T267" s="72"/>
      <c r="U267" s="71">
        <v>5224350</v>
      </c>
      <c r="V267" s="71">
        <v>337</v>
      </c>
      <c r="W267" s="71">
        <v>204</v>
      </c>
      <c r="X267" s="71">
        <v>2349</v>
      </c>
      <c r="Y267" s="71">
        <v>4462</v>
      </c>
      <c r="Z267" s="71">
        <v>5741</v>
      </c>
      <c r="AA267" s="71">
        <v>2324</v>
      </c>
      <c r="AB267" s="71">
        <v>9560</v>
      </c>
      <c r="AC267" s="71">
        <v>0</v>
      </c>
      <c r="AD267" s="71">
        <v>0.97129881455620237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19.582000000000001</v>
      </c>
      <c r="BK267" s="71">
        <v>0</v>
      </c>
      <c r="BL267" s="71">
        <v>0</v>
      </c>
      <c r="BM267" s="71">
        <v>0</v>
      </c>
      <c r="BN267" s="72"/>
      <c r="BO267" s="71">
        <v>0</v>
      </c>
      <c r="BP267" s="71">
        <v>0</v>
      </c>
      <c r="BQ267" s="71">
        <v>4</v>
      </c>
      <c r="BR267" s="71">
        <v>0</v>
      </c>
      <c r="BS267" s="71">
        <v>0</v>
      </c>
      <c r="BT267" s="71">
        <v>0</v>
      </c>
      <c r="BU267"/>
      <c r="BV267" s="70">
        <v>19.582000000000001</v>
      </c>
      <c r="BW267" s="70">
        <v>0</v>
      </c>
      <c r="BX267" s="70">
        <v>0</v>
      </c>
      <c r="BY267" s="70">
        <v>0</v>
      </c>
      <c r="BZ267" s="70">
        <v>0</v>
      </c>
      <c r="CA267" s="70">
        <v>0</v>
      </c>
      <c r="CB267" s="70">
        <v>0</v>
      </c>
      <c r="CC267" s="70">
        <v>0</v>
      </c>
      <c r="CD267" s="70">
        <v>0</v>
      </c>
    </row>
    <row r="268" spans="1:82">
      <c r="A268" s="70" t="s">
        <v>1967</v>
      </c>
      <c r="B268" s="70">
        <v>178</v>
      </c>
      <c r="C268" s="70">
        <v>8</v>
      </c>
      <c r="D268" s="70">
        <v>11</v>
      </c>
      <c r="E268" s="70">
        <v>2011</v>
      </c>
      <c r="F268" s="70" t="s">
        <v>178</v>
      </c>
      <c r="G268" s="70" t="s">
        <v>1653</v>
      </c>
      <c r="H268" s="70" t="s">
        <v>1654</v>
      </c>
      <c r="I268" s="148"/>
      <c r="J268" s="71">
        <v>138.7984822060819</v>
      </c>
      <c r="K268" s="71">
        <v>1.0606471074857491</v>
      </c>
      <c r="L268" s="71">
        <v>10.716303183034061</v>
      </c>
      <c r="M268" s="71">
        <v>12.099047200361619</v>
      </c>
      <c r="N268" s="71">
        <v>22.196009843752879</v>
      </c>
      <c r="O268" s="71">
        <v>10.990407719335337</v>
      </c>
      <c r="P268" s="71">
        <v>11.277535185342277</v>
      </c>
      <c r="Q268" s="71">
        <v>0.65222542652307902</v>
      </c>
      <c r="R268" s="71">
        <v>0</v>
      </c>
      <c r="S268" s="71">
        <v>1.223001852286969</v>
      </c>
      <c r="T268" s="72"/>
      <c r="U268" s="71">
        <v>5098883</v>
      </c>
      <c r="V268" s="71">
        <v>337</v>
      </c>
      <c r="W268" s="71">
        <v>204</v>
      </c>
      <c r="X268" s="71">
        <v>2349</v>
      </c>
      <c r="Y268" s="71">
        <v>4404</v>
      </c>
      <c r="Z268" s="71">
        <v>5703</v>
      </c>
      <c r="AA268" s="71">
        <v>2279</v>
      </c>
      <c r="AB268" s="71">
        <v>9294</v>
      </c>
      <c r="AC268" s="71">
        <v>0</v>
      </c>
      <c r="AD268" s="71">
        <v>1.223001852286969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18.166</v>
      </c>
      <c r="BK268" s="71">
        <v>0</v>
      </c>
      <c r="BL268" s="71">
        <v>0</v>
      </c>
      <c r="BM268" s="71">
        <v>0</v>
      </c>
      <c r="BN268" s="72"/>
      <c r="BO268" s="71">
        <v>0</v>
      </c>
      <c r="BP268" s="71">
        <v>0</v>
      </c>
      <c r="BQ268" s="71">
        <v>4</v>
      </c>
      <c r="BR268" s="71">
        <v>0</v>
      </c>
      <c r="BS268" s="71">
        <v>0</v>
      </c>
      <c r="BT268" s="71">
        <v>0</v>
      </c>
      <c r="BU268"/>
      <c r="BV268" s="70">
        <v>18.166</v>
      </c>
      <c r="BW268" s="70">
        <v>0</v>
      </c>
      <c r="BX268" s="70">
        <v>0</v>
      </c>
      <c r="BY268" s="70">
        <v>0</v>
      </c>
      <c r="BZ268" s="70">
        <v>0</v>
      </c>
      <c r="CA268" s="70">
        <v>0</v>
      </c>
      <c r="CB268" s="70">
        <v>0</v>
      </c>
      <c r="CC268" s="70">
        <v>0</v>
      </c>
      <c r="CD268" s="70">
        <v>0</v>
      </c>
    </row>
    <row r="269" spans="1:82">
      <c r="A269" s="70" t="s">
        <v>1968</v>
      </c>
      <c r="B269" s="70">
        <v>179</v>
      </c>
      <c r="C269" s="70">
        <v>9</v>
      </c>
      <c r="D269" s="70">
        <v>11</v>
      </c>
      <c r="E269" s="70">
        <v>2012</v>
      </c>
      <c r="F269" s="70" t="s">
        <v>179</v>
      </c>
      <c r="G269" s="70" t="s">
        <v>1653</v>
      </c>
      <c r="H269" s="70" t="s">
        <v>1654</v>
      </c>
      <c r="I269" s="148"/>
      <c r="J269" s="71">
        <v>139.2009155881359</v>
      </c>
      <c r="K269" s="71">
        <v>1.194859988196814</v>
      </c>
      <c r="L269" s="71">
        <v>10.81243125389916</v>
      </c>
      <c r="M269" s="71">
        <v>15.026978180099681</v>
      </c>
      <c r="N269" s="71">
        <v>24.06141865453311</v>
      </c>
      <c r="O269" s="71">
        <v>10.838915790065975</v>
      </c>
      <c r="P269" s="71">
        <v>11.043102049622547</v>
      </c>
      <c r="Q269" s="71">
        <v>0.68781464145599802</v>
      </c>
      <c r="R269" s="71">
        <v>0</v>
      </c>
      <c r="S269" s="71">
        <v>1.326806904261292</v>
      </c>
      <c r="T269" s="72"/>
      <c r="U269" s="71">
        <v>4899591</v>
      </c>
      <c r="V269" s="71">
        <v>337</v>
      </c>
      <c r="W269" s="71">
        <v>204</v>
      </c>
      <c r="X269" s="71">
        <v>2349</v>
      </c>
      <c r="Y269" s="71">
        <v>4346</v>
      </c>
      <c r="Z269" s="71">
        <v>5669</v>
      </c>
      <c r="AA269" s="71">
        <v>2219</v>
      </c>
      <c r="AB269" s="71">
        <v>9021</v>
      </c>
      <c r="AC269" s="71">
        <v>0</v>
      </c>
      <c r="AD269" s="71">
        <v>1.326806904261292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15.116</v>
      </c>
      <c r="BK269" s="71">
        <v>0</v>
      </c>
      <c r="BL269" s="71">
        <v>0</v>
      </c>
      <c r="BM269" s="71">
        <v>0</v>
      </c>
      <c r="BN269" s="72"/>
      <c r="BO269" s="71">
        <v>0</v>
      </c>
      <c r="BP269" s="71">
        <v>0</v>
      </c>
      <c r="BQ269" s="71">
        <v>3</v>
      </c>
      <c r="BR269" s="71">
        <v>0</v>
      </c>
      <c r="BS269" s="71">
        <v>0</v>
      </c>
      <c r="BT269" s="71">
        <v>0</v>
      </c>
      <c r="BU269"/>
      <c r="BV269" s="70">
        <v>15.116</v>
      </c>
      <c r="BW269" s="70">
        <v>0</v>
      </c>
      <c r="BX269" s="70">
        <v>0</v>
      </c>
      <c r="BY269" s="70">
        <v>0</v>
      </c>
      <c r="BZ269" s="70">
        <v>0</v>
      </c>
      <c r="CA269" s="70">
        <v>0</v>
      </c>
      <c r="CB269" s="70">
        <v>0</v>
      </c>
      <c r="CC269" s="70">
        <v>0</v>
      </c>
      <c r="CD269" s="70">
        <v>0</v>
      </c>
    </row>
    <row r="270" spans="1:82">
      <c r="A270" s="70" t="s">
        <v>1969</v>
      </c>
      <c r="B270" s="70">
        <v>180</v>
      </c>
      <c r="C270" s="70">
        <v>10</v>
      </c>
      <c r="D270" s="70">
        <v>11</v>
      </c>
      <c r="E270" s="70">
        <v>2013</v>
      </c>
      <c r="F270" s="70" t="s">
        <v>180</v>
      </c>
      <c r="G270" s="70" t="s">
        <v>1653</v>
      </c>
      <c r="H270" s="70" t="s">
        <v>1654</v>
      </c>
      <c r="I270" s="148"/>
      <c r="J270" s="71">
        <v>123.6235908121955</v>
      </c>
      <c r="K270" s="71">
        <v>0.98755585587216987</v>
      </c>
      <c r="L270" s="71">
        <v>9.5482293749330527</v>
      </c>
      <c r="M270" s="71">
        <v>13.975448975509719</v>
      </c>
      <c r="N270" s="71">
        <v>23.00214715682235</v>
      </c>
      <c r="O270" s="71">
        <v>10.30611229309245</v>
      </c>
      <c r="P270" s="71">
        <v>11.294517822865256</v>
      </c>
      <c r="Q270" s="71">
        <v>0.68451345521851503</v>
      </c>
      <c r="R270" s="71">
        <v>0</v>
      </c>
      <c r="S270" s="71">
        <v>1.0133947772141809</v>
      </c>
      <c r="T270" s="72"/>
      <c r="U270" s="71">
        <v>4430518</v>
      </c>
      <c r="V270" s="71">
        <v>337</v>
      </c>
      <c r="W270" s="71">
        <v>204</v>
      </c>
      <c r="X270" s="71">
        <v>2349</v>
      </c>
      <c r="Y270" s="71">
        <v>4287</v>
      </c>
      <c r="Z270" s="71">
        <v>5631</v>
      </c>
      <c r="AA270" s="71">
        <v>2261</v>
      </c>
      <c r="AB270" s="71">
        <v>8849</v>
      </c>
      <c r="AC270" s="71">
        <v>0</v>
      </c>
      <c r="AD270" s="71">
        <v>1.0133947772141809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23.812999999999999</v>
      </c>
      <c r="BK270" s="71">
        <v>0</v>
      </c>
      <c r="BL270" s="71">
        <v>0</v>
      </c>
      <c r="BM270" s="71">
        <v>0</v>
      </c>
      <c r="BN270" s="72"/>
      <c r="BO270" s="71">
        <v>0</v>
      </c>
      <c r="BP270" s="71">
        <v>0</v>
      </c>
      <c r="BQ270" s="71">
        <v>4</v>
      </c>
      <c r="BR270" s="71">
        <v>0</v>
      </c>
      <c r="BS270" s="71">
        <v>0</v>
      </c>
      <c r="BT270" s="71">
        <v>0</v>
      </c>
      <c r="BU270"/>
      <c r="BV270" s="70">
        <v>23.812999999999999</v>
      </c>
      <c r="BW270" s="70">
        <v>0</v>
      </c>
      <c r="BX270" s="70">
        <v>0</v>
      </c>
      <c r="BY270" s="70">
        <v>0</v>
      </c>
      <c r="BZ270" s="70">
        <v>0</v>
      </c>
      <c r="CA270" s="70">
        <v>0</v>
      </c>
      <c r="CB270" s="70">
        <v>0</v>
      </c>
      <c r="CC270" s="70">
        <v>0</v>
      </c>
      <c r="CD270" s="70">
        <v>0</v>
      </c>
    </row>
    <row r="271" spans="1:82">
      <c r="A271" s="70" t="s">
        <v>1970</v>
      </c>
      <c r="B271" s="70">
        <v>181</v>
      </c>
      <c r="C271" s="70">
        <v>11</v>
      </c>
      <c r="D271" s="70">
        <v>11</v>
      </c>
      <c r="E271" s="70">
        <v>2014</v>
      </c>
      <c r="F271" s="70" t="s">
        <v>181</v>
      </c>
      <c r="G271" s="70" t="s">
        <v>1653</v>
      </c>
      <c r="H271" s="70" t="s">
        <v>1654</v>
      </c>
      <c r="I271" s="148"/>
      <c r="J271" s="71">
        <v>114.7301676474176</v>
      </c>
      <c r="K271" s="71">
        <v>0.89375800761578661</v>
      </c>
      <c r="L271" s="71">
        <v>9.7667021916445353</v>
      </c>
      <c r="M271" s="71">
        <v>14.35595414745759</v>
      </c>
      <c r="N271" s="71">
        <v>24.015418588162511</v>
      </c>
      <c r="O271" s="71">
        <v>9.7679354300129475</v>
      </c>
      <c r="P271" s="71">
        <v>11.313054369038666</v>
      </c>
      <c r="Q271" s="71">
        <v>0.64109001423763201</v>
      </c>
      <c r="R271" s="71">
        <v>0</v>
      </c>
      <c r="S271" s="71">
        <v>1.087880132876025</v>
      </c>
      <c r="T271" s="72"/>
      <c r="U271" s="71">
        <v>4566619</v>
      </c>
      <c r="V271" s="71">
        <v>265</v>
      </c>
      <c r="W271" s="71">
        <v>213</v>
      </c>
      <c r="X271" s="71">
        <v>2294</v>
      </c>
      <c r="Y271" s="71">
        <v>4227</v>
      </c>
      <c r="Z271" s="71">
        <v>5621</v>
      </c>
      <c r="AA271" s="71">
        <v>2253</v>
      </c>
      <c r="AB271" s="71">
        <v>8638</v>
      </c>
      <c r="AC271" s="71">
        <v>0</v>
      </c>
      <c r="AD271" s="71">
        <v>1.087880132876025</v>
      </c>
      <c r="AE271" s="72"/>
      <c r="AF271" s="71"/>
      <c r="AG271" s="71"/>
      <c r="AH271" s="71"/>
      <c r="AI271" s="71"/>
      <c r="AJ271" s="71"/>
      <c r="AK271" s="71"/>
      <c r="AL271" s="71"/>
      <c r="AM271" s="71"/>
      <c r="AN271" s="71"/>
      <c r="AO271" s="71"/>
      <c r="AP271" s="71"/>
      <c r="AQ271" s="72"/>
      <c r="AR271" s="71">
        <v>44</v>
      </c>
      <c r="AS271" s="71">
        <v>33</v>
      </c>
      <c r="AT271" s="71">
        <v>0</v>
      </c>
      <c r="AU271" s="71">
        <v>0</v>
      </c>
      <c r="AV271" s="71">
        <v>0</v>
      </c>
      <c r="AW271" s="71">
        <v>0</v>
      </c>
      <c r="AX271" s="71"/>
      <c r="AY271" s="72"/>
      <c r="AZ271" s="71">
        <v>263.89999999999998</v>
      </c>
      <c r="BA271" s="71">
        <v>34871.1</v>
      </c>
      <c r="BB271" s="71">
        <v>0</v>
      </c>
      <c r="BC271" s="71">
        <v>0</v>
      </c>
      <c r="BD271" s="71">
        <v>0</v>
      </c>
      <c r="BE271" s="71">
        <v>0</v>
      </c>
      <c r="BF271" s="71"/>
      <c r="BG271" s="72"/>
      <c r="BH271" s="71">
        <v>0</v>
      </c>
      <c r="BI271" s="71">
        <v>0</v>
      </c>
      <c r="BJ271" s="71">
        <v>28.616</v>
      </c>
      <c r="BK271" s="71">
        <v>0</v>
      </c>
      <c r="BL271" s="71">
        <v>0</v>
      </c>
      <c r="BM271" s="71">
        <v>0</v>
      </c>
      <c r="BN271" s="72"/>
      <c r="BO271" s="71">
        <v>0</v>
      </c>
      <c r="BP271" s="71">
        <v>0</v>
      </c>
      <c r="BQ271" s="71">
        <v>5</v>
      </c>
      <c r="BR271" s="71">
        <v>0</v>
      </c>
      <c r="BS271" s="71">
        <v>0</v>
      </c>
      <c r="BT271" s="71">
        <v>0</v>
      </c>
      <c r="BU271"/>
      <c r="BV271" s="70">
        <v>28.616</v>
      </c>
      <c r="BW271" s="70">
        <v>0</v>
      </c>
      <c r="BX271" s="70">
        <v>0</v>
      </c>
      <c r="BY271" s="70">
        <v>0</v>
      </c>
      <c r="BZ271" s="70">
        <v>0</v>
      </c>
      <c r="CA271" s="70">
        <v>0</v>
      </c>
      <c r="CB271" s="70">
        <v>0</v>
      </c>
      <c r="CC271" s="70">
        <v>0</v>
      </c>
      <c r="CD271" s="70">
        <v>0</v>
      </c>
    </row>
    <row r="272" spans="1:82">
      <c r="A272" s="70" t="s">
        <v>1971</v>
      </c>
      <c r="B272" s="70">
        <v>182</v>
      </c>
      <c r="C272" s="70">
        <v>12</v>
      </c>
      <c r="D272" s="70">
        <v>11</v>
      </c>
      <c r="E272" s="70">
        <v>2015</v>
      </c>
      <c r="F272" s="70" t="s">
        <v>182</v>
      </c>
      <c r="G272" s="70" t="s">
        <v>1653</v>
      </c>
      <c r="H272" s="70" t="s">
        <v>1654</v>
      </c>
      <c r="I272" s="148"/>
      <c r="J272" s="71">
        <v>116.41888131468581</v>
      </c>
      <c r="K272" s="71">
        <v>0.85702102066686181</v>
      </c>
      <c r="L272" s="71">
        <v>10.28047295553837</v>
      </c>
      <c r="M272" s="71">
        <v>13.89043134818281</v>
      </c>
      <c r="N272" s="71">
        <v>21.83185598434742</v>
      </c>
      <c r="O272" s="71">
        <v>9.6335170842344002</v>
      </c>
      <c r="P272" s="71">
        <v>11.015449274760531</v>
      </c>
      <c r="Q272" s="71">
        <v>0.60818717130256195</v>
      </c>
      <c r="R272" s="71">
        <v>0</v>
      </c>
      <c r="S272" s="71">
        <v>0.9805626198382188</v>
      </c>
      <c r="T272" s="72"/>
      <c r="U272" s="71">
        <v>4645932</v>
      </c>
      <c r="V272" s="71">
        <v>265</v>
      </c>
      <c r="W272" s="71">
        <v>213</v>
      </c>
      <c r="X272" s="71">
        <v>2294</v>
      </c>
      <c r="Y272" s="71">
        <v>4175</v>
      </c>
      <c r="Z272" s="71">
        <v>5597</v>
      </c>
      <c r="AA272" s="71">
        <v>2192</v>
      </c>
      <c r="AB272" s="71">
        <v>8371</v>
      </c>
      <c r="AC272" s="71">
        <v>0</v>
      </c>
      <c r="AD272" s="71">
        <v>0.9805626198382188</v>
      </c>
      <c r="AE272" s="72"/>
      <c r="AF272" s="71">
        <v>35854053.663399503</v>
      </c>
      <c r="AG272" s="71">
        <v>570964.43108596036</v>
      </c>
      <c r="AH272" s="71">
        <v>1329284.3199150781</v>
      </c>
      <c r="AI272" s="71">
        <v>14590026.19072387</v>
      </c>
      <c r="AJ272" s="71">
        <v>18491273.822272159</v>
      </c>
      <c r="AK272" s="71">
        <v>0</v>
      </c>
      <c r="AL272" s="71">
        <v>0</v>
      </c>
      <c r="AM272" s="71">
        <v>1147210.4349757009</v>
      </c>
      <c r="AN272" s="71">
        <v>0</v>
      </c>
      <c r="AO272" s="71">
        <v>0</v>
      </c>
      <c r="AP272" s="71">
        <v>71982812.862372264</v>
      </c>
      <c r="AQ272" s="72"/>
      <c r="AR272" s="71">
        <v>55</v>
      </c>
      <c r="AS272" s="71">
        <v>34</v>
      </c>
      <c r="AT272" s="71">
        <v>0</v>
      </c>
      <c r="AU272" s="71">
        <v>0</v>
      </c>
      <c r="AV272" s="71">
        <v>0</v>
      </c>
      <c r="AW272" s="71">
        <v>0</v>
      </c>
      <c r="AX272" s="71"/>
      <c r="AY272" s="72"/>
      <c r="AZ272" s="71">
        <v>336.3</v>
      </c>
      <c r="BA272" s="71">
        <v>34952</v>
      </c>
      <c r="BB272" s="71">
        <v>0</v>
      </c>
      <c r="BC272" s="71">
        <v>0</v>
      </c>
      <c r="BD272" s="71">
        <v>0</v>
      </c>
      <c r="BE272" s="71">
        <v>0</v>
      </c>
      <c r="BF272" s="71"/>
      <c r="BG272" s="72"/>
      <c r="BH272" s="71">
        <v>0</v>
      </c>
      <c r="BI272" s="71">
        <v>0</v>
      </c>
      <c r="BJ272" s="71">
        <v>29.123000000000001</v>
      </c>
      <c r="BK272" s="71">
        <v>0</v>
      </c>
      <c r="BL272" s="71">
        <v>0</v>
      </c>
      <c r="BM272" s="71">
        <v>0</v>
      </c>
      <c r="BN272" s="72"/>
      <c r="BO272" s="71">
        <v>0</v>
      </c>
      <c r="BP272" s="71">
        <v>0</v>
      </c>
      <c r="BQ272" s="71">
        <v>5</v>
      </c>
      <c r="BR272" s="71">
        <v>0</v>
      </c>
      <c r="BS272" s="71">
        <v>0</v>
      </c>
      <c r="BT272" s="71">
        <v>0</v>
      </c>
      <c r="BU272"/>
      <c r="BV272" s="70">
        <v>29.123000000000001</v>
      </c>
      <c r="BW272" s="70">
        <v>0</v>
      </c>
      <c r="BX272" s="70">
        <v>0</v>
      </c>
      <c r="BY272" s="70">
        <v>0</v>
      </c>
      <c r="BZ272" s="70">
        <v>0</v>
      </c>
      <c r="CA272" s="70">
        <v>0</v>
      </c>
      <c r="CB272" s="70">
        <v>0</v>
      </c>
      <c r="CC272" s="70">
        <v>0</v>
      </c>
      <c r="CD272" s="70">
        <v>0</v>
      </c>
    </row>
    <row r="273" spans="1:82">
      <c r="A273" s="70" t="s">
        <v>1972</v>
      </c>
      <c r="B273" s="70">
        <v>183</v>
      </c>
      <c r="C273" s="70">
        <v>13</v>
      </c>
      <c r="D273" s="70">
        <v>11</v>
      </c>
      <c r="E273" s="70">
        <v>2016</v>
      </c>
      <c r="F273" s="70" t="s">
        <v>155</v>
      </c>
      <c r="G273" s="1064" t="s">
        <v>1653</v>
      </c>
      <c r="H273" s="70" t="s">
        <v>1654</v>
      </c>
      <c r="I273" s="148"/>
      <c r="J273" s="71">
        <v>138.44804798180274</v>
      </c>
      <c r="K273" s="71">
        <v>0.80840912411070587</v>
      </c>
      <c r="L273" s="71">
        <v>11.055087819956809</v>
      </c>
      <c r="M273" s="71">
        <v>11.909433956275826</v>
      </c>
      <c r="N273" s="71">
        <v>22.260050259778115</v>
      </c>
      <c r="O273" s="71">
        <v>9.4604230250210364</v>
      </c>
      <c r="P273" s="71">
        <v>11.2187889457462</v>
      </c>
      <c r="Q273" s="71">
        <v>0.58024210879847948</v>
      </c>
      <c r="R273" s="71">
        <v>0</v>
      </c>
      <c r="S273" s="71">
        <v>1.1702746878605119</v>
      </c>
      <c r="T273" s="72"/>
      <c r="U273" s="71">
        <v>5259102</v>
      </c>
      <c r="V273" s="71">
        <v>265</v>
      </c>
      <c r="W273" s="71">
        <v>213</v>
      </c>
      <c r="X273" s="71">
        <v>2294</v>
      </c>
      <c r="Y273" s="71">
        <v>4186</v>
      </c>
      <c r="Z273" s="71">
        <v>5564</v>
      </c>
      <c r="AA273" s="71">
        <v>2309</v>
      </c>
      <c r="AB273" s="71">
        <v>8215</v>
      </c>
      <c r="AC273" s="71">
        <v>0</v>
      </c>
      <c r="AD273" s="71">
        <v>1.1702746878605119</v>
      </c>
      <c r="AE273" s="72"/>
      <c r="AF273" s="71">
        <v>43384940.359372728</v>
      </c>
      <c r="AG273" s="71">
        <v>544245.87118576013</v>
      </c>
      <c r="AH273" s="71">
        <v>1126633.9624143441</v>
      </c>
      <c r="AI273" s="71">
        <v>14563755.061855409</v>
      </c>
      <c r="AJ273" s="71">
        <v>18415596.609295741</v>
      </c>
      <c r="AK273" s="71">
        <v>0</v>
      </c>
      <c r="AL273" s="71">
        <v>0</v>
      </c>
      <c r="AM273" s="71">
        <v>1126705.949817355</v>
      </c>
      <c r="AN273" s="71">
        <v>0</v>
      </c>
      <c r="AO273" s="71">
        <v>0</v>
      </c>
      <c r="AP273" s="71">
        <v>79161877.813941345</v>
      </c>
      <c r="AQ273" s="72"/>
      <c r="AR273" s="71">
        <v>60</v>
      </c>
      <c r="AS273" s="71">
        <v>41</v>
      </c>
      <c r="AT273" s="71">
        <v>0</v>
      </c>
      <c r="AU273" s="71">
        <v>0</v>
      </c>
      <c r="AV273" s="71">
        <v>0</v>
      </c>
      <c r="AW273" s="71">
        <v>0</v>
      </c>
      <c r="AX273" s="71"/>
      <c r="AY273" s="72"/>
      <c r="AZ273" s="71">
        <v>366.9</v>
      </c>
      <c r="BA273" s="71">
        <v>35284.699999999997</v>
      </c>
      <c r="BB273" s="71">
        <v>0</v>
      </c>
      <c r="BC273" s="71">
        <v>0</v>
      </c>
      <c r="BD273" s="71">
        <v>0</v>
      </c>
      <c r="BE273" s="71">
        <v>0</v>
      </c>
      <c r="BF273" s="71"/>
      <c r="BG273" s="72"/>
      <c r="BH273" s="71">
        <v>0</v>
      </c>
      <c r="BI273" s="71">
        <v>0</v>
      </c>
      <c r="BJ273" s="71">
        <v>22.67</v>
      </c>
      <c r="BK273" s="71">
        <v>0</v>
      </c>
      <c r="BL273" s="71">
        <v>0</v>
      </c>
      <c r="BM273" s="71">
        <v>0</v>
      </c>
      <c r="BN273" s="72"/>
      <c r="BO273" s="71">
        <v>0</v>
      </c>
      <c r="BP273" s="71">
        <v>0</v>
      </c>
      <c r="BQ273" s="71">
        <v>4</v>
      </c>
      <c r="BR273" s="71">
        <v>0</v>
      </c>
      <c r="BS273" s="71">
        <v>0</v>
      </c>
      <c r="BT273" s="71">
        <v>0</v>
      </c>
      <c r="BU273"/>
      <c r="BV273" s="70">
        <v>22.67</v>
      </c>
      <c r="BW273" s="70">
        <v>0</v>
      </c>
      <c r="BX273" s="70">
        <v>0</v>
      </c>
      <c r="BY273" s="70">
        <v>0</v>
      </c>
      <c r="BZ273" s="70">
        <v>0</v>
      </c>
      <c r="CA273" s="70">
        <v>0</v>
      </c>
      <c r="CB273" s="70">
        <v>0</v>
      </c>
      <c r="CC273" s="70">
        <v>0</v>
      </c>
      <c r="CD273" s="70">
        <v>0</v>
      </c>
    </row>
    <row r="274" spans="1:82">
      <c r="A274" s="70" t="s">
        <v>1973</v>
      </c>
      <c r="B274" s="70">
        <v>184</v>
      </c>
      <c r="C274" s="70">
        <v>14</v>
      </c>
      <c r="D274" s="70">
        <v>11</v>
      </c>
      <c r="E274" s="70">
        <v>2017</v>
      </c>
      <c r="F274" s="70" t="s">
        <v>156</v>
      </c>
      <c r="G274" s="1064" t="s">
        <v>1653</v>
      </c>
      <c r="H274" s="70" t="s">
        <v>1654</v>
      </c>
      <c r="I274" s="148"/>
      <c r="J274" s="71">
        <v>133.90995739170646</v>
      </c>
      <c r="K274" s="71">
        <v>0.82607308334689067</v>
      </c>
      <c r="L274" s="71">
        <v>9.9795389345878007</v>
      </c>
      <c r="M274" s="71">
        <v>11.941469982124991</v>
      </c>
      <c r="N274" s="71">
        <v>21.683873636364787</v>
      </c>
      <c r="O274" s="71">
        <v>9.1856280795993097</v>
      </c>
      <c r="P274" s="71">
        <v>11.292560233827514</v>
      </c>
      <c r="Q274" s="71">
        <v>0.54894914653760896</v>
      </c>
      <c r="R274" s="71">
        <v>0</v>
      </c>
      <c r="S274" s="71">
        <v>0.79246141995814978</v>
      </c>
      <c r="T274" s="72"/>
      <c r="U274" s="71">
        <v>5005235</v>
      </c>
      <c r="V274" s="71">
        <v>265</v>
      </c>
      <c r="W274" s="71">
        <v>213</v>
      </c>
      <c r="X274" s="71">
        <v>2294</v>
      </c>
      <c r="Y274" s="71">
        <v>4167</v>
      </c>
      <c r="Z274" s="71">
        <v>5492</v>
      </c>
      <c r="AA274" s="71">
        <v>2339</v>
      </c>
      <c r="AB274" s="71">
        <v>8037</v>
      </c>
      <c r="AC274" s="71">
        <v>0</v>
      </c>
      <c r="AD274" s="71">
        <v>0.79246141995814978</v>
      </c>
      <c r="AE274" s="72"/>
      <c r="AF274" s="71">
        <v>40573803.278749883</v>
      </c>
      <c r="AG274" s="71">
        <v>545827.20377890847</v>
      </c>
      <c r="AH274" s="71">
        <v>1376302.586538465</v>
      </c>
      <c r="AI274" s="71">
        <v>14203438.59426883</v>
      </c>
      <c r="AJ274" s="71">
        <v>16623469.60538476</v>
      </c>
      <c r="AK274" s="71">
        <v>0</v>
      </c>
      <c r="AL274" s="71">
        <v>0</v>
      </c>
      <c r="AM274" s="71">
        <v>1104017.6320439239</v>
      </c>
      <c r="AN274" s="71">
        <v>0</v>
      </c>
      <c r="AO274" s="71">
        <v>0</v>
      </c>
      <c r="AP274" s="71">
        <v>74426858.900764763</v>
      </c>
      <c r="AQ274" s="72"/>
      <c r="AR274" s="71">
        <v>64</v>
      </c>
      <c r="AS274" s="71">
        <v>44</v>
      </c>
      <c r="AT274" s="71">
        <v>0</v>
      </c>
      <c r="AU274" s="71">
        <v>0</v>
      </c>
      <c r="AV274" s="71">
        <v>0</v>
      </c>
      <c r="AW274" s="71">
        <v>0</v>
      </c>
      <c r="AX274" s="71"/>
      <c r="AY274" s="72"/>
      <c r="AZ274" s="71">
        <v>383.4</v>
      </c>
      <c r="BA274" s="71">
        <v>35402.400000000001</v>
      </c>
      <c r="BB274" s="71">
        <v>0</v>
      </c>
      <c r="BC274" s="71">
        <v>0</v>
      </c>
      <c r="BD274" s="71">
        <v>0</v>
      </c>
      <c r="BE274" s="71">
        <v>0</v>
      </c>
      <c r="BF274" s="71"/>
      <c r="BG274" s="72"/>
      <c r="BH274" s="71">
        <v>0</v>
      </c>
      <c r="BI274" s="71">
        <v>0</v>
      </c>
      <c r="BJ274" s="71">
        <v>23.335000000000001</v>
      </c>
      <c r="BK274" s="71">
        <v>0</v>
      </c>
      <c r="BL274" s="71">
        <v>0</v>
      </c>
      <c r="BM274" s="71">
        <v>0</v>
      </c>
      <c r="BN274" s="72"/>
      <c r="BO274" s="71">
        <v>0</v>
      </c>
      <c r="BP274" s="71">
        <v>0</v>
      </c>
      <c r="BQ274" s="71">
        <v>4</v>
      </c>
      <c r="BR274" s="71">
        <v>0</v>
      </c>
      <c r="BS274" s="71">
        <v>0</v>
      </c>
      <c r="BT274" s="71">
        <v>0</v>
      </c>
      <c r="BU274"/>
      <c r="BV274" s="70">
        <v>23.335000000000001</v>
      </c>
      <c r="BW274" s="70">
        <v>0</v>
      </c>
      <c r="BX274" s="70">
        <v>0</v>
      </c>
      <c r="BY274" s="70">
        <v>0</v>
      </c>
      <c r="BZ274" s="70">
        <v>0</v>
      </c>
      <c r="CA274" s="70">
        <v>0</v>
      </c>
      <c r="CB274" s="70">
        <v>0</v>
      </c>
      <c r="CC274" s="70">
        <v>0</v>
      </c>
      <c r="CD274" s="70">
        <v>0</v>
      </c>
    </row>
    <row r="275" spans="1:82">
      <c r="A275" s="70" t="s">
        <v>1974</v>
      </c>
      <c r="B275" s="70">
        <v>185</v>
      </c>
      <c r="C275" s="70">
        <v>15</v>
      </c>
      <c r="D275" s="70">
        <v>11</v>
      </c>
      <c r="E275" s="70">
        <v>2018</v>
      </c>
      <c r="F275" s="70" t="s">
        <v>183</v>
      </c>
      <c r="G275" s="70" t="s">
        <v>1653</v>
      </c>
      <c r="H275" s="70" t="s">
        <v>1654</v>
      </c>
      <c r="I275" s="148"/>
      <c r="J275" s="71">
        <v>117.19602496539325</v>
      </c>
      <c r="K275" s="71">
        <v>0.76885029530219373</v>
      </c>
      <c r="L275" s="71">
        <v>9.1549415727074805</v>
      </c>
      <c r="M275" s="71">
        <v>12.000366224167538</v>
      </c>
      <c r="N275" s="71">
        <v>19.901693560396055</v>
      </c>
      <c r="O275" s="71">
        <v>8.9457641122463745</v>
      </c>
      <c r="P275" s="71">
        <v>11.046314624177674</v>
      </c>
      <c r="Q275" s="71">
        <v>0.50184943870441701</v>
      </c>
      <c r="R275" s="71">
        <v>0</v>
      </c>
      <c r="S275" s="71">
        <v>0.98517782906811935</v>
      </c>
      <c r="T275" s="72"/>
      <c r="U275" s="71">
        <v>4577113</v>
      </c>
      <c r="V275" s="71">
        <v>265</v>
      </c>
      <c r="W275" s="71">
        <v>213</v>
      </c>
      <c r="X275" s="71">
        <v>2294</v>
      </c>
      <c r="Y275" s="71">
        <v>4154</v>
      </c>
      <c r="Z275" s="71">
        <v>5451</v>
      </c>
      <c r="AA275" s="71">
        <v>2311</v>
      </c>
      <c r="AB275" s="71">
        <v>7918</v>
      </c>
      <c r="AC275" s="71">
        <v>0</v>
      </c>
      <c r="AD275" s="71">
        <v>0.98517782906811935</v>
      </c>
      <c r="AE275" s="72"/>
      <c r="AF275" s="71">
        <v>37245221.040787801</v>
      </c>
      <c r="AG275" s="71">
        <v>493843.04561611603</v>
      </c>
      <c r="AH275" s="71">
        <v>1297165.357159009</v>
      </c>
      <c r="AI275" s="71">
        <v>14518815.50192106</v>
      </c>
      <c r="AJ275" s="71">
        <v>15394001.3423528</v>
      </c>
      <c r="AK275" s="71">
        <v>0</v>
      </c>
      <c r="AL275" s="71">
        <v>0</v>
      </c>
      <c r="AM275" s="71">
        <v>1089921.4946148361</v>
      </c>
      <c r="AN275" s="71">
        <v>0</v>
      </c>
      <c r="AO275" s="71">
        <v>0</v>
      </c>
      <c r="AP275" s="71">
        <v>70038967.78245163</v>
      </c>
      <c r="AQ275" s="72"/>
      <c r="AR275" s="71">
        <v>67</v>
      </c>
      <c r="AS275" s="71">
        <v>63</v>
      </c>
      <c r="AT275" s="71">
        <v>0</v>
      </c>
      <c r="AU275" s="71">
        <v>0</v>
      </c>
      <c r="AV275" s="71">
        <v>0</v>
      </c>
      <c r="AW275" s="71">
        <v>1</v>
      </c>
      <c r="AX275" s="71"/>
      <c r="AY275" s="72"/>
      <c r="AZ275" s="71">
        <v>399.7</v>
      </c>
      <c r="BA275" s="71">
        <v>35999</v>
      </c>
      <c r="BB275" s="71">
        <v>0</v>
      </c>
      <c r="BC275" s="71">
        <v>0</v>
      </c>
      <c r="BD275" s="71">
        <v>0</v>
      </c>
      <c r="BE275" s="71">
        <v>6250</v>
      </c>
      <c r="BF275" s="71"/>
      <c r="BG275" s="72"/>
      <c r="BH275" s="71">
        <v>0</v>
      </c>
      <c r="BI275" s="71">
        <v>0</v>
      </c>
      <c r="BJ275" s="71">
        <v>29.704000000000001</v>
      </c>
      <c r="BK275" s="71">
        <v>0</v>
      </c>
      <c r="BL275" s="71">
        <v>0</v>
      </c>
      <c r="BM275" s="71">
        <v>0</v>
      </c>
      <c r="BN275" s="72"/>
      <c r="BO275" s="71">
        <v>0</v>
      </c>
      <c r="BP275" s="71">
        <v>0</v>
      </c>
      <c r="BQ275" s="71">
        <v>5</v>
      </c>
      <c r="BR275" s="71">
        <v>0</v>
      </c>
      <c r="BS275" s="71">
        <v>0</v>
      </c>
      <c r="BT275" s="71">
        <v>0</v>
      </c>
      <c r="BU275"/>
      <c r="BV275" s="70">
        <v>29.704000000000001</v>
      </c>
      <c r="BW275" s="70">
        <v>0</v>
      </c>
      <c r="BX275" s="70">
        <v>0</v>
      </c>
      <c r="BY275" s="70">
        <v>0</v>
      </c>
      <c r="BZ275" s="70">
        <v>0</v>
      </c>
      <c r="CA275" s="70">
        <v>0</v>
      </c>
      <c r="CB275" s="70">
        <v>0</v>
      </c>
      <c r="CC275" s="70">
        <v>0</v>
      </c>
      <c r="CD275" s="70">
        <v>0</v>
      </c>
    </row>
    <row r="276" spans="1:82">
      <c r="A276" s="70" t="s">
        <v>1975</v>
      </c>
      <c r="B276" s="70">
        <v>186</v>
      </c>
      <c r="C276" s="70">
        <v>16</v>
      </c>
      <c r="D276" s="70">
        <v>11</v>
      </c>
      <c r="E276" s="70">
        <v>2019</v>
      </c>
      <c r="F276" s="70" t="s">
        <v>158</v>
      </c>
      <c r="G276" s="70" t="s">
        <v>1653</v>
      </c>
      <c r="H276" s="70" t="s">
        <v>1654</v>
      </c>
      <c r="I276" s="148"/>
      <c r="J276" s="71">
        <v>110.9692844577052</v>
      </c>
      <c r="K276" s="71">
        <v>0.71343645958303448</v>
      </c>
      <c r="L276" s="71">
        <v>9.1959588347204768</v>
      </c>
      <c r="M276" s="71">
        <v>10.765418171724097</v>
      </c>
      <c r="N276" s="71">
        <v>19.890424153682016</v>
      </c>
      <c r="O276" s="71">
        <v>8.5597865348966256</v>
      </c>
      <c r="P276" s="71">
        <v>10.26275271720252</v>
      </c>
      <c r="Q276" s="71">
        <v>0.47578579268404197</v>
      </c>
      <c r="R276" s="71">
        <v>0</v>
      </c>
      <c r="S276" s="71">
        <v>0.81316531169239359</v>
      </c>
      <c r="T276" s="72"/>
      <c r="U276" s="71">
        <v>4559073</v>
      </c>
      <c r="V276" s="71">
        <v>265</v>
      </c>
      <c r="W276" s="71">
        <v>213</v>
      </c>
      <c r="X276" s="71">
        <v>2294</v>
      </c>
      <c r="Y276" s="71">
        <v>4101</v>
      </c>
      <c r="Z276" s="71">
        <v>5359</v>
      </c>
      <c r="AA276" s="71">
        <v>2131</v>
      </c>
      <c r="AB276" s="71">
        <v>7710</v>
      </c>
      <c r="AC276" s="71">
        <v>0</v>
      </c>
      <c r="AD276" s="71">
        <v>0.81316531169239359</v>
      </c>
      <c r="AE276" s="72"/>
      <c r="AF276" s="71">
        <v>36403423.347500756</v>
      </c>
      <c r="AG276" s="71">
        <v>493696.80483071541</v>
      </c>
      <c r="AH276" s="71">
        <v>1400551.119649227</v>
      </c>
      <c r="AI276" s="71">
        <v>14227233.90906807</v>
      </c>
      <c r="AJ276" s="71">
        <v>16031106.69754657</v>
      </c>
      <c r="AK276" s="71">
        <v>0</v>
      </c>
      <c r="AL276" s="71">
        <v>0</v>
      </c>
      <c r="AM276" s="71">
        <v>1050043.9591510748</v>
      </c>
      <c r="AN276" s="71">
        <v>0</v>
      </c>
      <c r="AO276" s="71">
        <v>0</v>
      </c>
      <c r="AP276" s="71">
        <v>69606055.837746412</v>
      </c>
      <c r="AQ276" s="72"/>
      <c r="AR276" s="71">
        <v>70</v>
      </c>
      <c r="AS276" s="71">
        <v>94</v>
      </c>
      <c r="AT276" s="71">
        <v>0</v>
      </c>
      <c r="AU276" s="71">
        <v>0</v>
      </c>
      <c r="AV276" s="71">
        <v>0</v>
      </c>
      <c r="AW276" s="71">
        <v>1</v>
      </c>
      <c r="AX276" s="71"/>
      <c r="AY276" s="72"/>
      <c r="AZ276" s="71">
        <v>413.7</v>
      </c>
      <c r="BA276" s="71">
        <v>38816.699999999997</v>
      </c>
      <c r="BB276" s="71">
        <v>0</v>
      </c>
      <c r="BC276" s="71">
        <v>0</v>
      </c>
      <c r="BD276" s="71">
        <v>0</v>
      </c>
      <c r="BE276" s="71">
        <v>6250</v>
      </c>
      <c r="BF276" s="71"/>
      <c r="BG276" s="72"/>
      <c r="BH276" s="71">
        <v>0</v>
      </c>
      <c r="BI276" s="71">
        <v>0</v>
      </c>
      <c r="BJ276" s="71">
        <v>27.238</v>
      </c>
      <c r="BK276" s="71">
        <v>0</v>
      </c>
      <c r="BL276" s="71">
        <v>0</v>
      </c>
      <c r="BM276" s="71">
        <v>0</v>
      </c>
      <c r="BN276" s="72"/>
      <c r="BO276" s="71">
        <v>0</v>
      </c>
      <c r="BP276" s="71">
        <v>0</v>
      </c>
      <c r="BQ276" s="71">
        <v>5</v>
      </c>
      <c r="BR276" s="71">
        <v>0</v>
      </c>
      <c r="BS276" s="71">
        <v>0</v>
      </c>
      <c r="BT276" s="71">
        <v>0</v>
      </c>
      <c r="BU276"/>
      <c r="BV276" s="70">
        <v>27.238</v>
      </c>
      <c r="BW276" s="70">
        <v>0</v>
      </c>
      <c r="BX276" s="70">
        <v>0</v>
      </c>
      <c r="BY276" s="70">
        <v>0</v>
      </c>
      <c r="BZ276" s="70">
        <v>0</v>
      </c>
      <c r="CA276" s="70">
        <v>0</v>
      </c>
      <c r="CB276" s="70">
        <v>0</v>
      </c>
      <c r="CC276" s="70">
        <v>0</v>
      </c>
      <c r="CD276" s="70">
        <v>0</v>
      </c>
    </row>
    <row r="277" spans="1:82">
      <c r="A277" s="70" t="s">
        <v>1976</v>
      </c>
      <c r="B277" s="70">
        <v>187</v>
      </c>
      <c r="C277" s="70">
        <v>17</v>
      </c>
      <c r="D277" s="70">
        <v>11</v>
      </c>
      <c r="E277" s="70">
        <v>2020</v>
      </c>
      <c r="F277" s="70" t="s">
        <v>159</v>
      </c>
      <c r="G277" s="70" t="s">
        <v>1653</v>
      </c>
      <c r="H277" s="70" t="s">
        <v>1654</v>
      </c>
      <c r="I277" s="148"/>
      <c r="J277" s="71">
        <v>87.0271226891483</v>
      </c>
      <c r="K277" s="71">
        <v>0.8205941542454217</v>
      </c>
      <c r="L277" s="71">
        <v>8.3571035482801435</v>
      </c>
      <c r="M277" s="71">
        <v>9.4966561431781802</v>
      </c>
      <c r="N277" s="71">
        <v>18.110670162266647</v>
      </c>
      <c r="O277" s="71">
        <v>7.4212147373055997</v>
      </c>
      <c r="P277" s="71">
        <v>9.6781296210849543</v>
      </c>
      <c r="Q277" s="71">
        <v>0.444504893704457</v>
      </c>
      <c r="R277" s="71">
        <v>0</v>
      </c>
      <c r="S277" s="71">
        <v>0.61230515614785364</v>
      </c>
      <c r="T277" s="72"/>
      <c r="U277" s="71">
        <v>4053066</v>
      </c>
      <c r="V277" s="71">
        <v>282</v>
      </c>
      <c r="W277" s="71">
        <v>172</v>
      </c>
      <c r="X277" s="71">
        <v>2128</v>
      </c>
      <c r="Y277" s="71">
        <v>4074</v>
      </c>
      <c r="Z277" s="71">
        <v>5303</v>
      </c>
      <c r="AA277" s="71">
        <v>2136</v>
      </c>
      <c r="AB277" s="71">
        <v>7539</v>
      </c>
      <c r="AC277" s="71">
        <v>0</v>
      </c>
      <c r="AD277" s="71">
        <v>0.61230515614785364</v>
      </c>
      <c r="AE277" s="72"/>
      <c r="AF277" s="71">
        <v>31645964.152693029</v>
      </c>
      <c r="AG277" s="71">
        <v>525755.16364880826</v>
      </c>
      <c r="AH277" s="71">
        <v>1225554.9286648217</v>
      </c>
      <c r="AI277" s="71">
        <v>12218298.568360893</v>
      </c>
      <c r="AJ277" s="71">
        <v>16729831.38094368</v>
      </c>
      <c r="AK277" s="71"/>
      <c r="AL277" s="71"/>
      <c r="AM277" s="71">
        <v>983923.2600369869</v>
      </c>
      <c r="AN277" s="71"/>
      <c r="AO277" s="71"/>
      <c r="AP277" s="71">
        <v>63329327.454348221</v>
      </c>
      <c r="AQ277" s="72"/>
      <c r="AR277" s="71">
        <v>74</v>
      </c>
      <c r="AS277" s="71">
        <v>138</v>
      </c>
      <c r="AT277" s="71">
        <v>0</v>
      </c>
      <c r="AU277" s="71">
        <v>0</v>
      </c>
      <c r="AV277" s="71">
        <v>0</v>
      </c>
      <c r="AW277" s="71">
        <v>1</v>
      </c>
      <c r="AX277" s="71"/>
      <c r="AY277" s="72"/>
      <c r="AZ277" s="71">
        <v>444.49999999999989</v>
      </c>
      <c r="BA277" s="71">
        <v>42822.499999999993</v>
      </c>
      <c r="BB277" s="71">
        <v>0</v>
      </c>
      <c r="BC277" s="71">
        <v>0</v>
      </c>
      <c r="BD277" s="71">
        <v>0</v>
      </c>
      <c r="BE277" s="71">
        <v>6250</v>
      </c>
      <c r="BF277" s="71"/>
      <c r="BG277" s="72"/>
      <c r="BH277" s="71">
        <v>0</v>
      </c>
      <c r="BI277" s="71">
        <v>0</v>
      </c>
      <c r="BJ277" s="71">
        <v>20.86</v>
      </c>
      <c r="BK277" s="71">
        <v>0</v>
      </c>
      <c r="BL277" s="71">
        <v>0</v>
      </c>
      <c r="BM277" s="71">
        <v>0</v>
      </c>
      <c r="BN277" s="72"/>
      <c r="BO277" s="71">
        <v>0</v>
      </c>
      <c r="BP277" s="71">
        <v>0</v>
      </c>
      <c r="BQ277" s="71">
        <v>4</v>
      </c>
      <c r="BR277" s="71">
        <v>0</v>
      </c>
      <c r="BS277" s="71">
        <v>0</v>
      </c>
      <c r="BT277" s="71">
        <v>0</v>
      </c>
      <c r="BU277"/>
      <c r="BV277" s="70">
        <v>20.86</v>
      </c>
      <c r="BW277" s="70">
        <v>0</v>
      </c>
      <c r="BX277" s="70">
        <v>0</v>
      </c>
      <c r="BY277" s="70">
        <v>0</v>
      </c>
      <c r="BZ277" s="70">
        <v>0</v>
      </c>
      <c r="CA277" s="70">
        <v>0</v>
      </c>
      <c r="CB277" s="70">
        <v>0</v>
      </c>
      <c r="CC277" s="70">
        <v>0</v>
      </c>
      <c r="CD277" s="70">
        <v>0</v>
      </c>
    </row>
    <row r="278" spans="1:82">
      <c r="A278" s="70" t="s">
        <v>1977</v>
      </c>
      <c r="B278" s="70">
        <v>187</v>
      </c>
      <c r="C278" s="70">
        <v>18</v>
      </c>
      <c r="D278" s="70">
        <v>11</v>
      </c>
      <c r="E278" s="70">
        <v>2021</v>
      </c>
      <c r="F278" s="70" t="s">
        <v>160</v>
      </c>
      <c r="G278" s="70" t="s">
        <v>1653</v>
      </c>
      <c r="H278" s="70" t="s">
        <v>1654</v>
      </c>
      <c r="I278" s="148"/>
      <c r="J278" s="71">
        <v>90.026017707815797</v>
      </c>
      <c r="K278" s="71">
        <v>0.79045995347081766</v>
      </c>
      <c r="L278" s="71">
        <v>7.6266002999658369</v>
      </c>
      <c r="M278" s="71">
        <v>9.6449606147916835</v>
      </c>
      <c r="N278" s="71">
        <v>17.655420069735118</v>
      </c>
      <c r="O278" s="71">
        <v>7.1028429970362073</v>
      </c>
      <c r="P278" s="71">
        <v>9.7207079142056632</v>
      </c>
      <c r="Q278" s="71">
        <v>0.43153911077445001</v>
      </c>
      <c r="R278" s="71">
        <v>0</v>
      </c>
      <c r="S278" s="71">
        <v>0.55445712281705017</v>
      </c>
      <c r="T278" s="72"/>
      <c r="U278" s="71">
        <v>4305648</v>
      </c>
      <c r="V278" s="71">
        <v>282</v>
      </c>
      <c r="W278" s="71">
        <v>172</v>
      </c>
      <c r="X278" s="71">
        <v>2128</v>
      </c>
      <c r="Y278" s="71">
        <v>4020</v>
      </c>
      <c r="Z278" s="71">
        <v>5226</v>
      </c>
      <c r="AA278" s="71">
        <v>2092</v>
      </c>
      <c r="AB278" s="71">
        <v>7391</v>
      </c>
      <c r="AC278" s="71">
        <v>0</v>
      </c>
      <c r="AD278" s="71">
        <v>0.55445712281705017</v>
      </c>
      <c r="AE278" s="72"/>
      <c r="AF278" s="71">
        <v>32979410.375989359</v>
      </c>
      <c r="AG278" s="71">
        <v>534834.1300658324</v>
      </c>
      <c r="AH278" s="71">
        <v>1098781.3164094596</v>
      </c>
      <c r="AI278" s="71">
        <v>13407095.411261745</v>
      </c>
      <c r="AJ278" s="71">
        <v>16080819.508852709</v>
      </c>
      <c r="AK278" s="71">
        <v>0</v>
      </c>
      <c r="AL278" s="71">
        <v>0</v>
      </c>
      <c r="AM278" s="71">
        <v>970171.39478747139</v>
      </c>
      <c r="AN278" s="71">
        <v>0</v>
      </c>
      <c r="AO278" s="71">
        <v>0</v>
      </c>
      <c r="AP278" s="71">
        <v>65071112.137366571</v>
      </c>
      <c r="AQ278" s="72"/>
      <c r="AR278" s="71">
        <v>94</v>
      </c>
      <c r="AS278" s="71">
        <v>154</v>
      </c>
      <c r="AT278" s="71">
        <v>0</v>
      </c>
      <c r="AU278" s="71">
        <v>0</v>
      </c>
      <c r="AV278" s="71">
        <v>0</v>
      </c>
      <c r="AW278" s="71">
        <v>1</v>
      </c>
      <c r="AX278" s="71"/>
      <c r="AY278" s="72"/>
      <c r="AZ278" s="71">
        <v>632.69999999999959</v>
      </c>
      <c r="BA278" s="71">
        <v>43553.899999999987</v>
      </c>
      <c r="BB278" s="71">
        <v>0</v>
      </c>
      <c r="BC278" s="71">
        <v>0</v>
      </c>
      <c r="BD278" s="71">
        <v>0</v>
      </c>
      <c r="BE278" s="71">
        <v>6250</v>
      </c>
      <c r="BF278" s="71"/>
      <c r="BG278" s="72"/>
      <c r="BH278" s="71">
        <v>0</v>
      </c>
      <c r="BI278" s="71">
        <v>0</v>
      </c>
      <c r="BJ278" s="71">
        <v>25.292999999999999</v>
      </c>
      <c r="BK278" s="71">
        <v>0</v>
      </c>
      <c r="BL278" s="71">
        <v>0</v>
      </c>
      <c r="BM278" s="71">
        <v>0</v>
      </c>
      <c r="BN278" s="72"/>
      <c r="BO278" s="71">
        <v>0</v>
      </c>
      <c r="BP278" s="71">
        <v>0</v>
      </c>
      <c r="BQ278" s="71">
        <v>5</v>
      </c>
      <c r="BR278" s="71">
        <v>0</v>
      </c>
      <c r="BS278" s="71">
        <v>0</v>
      </c>
      <c r="BT278" s="71">
        <v>0</v>
      </c>
      <c r="BU278"/>
      <c r="BV278" s="70">
        <v>25.292999999999999</v>
      </c>
      <c r="BW278" s="70">
        <v>0</v>
      </c>
      <c r="BX278" s="70">
        <v>0</v>
      </c>
      <c r="BY278" s="70">
        <v>0</v>
      </c>
      <c r="BZ278" s="70">
        <v>0</v>
      </c>
      <c r="CA278" s="70">
        <v>0</v>
      </c>
      <c r="CB278" s="70">
        <v>0</v>
      </c>
      <c r="CC278" s="70">
        <v>0</v>
      </c>
      <c r="CD278" s="70">
        <v>0</v>
      </c>
    </row>
    <row r="279" spans="1:82">
      <c r="A279" s="70" t="s">
        <v>1656</v>
      </c>
      <c r="B279" s="70">
        <v>187</v>
      </c>
      <c r="C279" s="70">
        <v>19</v>
      </c>
      <c r="D279" s="70">
        <v>11</v>
      </c>
      <c r="E279" s="70">
        <v>2022</v>
      </c>
      <c r="F279" s="70" t="s">
        <v>161</v>
      </c>
      <c r="G279" s="70" t="s">
        <v>1653</v>
      </c>
      <c r="H279" s="70" t="s">
        <v>1654</v>
      </c>
      <c r="I279" s="148"/>
      <c r="J279" s="71">
        <v>74.572293411015423</v>
      </c>
      <c r="K279" s="71">
        <v>0.75611769131943496</v>
      </c>
      <c r="L279" s="71">
        <v>6.838254121423498</v>
      </c>
      <c r="M279" s="71">
        <v>9.8335430482110553</v>
      </c>
      <c r="N279" s="71">
        <v>17.115215167127495</v>
      </c>
      <c r="O279" s="71">
        <v>7.41860777593606</v>
      </c>
      <c r="P279" s="71">
        <v>9.5244012210502671</v>
      </c>
      <c r="Q279" s="71">
        <v>0.42586444069624757</v>
      </c>
      <c r="R279" s="71">
        <v>0</v>
      </c>
      <c r="S279" s="71">
        <v>0.68197026919010006</v>
      </c>
      <c r="T279" s="72"/>
      <c r="U279" s="71">
        <v>4386550</v>
      </c>
      <c r="V279" s="71">
        <v>282</v>
      </c>
      <c r="W279" s="71">
        <v>172</v>
      </c>
      <c r="X279" s="71">
        <v>2128</v>
      </c>
      <c r="Y279" s="71">
        <v>3957</v>
      </c>
      <c r="Z279" s="71">
        <v>5186</v>
      </c>
      <c r="AA279" s="71">
        <v>2081</v>
      </c>
      <c r="AB279" s="71">
        <v>7234</v>
      </c>
      <c r="AC279" s="71">
        <v>0</v>
      </c>
      <c r="AD279" s="71">
        <v>0.68197026919010006</v>
      </c>
      <c r="AE279" s="72"/>
      <c r="AF279" s="71">
        <v>29953669.811766274</v>
      </c>
      <c r="AG279" s="71">
        <v>539532.41885158489</v>
      </c>
      <c r="AH279" s="71">
        <v>1219657.3625092236</v>
      </c>
      <c r="AI279" s="71">
        <v>13314913.256776797</v>
      </c>
      <c r="AJ279" s="71">
        <v>16112368.55381221</v>
      </c>
      <c r="AK279" s="71">
        <v>0</v>
      </c>
      <c r="AL279" s="71">
        <v>0</v>
      </c>
      <c r="AM279" s="71">
        <v>934106.84774107405</v>
      </c>
      <c r="AN279" s="71">
        <v>0</v>
      </c>
      <c r="AO279" s="71">
        <v>0</v>
      </c>
      <c r="AP279" s="71">
        <v>62074248.251457162</v>
      </c>
      <c r="AQ279" s="72"/>
      <c r="AR279" s="71">
        <v>119</v>
      </c>
      <c r="AS279" s="71">
        <v>166</v>
      </c>
      <c r="AT279" s="71">
        <v>0</v>
      </c>
      <c r="AU279" s="71">
        <v>0</v>
      </c>
      <c r="AV279" s="71">
        <v>0</v>
      </c>
      <c r="AW279" s="71">
        <v>1</v>
      </c>
      <c r="AX279" s="71"/>
      <c r="AY279" s="72"/>
      <c r="AZ279" s="71">
        <v>863.69999999999914</v>
      </c>
      <c r="BA279" s="71">
        <v>44148.299999999988</v>
      </c>
      <c r="BB279" s="71">
        <v>0</v>
      </c>
      <c r="BC279" s="71">
        <v>0</v>
      </c>
      <c r="BD279" s="71">
        <v>0</v>
      </c>
      <c r="BE279" s="71">
        <v>6250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1978</v>
      </c>
      <c r="B280" s="70">
        <v>187</v>
      </c>
      <c r="C280" s="70">
        <v>20</v>
      </c>
      <c r="D280" s="70">
        <v>11</v>
      </c>
      <c r="E280" s="70">
        <v>2023</v>
      </c>
      <c r="F280" s="70" t="s">
        <v>1539</v>
      </c>
      <c r="G280" s="70" t="s">
        <v>1653</v>
      </c>
      <c r="H280" s="70" t="s">
        <v>1654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132</v>
      </c>
      <c r="AS280" s="71">
        <v>172</v>
      </c>
      <c r="AT280" s="71">
        <v>0</v>
      </c>
      <c r="AU280" s="71">
        <v>0</v>
      </c>
      <c r="AV280" s="71">
        <v>0</v>
      </c>
      <c r="AW280" s="71">
        <v>1</v>
      </c>
      <c r="AX280" s="71"/>
      <c r="AY280" s="72"/>
      <c r="AZ280" s="71">
        <v>982.39999999999884</v>
      </c>
      <c r="BA280" s="71">
        <v>44424.999999999993</v>
      </c>
      <c r="BB280" s="71">
        <v>0</v>
      </c>
      <c r="BC280" s="71">
        <v>0</v>
      </c>
      <c r="BD280" s="71">
        <v>0</v>
      </c>
      <c r="BE280" s="71">
        <v>6250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1652</v>
      </c>
      <c r="B281" s="70">
        <v>187</v>
      </c>
      <c r="C281" s="70">
        <v>21</v>
      </c>
      <c r="D281" s="70">
        <v>11</v>
      </c>
      <c r="E281" s="70">
        <v>2024</v>
      </c>
      <c r="F281" s="70" t="s">
        <v>1554</v>
      </c>
      <c r="G281" s="70" t="s">
        <v>1653</v>
      </c>
      <c r="H281" s="70" t="s">
        <v>1654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1979</v>
      </c>
      <c r="B282" s="70">
        <v>86</v>
      </c>
      <c r="C282" s="70">
        <v>1</v>
      </c>
      <c r="D282" s="70">
        <v>6</v>
      </c>
      <c r="E282" s="70">
        <v>1990</v>
      </c>
      <c r="F282" s="70" t="s">
        <v>787</v>
      </c>
      <c r="G282" s="70" t="s">
        <v>1980</v>
      </c>
      <c r="H282" s="70" t="s">
        <v>1981</v>
      </c>
      <c r="I282" s="148"/>
      <c r="J282" s="71">
        <v>6.7226307899215714</v>
      </c>
      <c r="K282" s="71">
        <v>1.628149720235964</v>
      </c>
      <c r="L282" s="71">
        <v>2.7150782155278672</v>
      </c>
      <c r="M282" s="71">
        <v>5.2022314925385089</v>
      </c>
      <c r="N282" s="71">
        <v>7.2438151450118928</v>
      </c>
      <c r="O282" s="71">
        <v>5.8738908636910638</v>
      </c>
      <c r="P282" s="71">
        <v>11.2515452303451</v>
      </c>
      <c r="Q282" s="71">
        <v>0.50891171297278603</v>
      </c>
      <c r="R282" s="71">
        <v>0</v>
      </c>
      <c r="S282" s="71">
        <v>0.41519166799640811</v>
      </c>
      <c r="T282" s="72"/>
      <c r="U282" s="71">
        <v>1092350</v>
      </c>
      <c r="V282" s="71">
        <v>468</v>
      </c>
      <c r="W282" s="71">
        <v>39</v>
      </c>
      <c r="X282" s="71">
        <v>2182</v>
      </c>
      <c r="Y282" s="71">
        <v>1883</v>
      </c>
      <c r="Z282" s="71">
        <v>2416</v>
      </c>
      <c r="AA282" s="71">
        <v>2732</v>
      </c>
      <c r="AB282" s="71">
        <v>8263</v>
      </c>
      <c r="AC282" s="71">
        <v>0</v>
      </c>
      <c r="AD282" s="71">
        <v>0.41519166799640811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1982</v>
      </c>
      <c r="B283" s="70">
        <v>87</v>
      </c>
      <c r="C283" s="70">
        <v>2</v>
      </c>
      <c r="D283" s="70">
        <v>6</v>
      </c>
      <c r="E283" s="70">
        <v>2005</v>
      </c>
      <c r="F283" s="70" t="s">
        <v>789</v>
      </c>
      <c r="G283" s="70" t="s">
        <v>1980</v>
      </c>
      <c r="H283" s="70" t="s">
        <v>1981</v>
      </c>
      <c r="I283" s="148"/>
      <c r="J283" s="71">
        <v>11.675537668808429</v>
      </c>
      <c r="K283" s="71">
        <v>1.122577665756632</v>
      </c>
      <c r="L283" s="71">
        <v>4.9062059855218303</v>
      </c>
      <c r="M283" s="71">
        <v>13.2520069319831</v>
      </c>
      <c r="N283" s="71">
        <v>11.40381716952159</v>
      </c>
      <c r="O283" s="71">
        <v>9.0195507831314892</v>
      </c>
      <c r="P283" s="71">
        <v>10.90717114892623</v>
      </c>
      <c r="Q283" s="71">
        <v>0.46247738798274302</v>
      </c>
      <c r="R283" s="71">
        <v>0</v>
      </c>
      <c r="S283" s="71">
        <v>0.46031565817707859</v>
      </c>
      <c r="T283" s="72"/>
      <c r="U283" s="71">
        <v>1508005</v>
      </c>
      <c r="V283" s="71">
        <v>414</v>
      </c>
      <c r="W283" s="71">
        <v>55</v>
      </c>
      <c r="X283" s="71">
        <v>2207</v>
      </c>
      <c r="Y283" s="71">
        <v>2118</v>
      </c>
      <c r="Z283" s="71">
        <v>4293</v>
      </c>
      <c r="AA283" s="71">
        <v>2169</v>
      </c>
      <c r="AB283" s="71">
        <v>7850</v>
      </c>
      <c r="AC283" s="71">
        <v>0</v>
      </c>
      <c r="AD283" s="71">
        <v>0.46031565817707859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1983</v>
      </c>
      <c r="B284" s="70">
        <v>88</v>
      </c>
      <c r="C284" s="70">
        <v>3</v>
      </c>
      <c r="D284" s="70">
        <v>6</v>
      </c>
      <c r="E284" s="70">
        <v>2006</v>
      </c>
      <c r="F284" s="70" t="s">
        <v>790</v>
      </c>
      <c r="G284" s="70" t="s">
        <v>1980</v>
      </c>
      <c r="H284" s="70" t="s">
        <v>1981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1984</v>
      </c>
      <c r="B285" s="70">
        <v>89</v>
      </c>
      <c r="C285" s="70">
        <v>4</v>
      </c>
      <c r="D285" s="70">
        <v>6</v>
      </c>
      <c r="E285" s="70">
        <v>2007</v>
      </c>
      <c r="F285" s="70" t="s">
        <v>791</v>
      </c>
      <c r="G285" s="70" t="s">
        <v>1980</v>
      </c>
      <c r="H285" s="70" t="s">
        <v>1981</v>
      </c>
      <c r="I285" s="148"/>
      <c r="J285" s="71">
        <v>12.59887639780796</v>
      </c>
      <c r="K285" s="71">
        <v>0.91461486834892247</v>
      </c>
      <c r="L285" s="71">
        <v>4.5746860373352796</v>
      </c>
      <c r="M285" s="71">
        <v>17.78334396039352</v>
      </c>
      <c r="N285" s="71">
        <v>11.58068165331373</v>
      </c>
      <c r="O285" s="71">
        <v>8.8501963912353663</v>
      </c>
      <c r="P285" s="71">
        <v>11.086214561951881</v>
      </c>
      <c r="Q285" s="71">
        <v>0.48195369143212802</v>
      </c>
      <c r="R285" s="71">
        <v>0</v>
      </c>
      <c r="S285" s="71">
        <v>0</v>
      </c>
      <c r="T285" s="72"/>
      <c r="U285" s="71">
        <v>1811143</v>
      </c>
      <c r="V285" s="71">
        <v>356</v>
      </c>
      <c r="W285" s="71">
        <v>53</v>
      </c>
      <c r="X285" s="71">
        <v>3649</v>
      </c>
      <c r="Y285" s="71">
        <v>2157</v>
      </c>
      <c r="Z285" s="71">
        <v>4379</v>
      </c>
      <c r="AA285" s="71">
        <v>2171</v>
      </c>
      <c r="AB285" s="71">
        <v>7748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1985</v>
      </c>
      <c r="B286" s="70">
        <v>90</v>
      </c>
      <c r="C286" s="70">
        <v>5</v>
      </c>
      <c r="D286" s="70">
        <v>6</v>
      </c>
      <c r="E286" s="70">
        <v>2008</v>
      </c>
      <c r="F286" s="70" t="s">
        <v>792</v>
      </c>
      <c r="G286" s="70" t="s">
        <v>1980</v>
      </c>
      <c r="H286" s="70" t="s">
        <v>1981</v>
      </c>
      <c r="I286" s="148"/>
      <c r="J286" s="71">
        <v>9.9814169842044986</v>
      </c>
      <c r="K286" s="71">
        <v>0.68404048404080309</v>
      </c>
      <c r="L286" s="71">
        <v>4.0755684651695878</v>
      </c>
      <c r="M286" s="71">
        <v>17.988495932871871</v>
      </c>
      <c r="N286" s="71">
        <v>11.428160006504839</v>
      </c>
      <c r="O286" s="71">
        <v>8.62039363339853</v>
      </c>
      <c r="P286" s="71">
        <v>10.910358361989649</v>
      </c>
      <c r="Q286" s="71">
        <v>0.47207415503136202</v>
      </c>
      <c r="R286" s="71">
        <v>0</v>
      </c>
      <c r="S286" s="71">
        <v>0</v>
      </c>
      <c r="T286" s="72"/>
      <c r="U286" s="71">
        <v>1641577</v>
      </c>
      <c r="V286" s="71">
        <v>356</v>
      </c>
      <c r="W286" s="71">
        <v>53</v>
      </c>
      <c r="X286" s="71">
        <v>3649</v>
      </c>
      <c r="Y286" s="71">
        <v>2190</v>
      </c>
      <c r="Z286" s="71">
        <v>4415</v>
      </c>
      <c r="AA286" s="71">
        <v>2139</v>
      </c>
      <c r="AB286" s="71">
        <v>7714</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1986</v>
      </c>
      <c r="B287" s="70">
        <v>91</v>
      </c>
      <c r="C287" s="70">
        <v>6</v>
      </c>
      <c r="D287" s="70">
        <v>6</v>
      </c>
      <c r="E287" s="70">
        <v>2009</v>
      </c>
      <c r="F287" s="70" t="s">
        <v>176</v>
      </c>
      <c r="G287" s="70" t="s">
        <v>1980</v>
      </c>
      <c r="H287" s="70" t="s">
        <v>1981</v>
      </c>
      <c r="I287" s="148"/>
      <c r="J287" s="71">
        <v>12.334495634753191</v>
      </c>
      <c r="K287" s="71">
        <v>0.72967688444771894</v>
      </c>
      <c r="L287" s="71">
        <v>9.8470952737118669</v>
      </c>
      <c r="M287" s="71">
        <v>18.269518611774949</v>
      </c>
      <c r="N287" s="71">
        <v>10.44795688356878</v>
      </c>
      <c r="O287" s="71">
        <v>8.8146087264520308</v>
      </c>
      <c r="P287" s="71">
        <v>10.468538642744489</v>
      </c>
      <c r="Q287" s="71">
        <v>0.44813179368714101</v>
      </c>
      <c r="R287" s="71">
        <v>0</v>
      </c>
      <c r="S287" s="71">
        <v>0</v>
      </c>
      <c r="T287" s="72"/>
      <c r="U287" s="71">
        <v>1605504</v>
      </c>
      <c r="V287" s="71">
        <v>349</v>
      </c>
      <c r="W287" s="71">
        <v>183</v>
      </c>
      <c r="X287" s="71">
        <v>3733</v>
      </c>
      <c r="Y287" s="71">
        <v>2217</v>
      </c>
      <c r="Z287" s="71">
        <v>4456</v>
      </c>
      <c r="AA287" s="71">
        <v>2107</v>
      </c>
      <c r="AB287" s="71">
        <v>7687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4.46</v>
      </c>
      <c r="BM287" s="71">
        <v>0</v>
      </c>
      <c r="BN287" s="72"/>
      <c r="BO287" s="71">
        <v>0</v>
      </c>
      <c r="BP287" s="71">
        <v>0</v>
      </c>
      <c r="BQ287" s="71">
        <v>0</v>
      </c>
      <c r="BR287" s="71">
        <v>0</v>
      </c>
      <c r="BS287" s="71">
        <v>1</v>
      </c>
      <c r="BT287" s="71">
        <v>0</v>
      </c>
      <c r="BU287"/>
      <c r="BV287" s="70">
        <v>4.46</v>
      </c>
      <c r="BW287" s="70">
        <v>0</v>
      </c>
      <c r="BX287" s="70">
        <v>0</v>
      </c>
      <c r="BY287" s="70">
        <v>0</v>
      </c>
      <c r="BZ287" s="70">
        <v>0</v>
      </c>
      <c r="CA287" s="70">
        <v>0</v>
      </c>
      <c r="CB287" s="70">
        <v>0</v>
      </c>
      <c r="CC287" s="70">
        <v>0</v>
      </c>
      <c r="CD287" s="70">
        <v>0</v>
      </c>
    </row>
    <row r="288" spans="1:82">
      <c r="A288" s="70" t="s">
        <v>1987</v>
      </c>
      <c r="B288" s="70">
        <v>92</v>
      </c>
      <c r="C288" s="70">
        <v>7</v>
      </c>
      <c r="D288" s="70">
        <v>6</v>
      </c>
      <c r="E288" s="70">
        <v>2010</v>
      </c>
      <c r="F288" s="70" t="s">
        <v>177</v>
      </c>
      <c r="G288" s="70" t="s">
        <v>1980</v>
      </c>
      <c r="H288" s="70" t="s">
        <v>1981</v>
      </c>
      <c r="I288" s="148"/>
      <c r="J288" s="71">
        <v>8.7319121853307262</v>
      </c>
      <c r="K288" s="71">
        <v>0.74748513816677986</v>
      </c>
      <c r="L288" s="71">
        <v>9.3371160177388255</v>
      </c>
      <c r="M288" s="71">
        <v>17.543569767085941</v>
      </c>
      <c r="N288" s="71">
        <v>10.807239617055171</v>
      </c>
      <c r="O288" s="71">
        <v>8.785652423610891</v>
      </c>
      <c r="P288" s="71">
        <v>10.70609868587367</v>
      </c>
      <c r="Q288" s="71">
        <v>0.46474886280973499</v>
      </c>
      <c r="R288" s="71">
        <v>0</v>
      </c>
      <c r="S288" s="71">
        <v>0</v>
      </c>
      <c r="T288" s="72"/>
      <c r="U288" s="71">
        <v>1302289</v>
      </c>
      <c r="V288" s="71">
        <v>349</v>
      </c>
      <c r="W288" s="71">
        <v>183</v>
      </c>
      <c r="X288" s="71">
        <v>3733</v>
      </c>
      <c r="Y288" s="71">
        <v>2228</v>
      </c>
      <c r="Z288" s="71">
        <v>4462</v>
      </c>
      <c r="AA288" s="71">
        <v>2101</v>
      </c>
      <c r="AB288" s="71">
        <v>7639</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4.327</v>
      </c>
      <c r="BM288" s="71">
        <v>0</v>
      </c>
      <c r="BN288" s="72"/>
      <c r="BO288" s="71">
        <v>0</v>
      </c>
      <c r="BP288" s="71">
        <v>0</v>
      </c>
      <c r="BQ288" s="71">
        <v>0</v>
      </c>
      <c r="BR288" s="71">
        <v>0</v>
      </c>
      <c r="BS288" s="71">
        <v>1</v>
      </c>
      <c r="BT288" s="71">
        <v>0</v>
      </c>
      <c r="BU288"/>
      <c r="BV288" s="70">
        <v>4.327</v>
      </c>
      <c r="BW288" s="70">
        <v>0</v>
      </c>
      <c r="BX288" s="70">
        <v>0</v>
      </c>
      <c r="BY288" s="70">
        <v>0</v>
      </c>
      <c r="BZ288" s="70">
        <v>0</v>
      </c>
      <c r="CA288" s="70">
        <v>0</v>
      </c>
      <c r="CB288" s="70">
        <v>0</v>
      </c>
      <c r="CC288" s="70">
        <v>0</v>
      </c>
      <c r="CD288" s="70">
        <v>0</v>
      </c>
    </row>
    <row r="289" spans="1:82">
      <c r="A289" s="70" t="s">
        <v>1988</v>
      </c>
      <c r="B289" s="70">
        <v>93</v>
      </c>
      <c r="C289" s="70">
        <v>8</v>
      </c>
      <c r="D289" s="70">
        <v>6</v>
      </c>
      <c r="E289" s="70">
        <v>2011</v>
      </c>
      <c r="F289" s="70" t="s">
        <v>178</v>
      </c>
      <c r="G289" s="70" t="s">
        <v>1980</v>
      </c>
      <c r="H289" s="70" t="s">
        <v>1981</v>
      </c>
      <c r="I289" s="148"/>
      <c r="J289" s="71">
        <v>9.6831438473871199</v>
      </c>
      <c r="K289" s="71">
        <v>0.96024487369047862</v>
      </c>
      <c r="L289" s="71">
        <v>7.378328417472626</v>
      </c>
      <c r="M289" s="71">
        <v>19.765567309996278</v>
      </c>
      <c r="N289" s="71">
        <v>12.671409105525891</v>
      </c>
      <c r="O289" s="71">
        <v>8.7530127759461873</v>
      </c>
      <c r="P289" s="71">
        <v>10.218565229368936</v>
      </c>
      <c r="Q289" s="71">
        <v>0.53692454683969004</v>
      </c>
      <c r="R289" s="71">
        <v>0</v>
      </c>
      <c r="S289" s="71">
        <v>0</v>
      </c>
      <c r="T289" s="72"/>
      <c r="U289" s="71">
        <v>1332718</v>
      </c>
      <c r="V289" s="71">
        <v>349</v>
      </c>
      <c r="W289" s="71">
        <v>183</v>
      </c>
      <c r="X289" s="71">
        <v>3733</v>
      </c>
      <c r="Y289" s="71">
        <v>2257</v>
      </c>
      <c r="Z289" s="71">
        <v>4542</v>
      </c>
      <c r="AA289" s="71">
        <v>2065</v>
      </c>
      <c r="AB289" s="71">
        <v>7651</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3.1</v>
      </c>
      <c r="BM289" s="71">
        <v>0</v>
      </c>
      <c r="BN289" s="72"/>
      <c r="BO289" s="71">
        <v>0</v>
      </c>
      <c r="BP289" s="71">
        <v>0</v>
      </c>
      <c r="BQ289" s="71">
        <v>0</v>
      </c>
      <c r="BR289" s="71">
        <v>0</v>
      </c>
      <c r="BS289" s="71">
        <v>1</v>
      </c>
      <c r="BT289" s="71">
        <v>0</v>
      </c>
      <c r="BU289"/>
      <c r="BV289" s="70">
        <v>3.1</v>
      </c>
      <c r="BW289" s="70">
        <v>0</v>
      </c>
      <c r="BX289" s="70">
        <v>0</v>
      </c>
      <c r="BY289" s="70">
        <v>0</v>
      </c>
      <c r="BZ289" s="70">
        <v>0</v>
      </c>
      <c r="CA289" s="70">
        <v>0</v>
      </c>
      <c r="CB289" s="70">
        <v>0</v>
      </c>
      <c r="CC289" s="70">
        <v>0</v>
      </c>
      <c r="CD289" s="70">
        <v>0</v>
      </c>
    </row>
    <row r="290" spans="1:82">
      <c r="A290" s="70" t="s">
        <v>1989</v>
      </c>
      <c r="B290" s="70">
        <v>94</v>
      </c>
      <c r="C290" s="70">
        <v>9</v>
      </c>
      <c r="D290" s="70">
        <v>6</v>
      </c>
      <c r="E290" s="70">
        <v>2012</v>
      </c>
      <c r="F290" s="70" t="s">
        <v>179</v>
      </c>
      <c r="G290" s="70" t="s">
        <v>1980</v>
      </c>
      <c r="H290" s="70" t="s">
        <v>1981</v>
      </c>
      <c r="I290" s="148"/>
      <c r="J290" s="71">
        <v>12.611404228841449</v>
      </c>
      <c r="K290" s="71">
        <v>0.90130175130786694</v>
      </c>
      <c r="L290" s="71">
        <v>7.2673380749609562</v>
      </c>
      <c r="M290" s="71">
        <v>19.692902986763119</v>
      </c>
      <c r="N290" s="71">
        <v>12.95771514626049</v>
      </c>
      <c r="O290" s="71">
        <v>8.7816440684023682</v>
      </c>
      <c r="P290" s="71">
        <v>10.301586860170648</v>
      </c>
      <c r="Q290" s="71">
        <v>0.58061284721066697</v>
      </c>
      <c r="R290" s="71">
        <v>0</v>
      </c>
      <c r="S290" s="71">
        <v>0</v>
      </c>
      <c r="T290" s="72"/>
      <c r="U290" s="71">
        <v>1530516</v>
      </c>
      <c r="V290" s="71">
        <v>349</v>
      </c>
      <c r="W290" s="71">
        <v>183</v>
      </c>
      <c r="X290" s="71">
        <v>3733</v>
      </c>
      <c r="Y290" s="71">
        <v>2315</v>
      </c>
      <c r="Z290" s="71">
        <v>4593</v>
      </c>
      <c r="AA290" s="71">
        <v>2070</v>
      </c>
      <c r="AB290" s="71">
        <v>7615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3.2970000000000002</v>
      </c>
      <c r="BM290" s="71">
        <v>0</v>
      </c>
      <c r="BN290" s="72"/>
      <c r="BO290" s="71">
        <v>0</v>
      </c>
      <c r="BP290" s="71">
        <v>0</v>
      </c>
      <c r="BQ290" s="71">
        <v>0</v>
      </c>
      <c r="BR290" s="71">
        <v>0</v>
      </c>
      <c r="BS290" s="71">
        <v>1</v>
      </c>
      <c r="BT290" s="71">
        <v>0</v>
      </c>
      <c r="BU290"/>
      <c r="BV290" s="70">
        <v>3.2970000000000002</v>
      </c>
      <c r="BW290" s="70">
        <v>0</v>
      </c>
      <c r="BX290" s="70">
        <v>0</v>
      </c>
      <c r="BY290" s="70">
        <v>0</v>
      </c>
      <c r="BZ290" s="70">
        <v>0</v>
      </c>
      <c r="CA290" s="70">
        <v>0</v>
      </c>
      <c r="CB290" s="70">
        <v>0</v>
      </c>
      <c r="CC290" s="70">
        <v>0</v>
      </c>
      <c r="CD290" s="70">
        <v>0</v>
      </c>
    </row>
    <row r="291" spans="1:82">
      <c r="A291" s="70" t="s">
        <v>1990</v>
      </c>
      <c r="B291" s="70">
        <v>95</v>
      </c>
      <c r="C291" s="70">
        <v>10</v>
      </c>
      <c r="D291" s="70">
        <v>6</v>
      </c>
      <c r="E291" s="70">
        <v>2013</v>
      </c>
      <c r="F291" s="70" t="s">
        <v>180</v>
      </c>
      <c r="G291" s="70" t="s">
        <v>1980</v>
      </c>
      <c r="H291" s="70" t="s">
        <v>1981</v>
      </c>
      <c r="I291" s="148"/>
      <c r="J291" s="71">
        <v>12.20451847623325</v>
      </c>
      <c r="K291" s="71">
        <v>0.77742524949191261</v>
      </c>
      <c r="L291" s="71">
        <v>6.6388052324217401</v>
      </c>
      <c r="M291" s="71">
        <v>18.890467739929331</v>
      </c>
      <c r="N291" s="71">
        <v>13.70890713222818</v>
      </c>
      <c r="O291" s="71">
        <v>8.5600581059835523</v>
      </c>
      <c r="P291" s="71">
        <v>10.315426494567337</v>
      </c>
      <c r="Q291" s="71">
        <v>0.58967635542216501</v>
      </c>
      <c r="R291" s="71">
        <v>0</v>
      </c>
      <c r="S291" s="71">
        <v>0</v>
      </c>
      <c r="T291" s="72"/>
      <c r="U291" s="71">
        <v>1452397</v>
      </c>
      <c r="V291" s="71">
        <v>349</v>
      </c>
      <c r="W291" s="71">
        <v>183</v>
      </c>
      <c r="X291" s="71">
        <v>3733</v>
      </c>
      <c r="Y291" s="71">
        <v>2325</v>
      </c>
      <c r="Z291" s="71">
        <v>4677</v>
      </c>
      <c r="AA291" s="71">
        <v>2065</v>
      </c>
      <c r="AB291" s="71">
        <v>7623</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3.9390000000000001</v>
      </c>
      <c r="BM291" s="71">
        <v>0</v>
      </c>
      <c r="BN291" s="72"/>
      <c r="BO291" s="71">
        <v>0</v>
      </c>
      <c r="BP291" s="71">
        <v>0</v>
      </c>
      <c r="BQ291" s="71">
        <v>0</v>
      </c>
      <c r="BR291" s="71">
        <v>0</v>
      </c>
      <c r="BS291" s="71">
        <v>1</v>
      </c>
      <c r="BT291" s="71">
        <v>0</v>
      </c>
      <c r="BU291"/>
      <c r="BV291" s="70">
        <v>3.9390000000000001</v>
      </c>
      <c r="BW291" s="70">
        <v>0</v>
      </c>
      <c r="BX291" s="70">
        <v>0</v>
      </c>
      <c r="BY291" s="70">
        <v>0</v>
      </c>
      <c r="BZ291" s="70">
        <v>0</v>
      </c>
      <c r="CA291" s="70">
        <v>0</v>
      </c>
      <c r="CB291" s="70">
        <v>0</v>
      </c>
      <c r="CC291" s="70">
        <v>0</v>
      </c>
      <c r="CD291" s="70">
        <v>0</v>
      </c>
    </row>
    <row r="292" spans="1:82">
      <c r="A292" s="70" t="s">
        <v>1991</v>
      </c>
      <c r="B292" s="70">
        <v>96</v>
      </c>
      <c r="C292" s="70">
        <v>11</v>
      </c>
      <c r="D292" s="70">
        <v>6</v>
      </c>
      <c r="E292" s="70">
        <v>2014</v>
      </c>
      <c r="F292" s="70" t="s">
        <v>181</v>
      </c>
      <c r="G292" s="1064" t="s">
        <v>1980</v>
      </c>
      <c r="H292" s="70" t="s">
        <v>1981</v>
      </c>
      <c r="I292" s="148"/>
      <c r="J292" s="71">
        <v>11.8917258271671</v>
      </c>
      <c r="K292" s="71">
        <v>0.81428527701541686</v>
      </c>
      <c r="L292" s="71">
        <v>3.6497365429770201</v>
      </c>
      <c r="M292" s="71">
        <v>19.310289187271248</v>
      </c>
      <c r="N292" s="71">
        <v>11.981289083299879</v>
      </c>
      <c r="O292" s="71">
        <v>8.2508730513612303</v>
      </c>
      <c r="P292" s="71">
        <v>10.263596595790073</v>
      </c>
      <c r="Q292" s="71">
        <v>0.56264220860563596</v>
      </c>
      <c r="R292" s="71">
        <v>0</v>
      </c>
      <c r="S292" s="71">
        <v>0</v>
      </c>
      <c r="T292" s="72"/>
      <c r="U292" s="71">
        <v>1694460</v>
      </c>
      <c r="V292" s="71">
        <v>334</v>
      </c>
      <c r="W292" s="71">
        <v>83</v>
      </c>
      <c r="X292" s="71">
        <v>3793</v>
      </c>
      <c r="Y292" s="71">
        <v>2328</v>
      </c>
      <c r="Z292" s="71">
        <v>4748</v>
      </c>
      <c r="AA292" s="71">
        <v>2044</v>
      </c>
      <c r="AB292" s="71">
        <v>7581</v>
      </c>
      <c r="AC292" s="71">
        <v>0</v>
      </c>
      <c r="AD292" s="71">
        <v>0</v>
      </c>
      <c r="AE292" s="72"/>
      <c r="AF292" s="71"/>
      <c r="AG292" s="71"/>
      <c r="AH292" s="71"/>
      <c r="AI292" s="71"/>
      <c r="AJ292" s="71"/>
      <c r="AK292" s="71"/>
      <c r="AL292" s="71"/>
      <c r="AM292" s="71"/>
      <c r="AN292" s="71"/>
      <c r="AO292" s="71"/>
      <c r="AP292" s="71"/>
      <c r="AQ292" s="72"/>
      <c r="AR292" s="71">
        <v>107</v>
      </c>
      <c r="AS292" s="71">
        <v>10</v>
      </c>
      <c r="AT292" s="71">
        <v>0</v>
      </c>
      <c r="AU292" s="71">
        <v>0</v>
      </c>
      <c r="AV292" s="71">
        <v>0</v>
      </c>
      <c r="AW292" s="71">
        <v>0</v>
      </c>
      <c r="AX292" s="71"/>
      <c r="AY292" s="72"/>
      <c r="AZ292" s="71">
        <v>492.3</v>
      </c>
      <c r="BA292" s="71">
        <v>677.1</v>
      </c>
      <c r="BB292" s="71">
        <v>0</v>
      </c>
      <c r="BC292" s="71">
        <v>0</v>
      </c>
      <c r="BD292" s="71">
        <v>0</v>
      </c>
      <c r="BE292" s="71">
        <v>0</v>
      </c>
      <c r="BF292" s="71"/>
      <c r="BG292" s="72"/>
      <c r="BH292" s="71">
        <v>0</v>
      </c>
      <c r="BI292" s="71">
        <v>0</v>
      </c>
      <c r="BJ292" s="71">
        <v>0</v>
      </c>
      <c r="BK292" s="71">
        <v>0</v>
      </c>
      <c r="BL292" s="71">
        <v>3.536</v>
      </c>
      <c r="BM292" s="71">
        <v>0</v>
      </c>
      <c r="BN292" s="72"/>
      <c r="BO292" s="71">
        <v>0</v>
      </c>
      <c r="BP292" s="71">
        <v>0</v>
      </c>
      <c r="BQ292" s="71">
        <v>0</v>
      </c>
      <c r="BR292" s="71">
        <v>0</v>
      </c>
      <c r="BS292" s="71">
        <v>1</v>
      </c>
      <c r="BT292" s="71">
        <v>0</v>
      </c>
      <c r="BU292"/>
      <c r="BV292" s="70">
        <v>3.536</v>
      </c>
      <c r="BW292" s="70">
        <v>0</v>
      </c>
      <c r="BX292" s="70">
        <v>0</v>
      </c>
      <c r="BY292" s="70">
        <v>0</v>
      </c>
      <c r="BZ292" s="70">
        <v>0</v>
      </c>
      <c r="CA292" s="70">
        <v>0</v>
      </c>
      <c r="CB292" s="70">
        <v>0</v>
      </c>
      <c r="CC292" s="70">
        <v>0</v>
      </c>
      <c r="CD292" s="70">
        <v>0</v>
      </c>
    </row>
    <row r="293" spans="1:82">
      <c r="A293" s="70" t="s">
        <v>1992</v>
      </c>
      <c r="B293" s="70">
        <v>97</v>
      </c>
      <c r="C293" s="70">
        <v>12</v>
      </c>
      <c r="D293" s="70">
        <v>6</v>
      </c>
      <c r="E293" s="70">
        <v>2015</v>
      </c>
      <c r="F293" s="70" t="s">
        <v>182</v>
      </c>
      <c r="G293" s="1064" t="s">
        <v>1980</v>
      </c>
      <c r="H293" s="70" t="s">
        <v>1981</v>
      </c>
      <c r="I293" s="148"/>
      <c r="J293" s="71">
        <v>12.51627301836456</v>
      </c>
      <c r="K293" s="71">
        <v>0.82439859325688969</v>
      </c>
      <c r="L293" s="71">
        <v>3.711550427949073</v>
      </c>
      <c r="M293" s="71">
        <v>19.761579177618131</v>
      </c>
      <c r="N293" s="71">
        <v>10.8139755865349</v>
      </c>
      <c r="O293" s="71">
        <v>8.3443435455366028</v>
      </c>
      <c r="P293" s="71">
        <v>10.065668292584554</v>
      </c>
      <c r="Q293" s="71">
        <v>0.54926472524756498</v>
      </c>
      <c r="R293" s="71">
        <v>0</v>
      </c>
      <c r="S293" s="71">
        <v>0</v>
      </c>
      <c r="T293" s="72"/>
      <c r="U293" s="71">
        <v>1752852</v>
      </c>
      <c r="V293" s="71">
        <v>334</v>
      </c>
      <c r="W293" s="71">
        <v>83</v>
      </c>
      <c r="X293" s="71">
        <v>3793</v>
      </c>
      <c r="Y293" s="71">
        <v>2339</v>
      </c>
      <c r="Z293" s="71">
        <v>4848</v>
      </c>
      <c r="AA293" s="71">
        <v>2003</v>
      </c>
      <c r="AB293" s="71">
        <v>7560</v>
      </c>
      <c r="AC293" s="71">
        <v>0</v>
      </c>
      <c r="AD293" s="71">
        <v>0</v>
      </c>
      <c r="AE293" s="72"/>
      <c r="AF293" s="71">
        <v>17447066.031148821</v>
      </c>
      <c r="AG293" s="71">
        <v>594932.58160012669</v>
      </c>
      <c r="AH293" s="71">
        <v>733585.05616993725</v>
      </c>
      <c r="AI293" s="71">
        <v>25423556.023984019</v>
      </c>
      <c r="AJ293" s="71">
        <v>13122625.39836969</v>
      </c>
      <c r="AK293" s="71">
        <v>0</v>
      </c>
      <c r="AL293" s="71">
        <v>0</v>
      </c>
      <c r="AM293" s="71">
        <v>1036066.286992749</v>
      </c>
      <c r="AN293" s="71">
        <v>0</v>
      </c>
      <c r="AO293" s="71">
        <v>0</v>
      </c>
      <c r="AP293" s="71">
        <v>58357831.378265351</v>
      </c>
      <c r="AQ293" s="72"/>
      <c r="AR293" s="71">
        <v>124</v>
      </c>
      <c r="AS293" s="71">
        <v>15</v>
      </c>
      <c r="AT293" s="71">
        <v>0</v>
      </c>
      <c r="AU293" s="71">
        <v>0</v>
      </c>
      <c r="AV293" s="71">
        <v>0</v>
      </c>
      <c r="AW293" s="71">
        <v>0</v>
      </c>
      <c r="AX293" s="71"/>
      <c r="AY293" s="72"/>
      <c r="AZ293" s="71">
        <v>588</v>
      </c>
      <c r="BA293" s="71">
        <v>1049.4000000000001</v>
      </c>
      <c r="BB293" s="71">
        <v>0</v>
      </c>
      <c r="BC293" s="71">
        <v>0</v>
      </c>
      <c r="BD293" s="71">
        <v>0</v>
      </c>
      <c r="BE293" s="71">
        <v>0</v>
      </c>
      <c r="BF293" s="71"/>
      <c r="BG293" s="72"/>
      <c r="BH293" s="71">
        <v>0</v>
      </c>
      <c r="BI293" s="71">
        <v>0</v>
      </c>
      <c r="BJ293" s="71">
        <v>0</v>
      </c>
      <c r="BK293" s="71">
        <v>0</v>
      </c>
      <c r="BL293" s="71">
        <v>3.5070000000000001</v>
      </c>
      <c r="BM293" s="71">
        <v>0</v>
      </c>
      <c r="BN293" s="72"/>
      <c r="BO293" s="71">
        <v>0</v>
      </c>
      <c r="BP293" s="71">
        <v>0</v>
      </c>
      <c r="BQ293" s="71">
        <v>0</v>
      </c>
      <c r="BR293" s="71">
        <v>0</v>
      </c>
      <c r="BS293" s="71">
        <v>1</v>
      </c>
      <c r="BT293" s="71">
        <v>0</v>
      </c>
      <c r="BU293"/>
      <c r="BV293" s="70">
        <v>3.5070000000000001</v>
      </c>
      <c r="BW293" s="70">
        <v>0</v>
      </c>
      <c r="BX293" s="70">
        <v>0</v>
      </c>
      <c r="BY293" s="70">
        <v>0</v>
      </c>
      <c r="BZ293" s="70">
        <v>0</v>
      </c>
      <c r="CA293" s="70">
        <v>0</v>
      </c>
      <c r="CB293" s="70">
        <v>0</v>
      </c>
      <c r="CC293" s="70">
        <v>0</v>
      </c>
      <c r="CD293" s="70">
        <v>0</v>
      </c>
    </row>
    <row r="294" spans="1:82">
      <c r="A294" s="70" t="s">
        <v>1993</v>
      </c>
      <c r="B294" s="70">
        <v>98</v>
      </c>
      <c r="C294" s="70">
        <v>13</v>
      </c>
      <c r="D294" s="70">
        <v>6</v>
      </c>
      <c r="E294" s="70">
        <v>2016</v>
      </c>
      <c r="F294" s="70" t="s">
        <v>155</v>
      </c>
      <c r="G294" s="70" t="s">
        <v>1980</v>
      </c>
      <c r="H294" s="70" t="s">
        <v>1981</v>
      </c>
      <c r="I294" s="148"/>
      <c r="J294" s="71">
        <v>14.662095593753731</v>
      </c>
      <c r="K294" s="71">
        <v>0.82329298114718885</v>
      </c>
      <c r="L294" s="71">
        <v>4.3331263303875334</v>
      </c>
      <c r="M294" s="71">
        <v>16.824689663962097</v>
      </c>
      <c r="N294" s="71">
        <v>10.899992655973062</v>
      </c>
      <c r="O294" s="71">
        <v>8.2685185425372563</v>
      </c>
      <c r="P294" s="71">
        <v>10.558002762713942</v>
      </c>
      <c r="Q294" s="71">
        <v>0.53284801811025306</v>
      </c>
      <c r="R294" s="71">
        <v>0</v>
      </c>
      <c r="S294" s="71">
        <v>0</v>
      </c>
      <c r="T294" s="72"/>
      <c r="U294" s="71">
        <v>2181860</v>
      </c>
      <c r="V294" s="71">
        <v>334</v>
      </c>
      <c r="W294" s="71">
        <v>83</v>
      </c>
      <c r="X294" s="71">
        <v>3793</v>
      </c>
      <c r="Y294" s="71">
        <v>2370</v>
      </c>
      <c r="Z294" s="71">
        <v>4863</v>
      </c>
      <c r="AA294" s="71">
        <v>2173</v>
      </c>
      <c r="AB294" s="71">
        <v>7544</v>
      </c>
      <c r="AC294" s="71">
        <v>0</v>
      </c>
      <c r="AD294" s="71">
        <v>0</v>
      </c>
      <c r="AE294" s="72"/>
      <c r="AF294" s="71">
        <v>20435085.2556055</v>
      </c>
      <c r="AG294" s="71">
        <v>576134.57281192834</v>
      </c>
      <c r="AH294" s="71">
        <v>652145.71541382128</v>
      </c>
      <c r="AI294" s="71">
        <v>23577597.876299821</v>
      </c>
      <c r="AJ294" s="71">
        <v>11737938.562855899</v>
      </c>
      <c r="AK294" s="71">
        <v>0</v>
      </c>
      <c r="AL294" s="71">
        <v>0</v>
      </c>
      <c r="AM294" s="71">
        <v>1034676.772419004</v>
      </c>
      <c r="AN294" s="71">
        <v>0</v>
      </c>
      <c r="AO294" s="71">
        <v>0</v>
      </c>
      <c r="AP294" s="71">
        <v>58013578.755405977</v>
      </c>
      <c r="AQ294" s="72"/>
      <c r="AR294" s="71">
        <v>144</v>
      </c>
      <c r="AS294" s="71">
        <v>17</v>
      </c>
      <c r="AT294" s="71">
        <v>1</v>
      </c>
      <c r="AU294" s="71">
        <v>0</v>
      </c>
      <c r="AV294" s="71">
        <v>0</v>
      </c>
      <c r="AW294" s="71">
        <v>0</v>
      </c>
      <c r="AX294" s="71"/>
      <c r="AY294" s="72"/>
      <c r="AZ294" s="71">
        <v>681.7</v>
      </c>
      <c r="BA294" s="71">
        <v>1106.8</v>
      </c>
      <c r="BB294" s="71">
        <v>19.2</v>
      </c>
      <c r="BC294" s="71">
        <v>0</v>
      </c>
      <c r="BD294" s="71">
        <v>0</v>
      </c>
      <c r="BE294" s="71">
        <v>0</v>
      </c>
      <c r="BF294" s="71"/>
      <c r="BG294" s="72"/>
      <c r="BH294" s="71">
        <v>0</v>
      </c>
      <c r="BI294" s="71">
        <v>0</v>
      </c>
      <c r="BJ294" s="71">
        <v>0</v>
      </c>
      <c r="BK294" s="71">
        <v>0</v>
      </c>
      <c r="BL294" s="71">
        <v>3.4329999999999998</v>
      </c>
      <c r="BM294" s="71">
        <v>0</v>
      </c>
      <c r="BN294" s="72"/>
      <c r="BO294" s="71">
        <v>0</v>
      </c>
      <c r="BP294" s="71">
        <v>0</v>
      </c>
      <c r="BQ294" s="71">
        <v>0</v>
      </c>
      <c r="BR294" s="71">
        <v>0</v>
      </c>
      <c r="BS294" s="71">
        <v>1</v>
      </c>
      <c r="BT294" s="71">
        <v>0</v>
      </c>
      <c r="BU294"/>
      <c r="BV294" s="70">
        <v>3.4329999999999998</v>
      </c>
      <c r="BW294" s="70">
        <v>0</v>
      </c>
      <c r="BX294" s="70">
        <v>0</v>
      </c>
      <c r="BY294" s="70">
        <v>0</v>
      </c>
      <c r="BZ294" s="70">
        <v>0</v>
      </c>
      <c r="CA294" s="70">
        <v>0</v>
      </c>
      <c r="CB294" s="70">
        <v>0</v>
      </c>
      <c r="CC294" s="70">
        <v>0</v>
      </c>
      <c r="CD294" s="70">
        <v>0</v>
      </c>
    </row>
    <row r="295" spans="1:82">
      <c r="A295" s="70" t="s">
        <v>1994</v>
      </c>
      <c r="B295" s="70">
        <v>99</v>
      </c>
      <c r="C295" s="70">
        <v>14</v>
      </c>
      <c r="D295" s="70">
        <v>6</v>
      </c>
      <c r="E295" s="70">
        <v>2017</v>
      </c>
      <c r="F295" s="70" t="s">
        <v>156</v>
      </c>
      <c r="G295" s="70" t="s">
        <v>1980</v>
      </c>
      <c r="H295" s="70" t="s">
        <v>1981</v>
      </c>
      <c r="I295" s="148"/>
      <c r="J295" s="71">
        <v>14.489208778990321</v>
      </c>
      <c r="K295" s="71">
        <v>0.7912449742415929</v>
      </c>
      <c r="L295" s="71">
        <v>3.8485255718928513</v>
      </c>
      <c r="M295" s="71">
        <v>14.529573698381308</v>
      </c>
      <c r="N295" s="71">
        <v>11.533210845724689</v>
      </c>
      <c r="O295" s="71">
        <v>8.2924879859164911</v>
      </c>
      <c r="P295" s="71">
        <v>10.495949529004282</v>
      </c>
      <c r="Q295" s="71">
        <v>0.51049470215529302</v>
      </c>
      <c r="R295" s="71">
        <v>0</v>
      </c>
      <c r="S295" s="71">
        <v>0</v>
      </c>
      <c r="T295" s="72"/>
      <c r="U295" s="71">
        <v>2486447</v>
      </c>
      <c r="V295" s="71">
        <v>334</v>
      </c>
      <c r="W295" s="71">
        <v>83</v>
      </c>
      <c r="X295" s="71">
        <v>3793</v>
      </c>
      <c r="Y295" s="71">
        <v>2369</v>
      </c>
      <c r="Z295" s="71">
        <v>4958</v>
      </c>
      <c r="AA295" s="71">
        <v>2174</v>
      </c>
      <c r="AB295" s="71">
        <v>7474</v>
      </c>
      <c r="AC295" s="71">
        <v>0</v>
      </c>
      <c r="AD295" s="71">
        <v>0</v>
      </c>
      <c r="AE295" s="72"/>
      <c r="AF295" s="71">
        <v>20879883.638076659</v>
      </c>
      <c r="AG295" s="71">
        <v>564574.22997086751</v>
      </c>
      <c r="AH295" s="71">
        <v>777170.1249079766</v>
      </c>
      <c r="AI295" s="71">
        <v>21321617.396923151</v>
      </c>
      <c r="AJ295" s="71">
        <v>13377960.496711301</v>
      </c>
      <c r="AK295" s="71">
        <v>0</v>
      </c>
      <c r="AL295" s="71">
        <v>0</v>
      </c>
      <c r="AM295" s="71">
        <v>1026680.077379157</v>
      </c>
      <c r="AN295" s="71">
        <v>0</v>
      </c>
      <c r="AO295" s="71">
        <v>0</v>
      </c>
      <c r="AP295" s="71">
        <v>57947885.963969111</v>
      </c>
      <c r="AQ295" s="72"/>
      <c r="AR295" s="71">
        <v>155</v>
      </c>
      <c r="AS295" s="71">
        <v>19</v>
      </c>
      <c r="AT295" s="71">
        <v>2</v>
      </c>
      <c r="AU295" s="71">
        <v>0</v>
      </c>
      <c r="AV295" s="71">
        <v>0</v>
      </c>
      <c r="AW295" s="71">
        <v>0</v>
      </c>
      <c r="AX295" s="71"/>
      <c r="AY295" s="72"/>
      <c r="AZ295" s="71">
        <v>734.2</v>
      </c>
      <c r="BA295" s="71">
        <v>1206.2</v>
      </c>
      <c r="BB295" s="71">
        <v>38.4</v>
      </c>
      <c r="BC295" s="71">
        <v>0</v>
      </c>
      <c r="BD295" s="71">
        <v>0</v>
      </c>
      <c r="BE295" s="71">
        <v>0</v>
      </c>
      <c r="BF295" s="71"/>
      <c r="BG295" s="72"/>
      <c r="BH295" s="71">
        <v>0</v>
      </c>
      <c r="BI295" s="71">
        <v>0</v>
      </c>
      <c r="BJ295" s="71">
        <v>0</v>
      </c>
      <c r="BK295" s="71">
        <v>0</v>
      </c>
      <c r="BL295" s="71">
        <v>3.41</v>
      </c>
      <c r="BM295" s="71">
        <v>0</v>
      </c>
      <c r="BN295" s="72"/>
      <c r="BO295" s="71">
        <v>0</v>
      </c>
      <c r="BP295" s="71">
        <v>0</v>
      </c>
      <c r="BQ295" s="71">
        <v>0</v>
      </c>
      <c r="BR295" s="71">
        <v>0</v>
      </c>
      <c r="BS295" s="71">
        <v>1</v>
      </c>
      <c r="BT295" s="71">
        <v>0</v>
      </c>
      <c r="BU295"/>
      <c r="BV295" s="70">
        <v>3.41</v>
      </c>
      <c r="BW295" s="70">
        <v>0</v>
      </c>
      <c r="BX295" s="70">
        <v>0</v>
      </c>
      <c r="BY295" s="70">
        <v>0</v>
      </c>
      <c r="BZ295" s="70">
        <v>0</v>
      </c>
      <c r="CA295" s="70">
        <v>0</v>
      </c>
      <c r="CB295" s="70">
        <v>0</v>
      </c>
      <c r="CC295" s="70">
        <v>0</v>
      </c>
      <c r="CD295" s="70">
        <v>0</v>
      </c>
    </row>
    <row r="296" spans="1:82">
      <c r="A296" s="70" t="s">
        <v>1995</v>
      </c>
      <c r="B296" s="70">
        <v>100</v>
      </c>
      <c r="C296" s="70">
        <v>15</v>
      </c>
      <c r="D296" s="70">
        <v>6</v>
      </c>
      <c r="E296" s="70">
        <v>2018</v>
      </c>
      <c r="F296" s="70" t="s">
        <v>183</v>
      </c>
      <c r="G296" s="70" t="s">
        <v>1980</v>
      </c>
      <c r="H296" s="70" t="s">
        <v>1981</v>
      </c>
      <c r="I296" s="148"/>
      <c r="J296" s="71">
        <v>13.554823993059887</v>
      </c>
      <c r="K296" s="71">
        <v>0.7512546791115684</v>
      </c>
      <c r="L296" s="71">
        <v>3.5513808190966309</v>
      </c>
      <c r="M296" s="71">
        <v>14.680063660688855</v>
      </c>
      <c r="N296" s="71">
        <v>10.468550906710126</v>
      </c>
      <c r="O296" s="71">
        <v>8.090738776990392</v>
      </c>
      <c r="P296" s="71">
        <v>10.152476097686446</v>
      </c>
      <c r="Q296" s="71">
        <v>0.46901816701347399</v>
      </c>
      <c r="R296" s="71">
        <v>0</v>
      </c>
      <c r="S296" s="71">
        <v>0</v>
      </c>
      <c r="T296" s="72"/>
      <c r="U296" s="71">
        <v>2209909</v>
      </c>
      <c r="V296" s="71">
        <v>334</v>
      </c>
      <c r="W296" s="71">
        <v>83</v>
      </c>
      <c r="X296" s="71">
        <v>3793</v>
      </c>
      <c r="Y296" s="71">
        <v>2387</v>
      </c>
      <c r="Z296" s="71">
        <v>4930</v>
      </c>
      <c r="AA296" s="71">
        <v>2124</v>
      </c>
      <c r="AB296" s="71">
        <v>7400</v>
      </c>
      <c r="AC296" s="71">
        <v>0</v>
      </c>
      <c r="AD296" s="71">
        <v>0</v>
      </c>
      <c r="AE296" s="72"/>
      <c r="AF296" s="71">
        <v>19404069.872165222</v>
      </c>
      <c r="AG296" s="71">
        <v>501771.62969278469</v>
      </c>
      <c r="AH296" s="71">
        <v>737448.82792291534</v>
      </c>
      <c r="AI296" s="71">
        <v>21093587.4400841</v>
      </c>
      <c r="AJ296" s="71">
        <v>12500044.326311231</v>
      </c>
      <c r="AK296" s="71">
        <v>0</v>
      </c>
      <c r="AL296" s="71">
        <v>0</v>
      </c>
      <c r="AM296" s="71">
        <v>1018618.219266202</v>
      </c>
      <c r="AN296" s="71">
        <v>0</v>
      </c>
      <c r="AO296" s="71">
        <v>0</v>
      </c>
      <c r="AP296" s="71">
        <v>55255540.31544245</v>
      </c>
      <c r="AQ296" s="72"/>
      <c r="AR296" s="71">
        <v>169</v>
      </c>
      <c r="AS296" s="71">
        <v>22</v>
      </c>
      <c r="AT296" s="71">
        <v>3</v>
      </c>
      <c r="AU296" s="71">
        <v>0</v>
      </c>
      <c r="AV296" s="71">
        <v>0</v>
      </c>
      <c r="AW296" s="71">
        <v>0</v>
      </c>
      <c r="AX296" s="71"/>
      <c r="AY296" s="72"/>
      <c r="AZ296" s="71">
        <v>808.80000000000007</v>
      </c>
      <c r="BA296" s="71">
        <v>1290</v>
      </c>
      <c r="BB296" s="71">
        <v>58</v>
      </c>
      <c r="BC296" s="71">
        <v>0</v>
      </c>
      <c r="BD296" s="71">
        <v>0</v>
      </c>
      <c r="BE296" s="71">
        <v>0</v>
      </c>
      <c r="BF296" s="71"/>
      <c r="BG296" s="72"/>
      <c r="BH296" s="71">
        <v>0</v>
      </c>
      <c r="BI296" s="71">
        <v>0</v>
      </c>
      <c r="BJ296" s="71">
        <v>0</v>
      </c>
      <c r="BK296" s="71">
        <v>0</v>
      </c>
      <c r="BL296" s="71">
        <v>3.2469999999999999</v>
      </c>
      <c r="BM296" s="71">
        <v>0</v>
      </c>
      <c r="BN296" s="72"/>
      <c r="BO296" s="71">
        <v>0</v>
      </c>
      <c r="BP296" s="71">
        <v>0</v>
      </c>
      <c r="BQ296" s="71">
        <v>0</v>
      </c>
      <c r="BR296" s="71">
        <v>0</v>
      </c>
      <c r="BS296" s="71">
        <v>1</v>
      </c>
      <c r="BT296" s="71">
        <v>0</v>
      </c>
      <c r="BU296"/>
      <c r="BV296" s="70">
        <v>3.2469999999999999</v>
      </c>
      <c r="BW296" s="70">
        <v>0</v>
      </c>
      <c r="BX296" s="70">
        <v>0</v>
      </c>
      <c r="BY296" s="70">
        <v>0</v>
      </c>
      <c r="BZ296" s="70">
        <v>0</v>
      </c>
      <c r="CA296" s="70">
        <v>0</v>
      </c>
      <c r="CB296" s="70">
        <v>0</v>
      </c>
      <c r="CC296" s="70">
        <v>0</v>
      </c>
      <c r="CD296" s="70">
        <v>0</v>
      </c>
    </row>
    <row r="297" spans="1:82">
      <c r="A297" s="70" t="s">
        <v>1996</v>
      </c>
      <c r="B297" s="70">
        <v>101</v>
      </c>
      <c r="C297" s="70">
        <v>16</v>
      </c>
      <c r="D297" s="70">
        <v>6</v>
      </c>
      <c r="E297" s="70">
        <v>2019</v>
      </c>
      <c r="F297" s="70" t="s">
        <v>158</v>
      </c>
      <c r="G297" s="70" t="s">
        <v>1980</v>
      </c>
      <c r="H297" s="70" t="s">
        <v>1981</v>
      </c>
      <c r="I297" s="148"/>
      <c r="J297" s="71">
        <v>11.389451282840751</v>
      </c>
      <c r="K297" s="71">
        <v>0.69477381814242212</v>
      </c>
      <c r="L297" s="71">
        <v>3.5873991780905685</v>
      </c>
      <c r="M297" s="71">
        <v>14.395487807016282</v>
      </c>
      <c r="N297" s="71">
        <v>10.229310502798912</v>
      </c>
      <c r="O297" s="71">
        <v>7.9336554802820567</v>
      </c>
      <c r="P297" s="71">
        <v>9.7041045167353719</v>
      </c>
      <c r="Q297" s="71">
        <v>0.45727272682085002</v>
      </c>
      <c r="R297" s="71">
        <v>0</v>
      </c>
      <c r="S297" s="71">
        <v>0</v>
      </c>
      <c r="T297" s="72"/>
      <c r="U297" s="71">
        <v>2125433</v>
      </c>
      <c r="V297" s="71">
        <v>334</v>
      </c>
      <c r="W297" s="71">
        <v>83</v>
      </c>
      <c r="X297" s="71">
        <v>3793</v>
      </c>
      <c r="Y297" s="71">
        <v>2427</v>
      </c>
      <c r="Z297" s="71">
        <v>4967</v>
      </c>
      <c r="AA297" s="71">
        <v>2015</v>
      </c>
      <c r="AB297" s="71">
        <v>7410</v>
      </c>
      <c r="AC297" s="71">
        <v>0</v>
      </c>
      <c r="AD297" s="71">
        <v>0</v>
      </c>
      <c r="AE297" s="72"/>
      <c r="AF297" s="71">
        <v>16434610.26237449</v>
      </c>
      <c r="AG297" s="71">
        <v>485425.96578029142</v>
      </c>
      <c r="AH297" s="71">
        <v>783551.30114084959</v>
      </c>
      <c r="AI297" s="71">
        <v>21325789.685314499</v>
      </c>
      <c r="AJ297" s="71">
        <v>12618140.28425283</v>
      </c>
      <c r="AK297" s="71">
        <v>0</v>
      </c>
      <c r="AL297" s="71">
        <v>0</v>
      </c>
      <c r="AM297" s="71">
        <v>1009186.2175498658</v>
      </c>
      <c r="AN297" s="71">
        <v>0</v>
      </c>
      <c r="AO297" s="71">
        <v>0</v>
      </c>
      <c r="AP297" s="71">
        <v>52656703.716412827</v>
      </c>
      <c r="AQ297" s="72"/>
      <c r="AR297" s="71">
        <v>176</v>
      </c>
      <c r="AS297" s="71">
        <v>25</v>
      </c>
      <c r="AT297" s="71">
        <v>3</v>
      </c>
      <c r="AU297" s="71">
        <v>0</v>
      </c>
      <c r="AV297" s="71">
        <v>0</v>
      </c>
      <c r="AW297" s="71">
        <v>0</v>
      </c>
      <c r="AX297" s="71"/>
      <c r="AY297" s="72"/>
      <c r="AZ297" s="71">
        <v>849.40000000000009</v>
      </c>
      <c r="BA297" s="71">
        <v>1360.4</v>
      </c>
      <c r="BB297" s="71">
        <v>57.599999999999987</v>
      </c>
      <c r="BC297" s="71">
        <v>0</v>
      </c>
      <c r="BD297" s="71">
        <v>0</v>
      </c>
      <c r="BE297" s="71">
        <v>0</v>
      </c>
      <c r="BF297" s="71"/>
      <c r="BG297" s="72"/>
      <c r="BH297" s="71">
        <v>0</v>
      </c>
      <c r="BI297" s="71">
        <v>0</v>
      </c>
      <c r="BJ297" s="71">
        <v>0</v>
      </c>
      <c r="BK297" s="71">
        <v>0</v>
      </c>
      <c r="BL297" s="71">
        <v>3.1269999999999998</v>
      </c>
      <c r="BM297" s="71">
        <v>0</v>
      </c>
      <c r="BN297" s="72"/>
      <c r="BO297" s="71">
        <v>0</v>
      </c>
      <c r="BP297" s="71">
        <v>0</v>
      </c>
      <c r="BQ297" s="71">
        <v>0</v>
      </c>
      <c r="BR297" s="71">
        <v>0</v>
      </c>
      <c r="BS297" s="71">
        <v>1</v>
      </c>
      <c r="BT297" s="71">
        <v>0</v>
      </c>
      <c r="BU297"/>
      <c r="BV297" s="70">
        <v>3.1269999999999998</v>
      </c>
      <c r="BW297" s="70">
        <v>0</v>
      </c>
      <c r="BX297" s="70">
        <v>0</v>
      </c>
      <c r="BY297" s="70">
        <v>0</v>
      </c>
      <c r="BZ297" s="70">
        <v>0</v>
      </c>
      <c r="CA297" s="70">
        <v>0</v>
      </c>
      <c r="CB297" s="70">
        <v>0</v>
      </c>
      <c r="CC297" s="70">
        <v>0</v>
      </c>
      <c r="CD297" s="70">
        <v>0</v>
      </c>
    </row>
    <row r="298" spans="1:82">
      <c r="A298" s="70" t="s">
        <v>1997</v>
      </c>
      <c r="B298" s="70">
        <v>102</v>
      </c>
      <c r="C298" s="70">
        <v>17</v>
      </c>
      <c r="D298" s="70">
        <v>6</v>
      </c>
      <c r="E298" s="70">
        <v>2020</v>
      </c>
      <c r="F298" s="70" t="s">
        <v>159</v>
      </c>
      <c r="G298" s="70" t="s">
        <v>1980</v>
      </c>
      <c r="H298" s="70" t="s">
        <v>1981</v>
      </c>
      <c r="I298" s="148"/>
      <c r="J298" s="71">
        <v>9.5269013545832539</v>
      </c>
      <c r="K298" s="71">
        <v>0.80234141016924865</v>
      </c>
      <c r="L298" s="71">
        <v>2.5993313358271655</v>
      </c>
      <c r="M298" s="71">
        <v>15.121191887736106</v>
      </c>
      <c r="N298" s="71">
        <v>9.6415156088647489</v>
      </c>
      <c r="O298" s="71">
        <v>6.9775931887998723</v>
      </c>
      <c r="P298" s="71">
        <v>9.22503366504165</v>
      </c>
      <c r="Q298" s="71">
        <v>0.43495325651383199</v>
      </c>
      <c r="R298" s="71">
        <v>0</v>
      </c>
      <c r="S298" s="71">
        <v>0</v>
      </c>
      <c r="T298" s="72"/>
      <c r="U298" s="71">
        <v>1837024</v>
      </c>
      <c r="V298" s="71">
        <v>341</v>
      </c>
      <c r="W298" s="71">
        <v>76</v>
      </c>
      <c r="X298" s="71">
        <v>4053</v>
      </c>
      <c r="Y298" s="71">
        <v>2459</v>
      </c>
      <c r="Z298" s="71">
        <v>4986</v>
      </c>
      <c r="AA298" s="71">
        <v>2036</v>
      </c>
      <c r="AB298" s="71">
        <v>7377</v>
      </c>
      <c r="AC298" s="71">
        <v>0</v>
      </c>
      <c r="AD298" s="71">
        <v>0</v>
      </c>
      <c r="AE298" s="72"/>
      <c r="AF298" s="71">
        <v>14889326.22663708</v>
      </c>
      <c r="AG298" s="71">
        <v>543662.16005061683</v>
      </c>
      <c r="AH298" s="71">
        <v>642962.41535438807</v>
      </c>
      <c r="AI298" s="71">
        <v>23824512.564231757</v>
      </c>
      <c r="AJ298" s="71">
        <v>13164916.94339508</v>
      </c>
      <c r="AK298" s="71"/>
      <c r="AL298" s="71"/>
      <c r="AM298" s="71">
        <v>962780.46017944731</v>
      </c>
      <c r="AN298" s="71"/>
      <c r="AO298" s="71"/>
      <c r="AP298" s="71">
        <v>54028160.769848369</v>
      </c>
      <c r="AQ298" s="72"/>
      <c r="AR298" s="71">
        <v>181</v>
      </c>
      <c r="AS298" s="71">
        <v>26</v>
      </c>
      <c r="AT298" s="71">
        <v>3</v>
      </c>
      <c r="AU298" s="71">
        <v>0</v>
      </c>
      <c r="AV298" s="71">
        <v>0</v>
      </c>
      <c r="AW298" s="71">
        <v>0</v>
      </c>
      <c r="AX298" s="71"/>
      <c r="AY298" s="72"/>
      <c r="AZ298" s="71">
        <v>879.40000000000009</v>
      </c>
      <c r="BA298" s="71">
        <v>1409.900000000001</v>
      </c>
      <c r="BB298" s="71">
        <v>57.599999999999987</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1998</v>
      </c>
      <c r="B299" s="70">
        <v>102</v>
      </c>
      <c r="C299" s="70">
        <v>18</v>
      </c>
      <c r="D299" s="70">
        <v>6</v>
      </c>
      <c r="E299" s="70">
        <v>2021</v>
      </c>
      <c r="F299" s="70" t="s">
        <v>160</v>
      </c>
      <c r="G299" s="70" t="s">
        <v>1980</v>
      </c>
      <c r="H299" s="70" t="s">
        <v>1981</v>
      </c>
      <c r="I299" s="148"/>
      <c r="J299" s="71">
        <v>9.144851851002219</v>
      </c>
      <c r="K299" s="71">
        <v>0.83552588616385404</v>
      </c>
      <c r="L299" s="71">
        <v>2.2584560128824482</v>
      </c>
      <c r="M299" s="71">
        <v>15.904407658356149</v>
      </c>
      <c r="N299" s="71">
        <v>10.289093473912873</v>
      </c>
      <c r="O299" s="71">
        <v>6.8147062355797061</v>
      </c>
      <c r="P299" s="71">
        <v>9.3861520012884512</v>
      </c>
      <c r="Q299" s="71">
        <v>0.42686814218265501</v>
      </c>
      <c r="R299" s="71">
        <v>0</v>
      </c>
      <c r="S299" s="71">
        <v>0</v>
      </c>
      <c r="T299" s="72"/>
      <c r="U299" s="71">
        <v>1911392</v>
      </c>
      <c r="V299" s="71">
        <v>341</v>
      </c>
      <c r="W299" s="71">
        <v>76</v>
      </c>
      <c r="X299" s="71">
        <v>4053</v>
      </c>
      <c r="Y299" s="71">
        <v>2474</v>
      </c>
      <c r="Z299" s="71">
        <v>5014</v>
      </c>
      <c r="AA299" s="71">
        <v>2020</v>
      </c>
      <c r="AB299" s="71">
        <v>7311</v>
      </c>
      <c r="AC299" s="71">
        <v>0</v>
      </c>
      <c r="AD299" s="71">
        <v>0</v>
      </c>
      <c r="AE299" s="72"/>
      <c r="AF299" s="71">
        <v>13774628.919851646</v>
      </c>
      <c r="AG299" s="71">
        <v>551546.37778242608</v>
      </c>
      <c r="AH299" s="71">
        <v>505119.8660726719</v>
      </c>
      <c r="AI299" s="71">
        <v>24622426.718696259</v>
      </c>
      <c r="AJ299" s="71">
        <v>13625988.669745799</v>
      </c>
      <c r="AK299" s="71">
        <v>0</v>
      </c>
      <c r="AL299" s="71">
        <v>0</v>
      </c>
      <c r="AM299" s="71">
        <v>959670.28376284719</v>
      </c>
      <c r="AN299" s="71">
        <v>0</v>
      </c>
      <c r="AO299" s="71">
        <v>0</v>
      </c>
      <c r="AP299" s="71">
        <v>54039380.835911654</v>
      </c>
      <c r="AQ299" s="72"/>
      <c r="AR299" s="71">
        <v>193</v>
      </c>
      <c r="AS299" s="71">
        <v>26</v>
      </c>
      <c r="AT299" s="71">
        <v>3</v>
      </c>
      <c r="AU299" s="71">
        <v>0</v>
      </c>
      <c r="AV299" s="71">
        <v>0</v>
      </c>
      <c r="AW299" s="71">
        <v>0</v>
      </c>
      <c r="AX299" s="71"/>
      <c r="AY299" s="72"/>
      <c r="AZ299" s="71">
        <v>947.4</v>
      </c>
      <c r="BA299" s="71">
        <v>1409.900000000001</v>
      </c>
      <c r="BB299" s="71">
        <v>57.599999999999987</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1999</v>
      </c>
      <c r="B300" s="70">
        <v>102</v>
      </c>
      <c r="C300" s="70">
        <v>19</v>
      </c>
      <c r="D300" s="70">
        <v>6</v>
      </c>
      <c r="E300" s="70">
        <v>2022</v>
      </c>
      <c r="F300" s="70" t="s">
        <v>161</v>
      </c>
      <c r="G300" s="70" t="s">
        <v>1980</v>
      </c>
      <c r="H300" s="70" t="s">
        <v>1981</v>
      </c>
      <c r="I300" s="148"/>
      <c r="J300" s="71">
        <v>9.307277103694652</v>
      </c>
      <c r="K300" s="71">
        <v>0.76140820570116596</v>
      </c>
      <c r="L300" s="71">
        <v>1.994798527721144</v>
      </c>
      <c r="M300" s="71">
        <v>15.204738581930208</v>
      </c>
      <c r="N300" s="71">
        <v>10.634549936254903</v>
      </c>
      <c r="O300" s="71">
        <v>7.2097537968989087</v>
      </c>
      <c r="P300" s="71">
        <v>9.3459045138801766</v>
      </c>
      <c r="Q300" s="71">
        <v>0.4235685168384713</v>
      </c>
      <c r="R300" s="71">
        <v>0</v>
      </c>
      <c r="S300" s="71">
        <v>0</v>
      </c>
      <c r="T300" s="72"/>
      <c r="U300" s="71">
        <v>1798830</v>
      </c>
      <c r="V300" s="71">
        <v>341</v>
      </c>
      <c r="W300" s="71">
        <v>76</v>
      </c>
      <c r="X300" s="71">
        <v>4053</v>
      </c>
      <c r="Y300" s="71">
        <v>2475</v>
      </c>
      <c r="Z300" s="71">
        <v>5040</v>
      </c>
      <c r="AA300" s="71">
        <v>2042</v>
      </c>
      <c r="AB300" s="71">
        <v>7195</v>
      </c>
      <c r="AC300" s="71">
        <v>0</v>
      </c>
      <c r="AD300" s="71">
        <v>0</v>
      </c>
      <c r="AE300" s="72"/>
      <c r="AF300" s="71">
        <v>14779969.941347556</v>
      </c>
      <c r="AG300" s="71">
        <v>542473.62380149367</v>
      </c>
      <c r="AH300" s="71">
        <v>535404.91049155477</v>
      </c>
      <c r="AI300" s="71">
        <v>23365083.035454009</v>
      </c>
      <c r="AJ300" s="71">
        <v>15646700.953952234</v>
      </c>
      <c r="AK300" s="71">
        <v>0</v>
      </c>
      <c r="AL300" s="71">
        <v>0</v>
      </c>
      <c r="AM300" s="71">
        <v>929070.88325919653</v>
      </c>
      <c r="AN300" s="71">
        <v>0</v>
      </c>
      <c r="AO300" s="71">
        <v>0</v>
      </c>
      <c r="AP300" s="71">
        <v>55798703.348306052</v>
      </c>
      <c r="AQ300" s="72"/>
      <c r="AR300" s="71">
        <v>200</v>
      </c>
      <c r="AS300" s="71">
        <v>26</v>
      </c>
      <c r="AT300" s="71">
        <v>3</v>
      </c>
      <c r="AU300" s="71">
        <v>0</v>
      </c>
      <c r="AV300" s="71">
        <v>0</v>
      </c>
      <c r="AW300" s="71">
        <v>0</v>
      </c>
      <c r="AX300" s="71"/>
      <c r="AY300" s="72"/>
      <c r="AZ300" s="71">
        <v>999.39999999999986</v>
      </c>
      <c r="BA300" s="71">
        <v>1409.9000000000005</v>
      </c>
      <c r="BB300" s="71">
        <v>57.599999999999994</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2000</v>
      </c>
      <c r="B301" s="70">
        <v>102</v>
      </c>
      <c r="C301" s="70">
        <v>20</v>
      </c>
      <c r="D301" s="70">
        <v>6</v>
      </c>
      <c r="E301" s="70">
        <v>2023</v>
      </c>
      <c r="F301" s="70" t="s">
        <v>1539</v>
      </c>
      <c r="G301" s="70" t="s">
        <v>1980</v>
      </c>
      <c r="H301" s="70" t="s">
        <v>1981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208</v>
      </c>
      <c r="AS301" s="71">
        <v>26</v>
      </c>
      <c r="AT301" s="71">
        <v>3</v>
      </c>
      <c r="AU301" s="71">
        <v>0</v>
      </c>
      <c r="AV301" s="71">
        <v>0</v>
      </c>
      <c r="AW301" s="71">
        <v>0</v>
      </c>
      <c r="AX301" s="71"/>
      <c r="AY301" s="72"/>
      <c r="AZ301" s="71">
        <v>1052.4999999999998</v>
      </c>
      <c r="BA301" s="71">
        <v>1409.9000000000005</v>
      </c>
      <c r="BB301" s="71">
        <v>57.599999999999994</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2001</v>
      </c>
      <c r="B302" s="70">
        <v>102</v>
      </c>
      <c r="C302" s="70">
        <v>21</v>
      </c>
      <c r="D302" s="70">
        <v>6</v>
      </c>
      <c r="E302" s="70">
        <v>2024</v>
      </c>
      <c r="F302" s="70" t="s">
        <v>1554</v>
      </c>
      <c r="G302" s="70" t="s">
        <v>1980</v>
      </c>
      <c r="H302" s="70" t="s">
        <v>1981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2002</v>
      </c>
      <c r="B303" s="70">
        <v>18</v>
      </c>
      <c r="C303" s="70">
        <v>1</v>
      </c>
      <c r="D303" s="70">
        <v>2</v>
      </c>
      <c r="E303" s="70">
        <v>1990</v>
      </c>
      <c r="F303" s="70" t="s">
        <v>787</v>
      </c>
      <c r="G303" s="70" t="s">
        <v>2003</v>
      </c>
      <c r="H303" s="70" t="s">
        <v>2004</v>
      </c>
      <c r="I303" s="148"/>
      <c r="J303" s="71">
        <v>13.048991971473439</v>
      </c>
      <c r="K303" s="71">
        <v>0.31975423697986421</v>
      </c>
      <c r="L303" s="71">
        <v>0</v>
      </c>
      <c r="M303" s="71">
        <v>1.8692748457026931</v>
      </c>
      <c r="N303" s="71">
        <v>7.2257801934382719</v>
      </c>
      <c r="O303" s="71">
        <v>5.6356287342863762</v>
      </c>
      <c r="P303" s="71">
        <v>4.3655336545262822</v>
      </c>
      <c r="Q303" s="71">
        <v>0.53755069960383295</v>
      </c>
      <c r="R303" s="71">
        <v>0</v>
      </c>
      <c r="S303" s="71">
        <v>0.67396871796847779</v>
      </c>
      <c r="T303" s="72"/>
      <c r="U303" s="71">
        <v>3664873</v>
      </c>
      <c r="V303" s="71">
        <v>135</v>
      </c>
      <c r="W303" s="71">
        <v>0</v>
      </c>
      <c r="X303" s="71">
        <v>714</v>
      </c>
      <c r="Y303" s="71">
        <v>2640</v>
      </c>
      <c r="Z303" s="71">
        <v>2318</v>
      </c>
      <c r="AA303" s="71">
        <v>1060</v>
      </c>
      <c r="AB303" s="71">
        <v>8728</v>
      </c>
      <c r="AC303" s="71">
        <v>0</v>
      </c>
      <c r="AD303" s="71">
        <v>0.67396871796847779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2005</v>
      </c>
      <c r="B304" s="70">
        <v>19</v>
      </c>
      <c r="C304" s="70">
        <v>2</v>
      </c>
      <c r="D304" s="70">
        <v>2</v>
      </c>
      <c r="E304" s="70">
        <v>2005</v>
      </c>
      <c r="F304" s="70" t="s">
        <v>789</v>
      </c>
      <c r="G304" s="70" t="s">
        <v>2003</v>
      </c>
      <c r="H304" s="70" t="s">
        <v>2004</v>
      </c>
      <c r="I304" s="148"/>
      <c r="J304" s="71">
        <v>16.968154677249569</v>
      </c>
      <c r="K304" s="71">
        <v>0.1449521972956925</v>
      </c>
      <c r="L304" s="71">
        <v>0</v>
      </c>
      <c r="M304" s="71">
        <v>2.843166255121377</v>
      </c>
      <c r="N304" s="71">
        <v>9.4805552762528329</v>
      </c>
      <c r="O304" s="71">
        <v>8.0867111493764501</v>
      </c>
      <c r="P304" s="71">
        <v>4.8526602852530232</v>
      </c>
      <c r="Q304" s="71">
        <v>0.48733922973162502</v>
      </c>
      <c r="R304" s="71">
        <v>0</v>
      </c>
      <c r="S304" s="71">
        <v>1.05496905</v>
      </c>
      <c r="T304" s="72"/>
      <c r="U304" s="71">
        <v>3065974</v>
      </c>
      <c r="V304" s="71">
        <v>72</v>
      </c>
      <c r="W304" s="71">
        <v>0</v>
      </c>
      <c r="X304" s="71">
        <v>590</v>
      </c>
      <c r="Y304" s="71">
        <v>3183</v>
      </c>
      <c r="Z304" s="71">
        <v>3849</v>
      </c>
      <c r="AA304" s="71">
        <v>965</v>
      </c>
      <c r="AB304" s="71">
        <v>8272</v>
      </c>
      <c r="AC304" s="71">
        <v>0</v>
      </c>
      <c r="AD304" s="71">
        <v>1.05496905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2006</v>
      </c>
      <c r="B305" s="70">
        <v>20</v>
      </c>
      <c r="C305" s="70">
        <v>3</v>
      </c>
      <c r="D305" s="70">
        <v>2</v>
      </c>
      <c r="E305" s="70">
        <v>2006</v>
      </c>
      <c r="F305" s="70" t="s">
        <v>790</v>
      </c>
      <c r="G305" s="70" t="s">
        <v>2003</v>
      </c>
      <c r="H305" s="70" t="s">
        <v>2004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2007</v>
      </c>
      <c r="B306" s="70">
        <v>21</v>
      </c>
      <c r="C306" s="70">
        <v>4</v>
      </c>
      <c r="D306" s="70">
        <v>2</v>
      </c>
      <c r="E306" s="70">
        <v>2007</v>
      </c>
      <c r="F306" s="70" t="s">
        <v>791</v>
      </c>
      <c r="G306" s="70" t="s">
        <v>2003</v>
      </c>
      <c r="H306" s="70" t="s">
        <v>2004</v>
      </c>
      <c r="I306" s="148"/>
      <c r="J306" s="71">
        <v>11.981149379339911</v>
      </c>
      <c r="K306" s="71">
        <v>0.13621645528479451</v>
      </c>
      <c r="L306" s="71">
        <v>0</v>
      </c>
      <c r="M306" s="71">
        <v>3.9872279383309341</v>
      </c>
      <c r="N306" s="71">
        <v>9.2648978284136874</v>
      </c>
      <c r="O306" s="71">
        <v>7.7184060329134194</v>
      </c>
      <c r="P306" s="71">
        <v>4.8256438328164561</v>
      </c>
      <c r="Q306" s="71">
        <v>0.50428479303565599</v>
      </c>
      <c r="R306" s="71">
        <v>0</v>
      </c>
      <c r="S306" s="71">
        <v>1.0279543900000001</v>
      </c>
      <c r="T306" s="72"/>
      <c r="U306" s="71">
        <v>3111962</v>
      </c>
      <c r="V306" s="71">
        <v>69</v>
      </c>
      <c r="W306" s="71">
        <v>0</v>
      </c>
      <c r="X306" s="71">
        <v>991</v>
      </c>
      <c r="Y306" s="71">
        <v>3228</v>
      </c>
      <c r="Z306" s="71">
        <v>3819</v>
      </c>
      <c r="AA306" s="71">
        <v>945</v>
      </c>
      <c r="AB306" s="71">
        <v>8107</v>
      </c>
      <c r="AC306" s="71">
        <v>0</v>
      </c>
      <c r="AD306" s="71">
        <v>1.0279543900000001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2008</v>
      </c>
      <c r="B307" s="70">
        <v>22</v>
      </c>
      <c r="C307" s="70">
        <v>5</v>
      </c>
      <c r="D307" s="70">
        <v>2</v>
      </c>
      <c r="E307" s="70">
        <v>2008</v>
      </c>
      <c r="F307" s="70" t="s">
        <v>792</v>
      </c>
      <c r="G307" s="70" t="s">
        <v>2003</v>
      </c>
      <c r="H307" s="70" t="s">
        <v>2004</v>
      </c>
      <c r="I307" s="148"/>
      <c r="J307" s="71">
        <v>11.20871545267681</v>
      </c>
      <c r="K307" s="71">
        <v>0.1005540422858399</v>
      </c>
      <c r="L307" s="71">
        <v>0</v>
      </c>
      <c r="M307" s="71">
        <v>4.3627725553442271</v>
      </c>
      <c r="N307" s="71">
        <v>9.7121052640126493</v>
      </c>
      <c r="O307" s="71">
        <v>7.4684044502263598</v>
      </c>
      <c r="P307" s="71">
        <v>4.4681972534375571</v>
      </c>
      <c r="Q307" s="71">
        <v>0.49086165381210201</v>
      </c>
      <c r="R307" s="71">
        <v>0</v>
      </c>
      <c r="S307" s="71">
        <v>0.98603508999999989</v>
      </c>
      <c r="T307" s="72"/>
      <c r="U307" s="71">
        <v>3134443</v>
      </c>
      <c r="V307" s="71">
        <v>69</v>
      </c>
      <c r="W307" s="71">
        <v>0</v>
      </c>
      <c r="X307" s="71">
        <v>991</v>
      </c>
      <c r="Y307" s="71">
        <v>3242</v>
      </c>
      <c r="Z307" s="71">
        <v>3825</v>
      </c>
      <c r="AA307" s="71">
        <v>876</v>
      </c>
      <c r="AB307" s="71">
        <v>8021</v>
      </c>
      <c r="AC307" s="71">
        <v>0</v>
      </c>
      <c r="AD307" s="71">
        <v>0.98603508999999989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2009</v>
      </c>
      <c r="B308" s="70">
        <v>23</v>
      </c>
      <c r="C308" s="70">
        <v>6</v>
      </c>
      <c r="D308" s="70">
        <v>2</v>
      </c>
      <c r="E308" s="70">
        <v>2009</v>
      </c>
      <c r="F308" s="70" t="s">
        <v>176</v>
      </c>
      <c r="G308" s="70" t="s">
        <v>2003</v>
      </c>
      <c r="H308" s="70" t="s">
        <v>2004</v>
      </c>
      <c r="I308" s="148"/>
      <c r="J308" s="71">
        <v>8.7596253271006255</v>
      </c>
      <c r="K308" s="71">
        <v>7.8245734863057623E-2</v>
      </c>
      <c r="L308" s="71">
        <v>0</v>
      </c>
      <c r="M308" s="71">
        <v>4.1806523679523329</v>
      </c>
      <c r="N308" s="71">
        <v>8.9260767309556446</v>
      </c>
      <c r="O308" s="71">
        <v>7.6316787402719797</v>
      </c>
      <c r="P308" s="71">
        <v>4.1585984072031996</v>
      </c>
      <c r="Q308" s="71">
        <v>0.46334740421821302</v>
      </c>
      <c r="R308" s="71">
        <v>0</v>
      </c>
      <c r="S308" s="71">
        <v>0.91942997999999987</v>
      </c>
      <c r="T308" s="72"/>
      <c r="U308" s="71">
        <v>2408442</v>
      </c>
      <c r="V308" s="71">
        <v>56</v>
      </c>
      <c r="W308" s="71">
        <v>0</v>
      </c>
      <c r="X308" s="71">
        <v>1145</v>
      </c>
      <c r="Y308" s="71">
        <v>3272</v>
      </c>
      <c r="Z308" s="71">
        <v>3858</v>
      </c>
      <c r="AA308" s="71">
        <v>837</v>
      </c>
      <c r="AB308" s="71">
        <v>7948</v>
      </c>
      <c r="AC308" s="71">
        <v>0</v>
      </c>
      <c r="AD308" s="71">
        <v>0.91942997999999987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8.1129999999999995</v>
      </c>
      <c r="BK308" s="71">
        <v>0</v>
      </c>
      <c r="BL308" s="71">
        <v>0</v>
      </c>
      <c r="BM308" s="71">
        <v>0</v>
      </c>
      <c r="BN308" s="72"/>
      <c r="BO308" s="71">
        <v>0</v>
      </c>
      <c r="BP308" s="71">
        <v>0</v>
      </c>
      <c r="BQ308" s="71">
        <v>1</v>
      </c>
      <c r="BR308" s="71">
        <v>0</v>
      </c>
      <c r="BS308" s="71">
        <v>0</v>
      </c>
      <c r="BT308" s="71">
        <v>0</v>
      </c>
      <c r="BU308"/>
      <c r="BV308" s="70">
        <v>8.1129999999999995</v>
      </c>
      <c r="BW308" s="70">
        <v>0</v>
      </c>
      <c r="BX308" s="70">
        <v>0</v>
      </c>
      <c r="BY308" s="70">
        <v>0</v>
      </c>
      <c r="BZ308" s="70">
        <v>0</v>
      </c>
      <c r="CA308" s="70">
        <v>0</v>
      </c>
      <c r="CB308" s="70">
        <v>0</v>
      </c>
      <c r="CC308" s="70">
        <v>0</v>
      </c>
      <c r="CD308" s="70">
        <v>0</v>
      </c>
    </row>
    <row r="309" spans="1:82">
      <c r="A309" s="70" t="s">
        <v>2010</v>
      </c>
      <c r="B309" s="70">
        <v>24</v>
      </c>
      <c r="C309" s="70">
        <v>7</v>
      </c>
      <c r="D309" s="70">
        <v>2</v>
      </c>
      <c r="E309" s="70">
        <v>2010</v>
      </c>
      <c r="F309" s="70" t="s">
        <v>177</v>
      </c>
      <c r="G309" s="70" t="s">
        <v>2003</v>
      </c>
      <c r="H309" s="70" t="s">
        <v>2004</v>
      </c>
      <c r="I309" s="148"/>
      <c r="J309" s="71">
        <v>9.8816017053402607</v>
      </c>
      <c r="K309" s="71">
        <v>8.7357994946825793E-2</v>
      </c>
      <c r="L309" s="71">
        <v>0</v>
      </c>
      <c r="M309" s="71">
        <v>4.5322160274610104</v>
      </c>
      <c r="N309" s="71">
        <v>8.8436828392863358</v>
      </c>
      <c r="O309" s="71">
        <v>7.5274650863882648</v>
      </c>
      <c r="P309" s="71">
        <v>4.1886783054679473</v>
      </c>
      <c r="Q309" s="71">
        <v>0.47983692642759301</v>
      </c>
      <c r="R309" s="71">
        <v>0</v>
      </c>
      <c r="S309" s="71">
        <v>0.92175882999999992</v>
      </c>
      <c r="T309" s="72"/>
      <c r="U309" s="71">
        <v>2552190</v>
      </c>
      <c r="V309" s="71">
        <v>56</v>
      </c>
      <c r="W309" s="71">
        <v>0</v>
      </c>
      <c r="X309" s="71">
        <v>1145</v>
      </c>
      <c r="Y309" s="71">
        <v>3296</v>
      </c>
      <c r="Z309" s="71">
        <v>3823</v>
      </c>
      <c r="AA309" s="71">
        <v>822</v>
      </c>
      <c r="AB309" s="71">
        <v>7887</v>
      </c>
      <c r="AC309" s="71">
        <v>0</v>
      </c>
      <c r="AD309" s="71">
        <v>0.92175882999999992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7.0330000000000004</v>
      </c>
      <c r="BK309" s="71">
        <v>0</v>
      </c>
      <c r="BL309" s="71">
        <v>0</v>
      </c>
      <c r="BM309" s="71">
        <v>0</v>
      </c>
      <c r="BN309" s="72"/>
      <c r="BO309" s="71">
        <v>0</v>
      </c>
      <c r="BP309" s="71">
        <v>0</v>
      </c>
      <c r="BQ309" s="71">
        <v>1</v>
      </c>
      <c r="BR309" s="71">
        <v>0</v>
      </c>
      <c r="BS309" s="71">
        <v>0</v>
      </c>
      <c r="BT309" s="71">
        <v>0</v>
      </c>
      <c r="BU309"/>
      <c r="BV309" s="70">
        <v>7.0330000000000004</v>
      </c>
      <c r="BW309" s="70">
        <v>0</v>
      </c>
      <c r="BX309" s="70">
        <v>0</v>
      </c>
      <c r="BY309" s="70">
        <v>0</v>
      </c>
      <c r="BZ309" s="70">
        <v>0</v>
      </c>
      <c r="CA309" s="70">
        <v>0</v>
      </c>
      <c r="CB309" s="70">
        <v>0</v>
      </c>
      <c r="CC309" s="70">
        <v>0</v>
      </c>
      <c r="CD309" s="70">
        <v>0</v>
      </c>
    </row>
    <row r="310" spans="1:82">
      <c r="A310" s="70" t="s">
        <v>2011</v>
      </c>
      <c r="B310" s="70">
        <v>25</v>
      </c>
      <c r="C310" s="70">
        <v>8</v>
      </c>
      <c r="D310" s="70">
        <v>2</v>
      </c>
      <c r="E310" s="70">
        <v>2011</v>
      </c>
      <c r="F310" s="70" t="s">
        <v>178</v>
      </c>
      <c r="G310" s="70" t="s">
        <v>2003</v>
      </c>
      <c r="H310" s="70" t="s">
        <v>2004</v>
      </c>
      <c r="I310" s="148"/>
      <c r="J310" s="71">
        <v>11.84887776287464</v>
      </c>
      <c r="K310" s="71">
        <v>0.1248606940522643</v>
      </c>
      <c r="L310" s="71">
        <v>0</v>
      </c>
      <c r="M310" s="71">
        <v>5.546010130629595</v>
      </c>
      <c r="N310" s="71">
        <v>11.334046540101131</v>
      </c>
      <c r="O310" s="71">
        <v>7.3789709201008264</v>
      </c>
      <c r="P310" s="71">
        <v>4.1666014155586648</v>
      </c>
      <c r="Q310" s="71">
        <v>0.54850375873729196</v>
      </c>
      <c r="R310" s="71">
        <v>0</v>
      </c>
      <c r="S310" s="71">
        <v>0.90545687999999991</v>
      </c>
      <c r="T310" s="72"/>
      <c r="U310" s="71">
        <v>2471632</v>
      </c>
      <c r="V310" s="71">
        <v>56</v>
      </c>
      <c r="W310" s="71">
        <v>0</v>
      </c>
      <c r="X310" s="71">
        <v>1145</v>
      </c>
      <c r="Y310" s="71">
        <v>3338</v>
      </c>
      <c r="Z310" s="71">
        <v>3829</v>
      </c>
      <c r="AA310" s="71">
        <v>842</v>
      </c>
      <c r="AB310" s="71">
        <v>7816</v>
      </c>
      <c r="AC310" s="71">
        <v>0</v>
      </c>
      <c r="AD310" s="71">
        <v>0.90545687999999991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6.9720000000000004</v>
      </c>
      <c r="BK310" s="71">
        <v>0</v>
      </c>
      <c r="BL310" s="71">
        <v>0</v>
      </c>
      <c r="BM310" s="71">
        <v>0</v>
      </c>
      <c r="BN310" s="72"/>
      <c r="BO310" s="71">
        <v>0</v>
      </c>
      <c r="BP310" s="71">
        <v>0</v>
      </c>
      <c r="BQ310" s="71">
        <v>1</v>
      </c>
      <c r="BR310" s="71">
        <v>0</v>
      </c>
      <c r="BS310" s="71">
        <v>0</v>
      </c>
      <c r="BT310" s="71">
        <v>0</v>
      </c>
      <c r="BU310"/>
      <c r="BV310" s="70">
        <v>6.9720000000000004</v>
      </c>
      <c r="BW310" s="70">
        <v>0</v>
      </c>
      <c r="BX310" s="70">
        <v>0</v>
      </c>
      <c r="BY310" s="70">
        <v>0</v>
      </c>
      <c r="BZ310" s="70">
        <v>0</v>
      </c>
      <c r="CA310" s="70">
        <v>0</v>
      </c>
      <c r="CB310" s="70">
        <v>0</v>
      </c>
      <c r="CC310" s="70">
        <v>0</v>
      </c>
      <c r="CD310" s="70">
        <v>0</v>
      </c>
    </row>
    <row r="311" spans="1:82">
      <c r="A311" s="70" t="s">
        <v>2012</v>
      </c>
      <c r="B311" s="70">
        <v>26</v>
      </c>
      <c r="C311" s="70">
        <v>9</v>
      </c>
      <c r="D311" s="70">
        <v>2</v>
      </c>
      <c r="E311" s="70">
        <v>2012</v>
      </c>
      <c r="F311" s="70" t="s">
        <v>179</v>
      </c>
      <c r="G311" s="1064" t="s">
        <v>2003</v>
      </c>
      <c r="H311" s="70" t="s">
        <v>2004</v>
      </c>
      <c r="I311" s="148"/>
      <c r="J311" s="71">
        <v>12.40310121643423</v>
      </c>
      <c r="K311" s="71">
        <v>0.12147041300096249</v>
      </c>
      <c r="L311" s="71">
        <v>0</v>
      </c>
      <c r="M311" s="71">
        <v>5.6889895870502682</v>
      </c>
      <c r="N311" s="71">
        <v>13.011836983884351</v>
      </c>
      <c r="O311" s="71">
        <v>7.2979611167193212</v>
      </c>
      <c r="P311" s="71">
        <v>4.1604476401462147</v>
      </c>
      <c r="Q311" s="71">
        <v>0.59738695441832901</v>
      </c>
      <c r="R311" s="71">
        <v>0</v>
      </c>
      <c r="S311" s="71">
        <v>0.90452533999999996</v>
      </c>
      <c r="T311" s="72"/>
      <c r="U311" s="71">
        <v>2591124</v>
      </c>
      <c r="V311" s="71">
        <v>56</v>
      </c>
      <c r="W311" s="71">
        <v>0</v>
      </c>
      <c r="X311" s="71">
        <v>1145</v>
      </c>
      <c r="Y311" s="71">
        <v>3380</v>
      </c>
      <c r="Z311" s="71">
        <v>3817</v>
      </c>
      <c r="AA311" s="71">
        <v>836</v>
      </c>
      <c r="AB311" s="71">
        <v>7835</v>
      </c>
      <c r="AC311" s="71">
        <v>0</v>
      </c>
      <c r="AD311" s="71">
        <v>0.90452533999999996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2013</v>
      </c>
      <c r="B312" s="70">
        <v>27</v>
      </c>
      <c r="C312" s="70">
        <v>10</v>
      </c>
      <c r="D312" s="70">
        <v>2</v>
      </c>
      <c r="E312" s="70">
        <v>2013</v>
      </c>
      <c r="F312" s="70" t="s">
        <v>180</v>
      </c>
      <c r="G312" s="1064" t="s">
        <v>2003</v>
      </c>
      <c r="H312" s="70" t="s">
        <v>2004</v>
      </c>
      <c r="I312" s="148"/>
      <c r="J312" s="71">
        <v>11.77766161433423</v>
      </c>
      <c r="K312" s="71">
        <v>0.10022208829236851</v>
      </c>
      <c r="L312" s="71">
        <v>0</v>
      </c>
      <c r="M312" s="71">
        <v>5.8311452286853616</v>
      </c>
      <c r="N312" s="71">
        <v>13.45705878014855</v>
      </c>
      <c r="O312" s="71">
        <v>7.0647475495181773</v>
      </c>
      <c r="P312" s="71">
        <v>4.191110328785471</v>
      </c>
      <c r="Q312" s="71">
        <v>0.60236255800503702</v>
      </c>
      <c r="R312" s="71">
        <v>0</v>
      </c>
      <c r="S312" s="71">
        <v>0.51700469999999998</v>
      </c>
      <c r="T312" s="72"/>
      <c r="U312" s="71">
        <v>2448050</v>
      </c>
      <c r="V312" s="71">
        <v>56</v>
      </c>
      <c r="W312" s="71">
        <v>0</v>
      </c>
      <c r="X312" s="71">
        <v>1145</v>
      </c>
      <c r="Y312" s="71">
        <v>3397</v>
      </c>
      <c r="Z312" s="71">
        <v>3860</v>
      </c>
      <c r="AA312" s="71">
        <v>839</v>
      </c>
      <c r="AB312" s="71">
        <v>7787</v>
      </c>
      <c r="AC312" s="71">
        <v>0</v>
      </c>
      <c r="AD312" s="71">
        <v>0.51700469999999998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2014</v>
      </c>
      <c r="B313" s="70">
        <v>28</v>
      </c>
      <c r="C313" s="70">
        <v>11</v>
      </c>
      <c r="D313" s="70">
        <v>2</v>
      </c>
      <c r="E313" s="70">
        <v>2014</v>
      </c>
      <c r="F313" s="70" t="s">
        <v>181</v>
      </c>
      <c r="G313" s="70" t="s">
        <v>2003</v>
      </c>
      <c r="H313" s="70" t="s">
        <v>2004</v>
      </c>
      <c r="I313" s="148"/>
      <c r="J313" s="71">
        <v>10.93257830817949</v>
      </c>
      <c r="K313" s="71">
        <v>9.1440820848955315E-2</v>
      </c>
      <c r="L313" s="71">
        <v>3.8118850020369917E-2</v>
      </c>
      <c r="M313" s="71">
        <v>5.8195708460147646</v>
      </c>
      <c r="N313" s="71">
        <v>13.2585320558494</v>
      </c>
      <c r="O313" s="71">
        <v>6.7581392790109156</v>
      </c>
      <c r="P313" s="71">
        <v>4.1174898280566836</v>
      </c>
      <c r="Q313" s="71">
        <v>0.57466542952558297</v>
      </c>
      <c r="R313" s="71">
        <v>0</v>
      </c>
      <c r="S313" s="71">
        <v>0.84770139999999994</v>
      </c>
      <c r="T313" s="72"/>
      <c r="U313" s="71">
        <v>2529274</v>
      </c>
      <c r="V313" s="71">
        <v>43</v>
      </c>
      <c r="W313" s="71">
        <v>1</v>
      </c>
      <c r="X313" s="71">
        <v>1142</v>
      </c>
      <c r="Y313" s="71">
        <v>3415</v>
      </c>
      <c r="Z313" s="71">
        <v>3889</v>
      </c>
      <c r="AA313" s="71">
        <v>820</v>
      </c>
      <c r="AB313" s="71">
        <v>7743</v>
      </c>
      <c r="AC313" s="71">
        <v>0</v>
      </c>
      <c r="AD313" s="71">
        <v>0.84770139999999994</v>
      </c>
      <c r="AE313" s="72"/>
      <c r="AF313" s="71"/>
      <c r="AG313" s="71"/>
      <c r="AH313" s="71"/>
      <c r="AI313" s="71"/>
      <c r="AJ313" s="71"/>
      <c r="AK313" s="71"/>
      <c r="AL313" s="71"/>
      <c r="AM313" s="71"/>
      <c r="AN313" s="71"/>
      <c r="AO313" s="71"/>
      <c r="AP313" s="71"/>
      <c r="AQ313" s="72"/>
      <c r="AR313" s="71">
        <v>145</v>
      </c>
      <c r="AS313" s="71">
        <v>19</v>
      </c>
      <c r="AT313" s="71">
        <v>0</v>
      </c>
      <c r="AU313" s="71">
        <v>0</v>
      </c>
      <c r="AV313" s="71">
        <v>0</v>
      </c>
      <c r="AW313" s="71">
        <v>0</v>
      </c>
      <c r="AX313" s="71"/>
      <c r="AY313" s="72"/>
      <c r="AZ313" s="71">
        <v>584.40000000000009</v>
      </c>
      <c r="BA313" s="71">
        <v>1145</v>
      </c>
      <c r="BB313" s="71">
        <v>0</v>
      </c>
      <c r="BC313" s="71">
        <v>0</v>
      </c>
      <c r="BD313" s="71">
        <v>0</v>
      </c>
      <c r="BE313" s="71">
        <v>0</v>
      </c>
      <c r="BF313" s="71"/>
      <c r="BG313" s="72"/>
      <c r="BH313" s="71">
        <v>0</v>
      </c>
      <c r="BI313" s="71">
        <v>0</v>
      </c>
      <c r="BJ313" s="71">
        <v>8.2010000000000005</v>
      </c>
      <c r="BK313" s="71">
        <v>0</v>
      </c>
      <c r="BL313" s="71">
        <v>0</v>
      </c>
      <c r="BM313" s="71">
        <v>0</v>
      </c>
      <c r="BN313" s="72"/>
      <c r="BO313" s="71">
        <v>0</v>
      </c>
      <c r="BP313" s="71">
        <v>0</v>
      </c>
      <c r="BQ313" s="71">
        <v>1</v>
      </c>
      <c r="BR313" s="71">
        <v>0</v>
      </c>
      <c r="BS313" s="71">
        <v>0</v>
      </c>
      <c r="BT313" s="71">
        <v>0</v>
      </c>
      <c r="BU313"/>
      <c r="BV313" s="70">
        <v>8.2010000000000005</v>
      </c>
      <c r="BW313" s="70">
        <v>0</v>
      </c>
      <c r="BX313" s="70">
        <v>0</v>
      </c>
      <c r="BY313" s="70">
        <v>0</v>
      </c>
      <c r="BZ313" s="70">
        <v>0</v>
      </c>
      <c r="CA313" s="70">
        <v>0</v>
      </c>
      <c r="CB313" s="70">
        <v>0</v>
      </c>
      <c r="CC313" s="70">
        <v>0</v>
      </c>
      <c r="CD313" s="70">
        <v>0</v>
      </c>
    </row>
    <row r="314" spans="1:82">
      <c r="A314" s="70" t="s">
        <v>2015</v>
      </c>
      <c r="B314" s="70">
        <v>29</v>
      </c>
      <c r="C314" s="70">
        <v>12</v>
      </c>
      <c r="D314" s="70">
        <v>2</v>
      </c>
      <c r="E314" s="70">
        <v>2015</v>
      </c>
      <c r="F314" s="70" t="s">
        <v>182</v>
      </c>
      <c r="G314" s="70" t="s">
        <v>2003</v>
      </c>
      <c r="H314" s="70" t="s">
        <v>2004</v>
      </c>
      <c r="I314" s="148"/>
      <c r="J314" s="71">
        <v>12.644243310387409</v>
      </c>
      <c r="K314" s="71">
        <v>9.5478608748407079E-2</v>
      </c>
      <c r="L314" s="71">
        <v>4.6051124303606923E-2</v>
      </c>
      <c r="M314" s="71">
        <v>6.0263117979435634</v>
      </c>
      <c r="N314" s="71">
        <v>12.165388030546101</v>
      </c>
      <c r="O314" s="71">
        <v>6.705767832799217</v>
      </c>
      <c r="P314" s="71">
        <v>3.9900851843794993</v>
      </c>
      <c r="Q314" s="71">
        <v>0.55500439631827403</v>
      </c>
      <c r="R314" s="71">
        <v>0</v>
      </c>
      <c r="S314" s="71">
        <v>0.91183218840780011</v>
      </c>
      <c r="T314" s="72"/>
      <c r="U314" s="71">
        <v>2702889</v>
      </c>
      <c r="V314" s="71">
        <v>43</v>
      </c>
      <c r="W314" s="71">
        <v>1</v>
      </c>
      <c r="X314" s="71">
        <v>1142</v>
      </c>
      <c r="Y314" s="71">
        <v>3411</v>
      </c>
      <c r="Z314" s="71">
        <v>3896</v>
      </c>
      <c r="AA314" s="71">
        <v>794</v>
      </c>
      <c r="AB314" s="71">
        <v>7639</v>
      </c>
      <c r="AC314" s="71">
        <v>0</v>
      </c>
      <c r="AD314" s="71">
        <v>0.91183218840780011</v>
      </c>
      <c r="AE314" s="72"/>
      <c r="AF314" s="71">
        <v>16768428.99389478</v>
      </c>
      <c r="AG314" s="71">
        <v>70624.898642990069</v>
      </c>
      <c r="AH314" s="71">
        <v>9784.3072266586878</v>
      </c>
      <c r="AI314" s="71">
        <v>7373333.6489159698</v>
      </c>
      <c r="AJ314" s="71">
        <v>19028023.765971109</v>
      </c>
      <c r="AK314" s="71">
        <v>0</v>
      </c>
      <c r="AL314" s="71">
        <v>0</v>
      </c>
      <c r="AM314" s="71">
        <v>1046892.905600213</v>
      </c>
      <c r="AN314" s="71">
        <v>0</v>
      </c>
      <c r="AO314" s="71">
        <v>0</v>
      </c>
      <c r="AP314" s="71">
        <v>44297088.520251721</v>
      </c>
      <c r="AQ314" s="72"/>
      <c r="AR314" s="71">
        <v>162</v>
      </c>
      <c r="AS314" s="71">
        <v>23</v>
      </c>
      <c r="AT314" s="71">
        <v>0</v>
      </c>
      <c r="AU314" s="71">
        <v>0</v>
      </c>
      <c r="AV314" s="71">
        <v>0</v>
      </c>
      <c r="AW314" s="71">
        <v>0</v>
      </c>
      <c r="AX314" s="71"/>
      <c r="AY314" s="72"/>
      <c r="AZ314" s="71">
        <v>662.8</v>
      </c>
      <c r="BA314" s="71">
        <v>2583.5</v>
      </c>
      <c r="BB314" s="71">
        <v>0</v>
      </c>
      <c r="BC314" s="71">
        <v>0</v>
      </c>
      <c r="BD314" s="71">
        <v>0</v>
      </c>
      <c r="BE314" s="71">
        <v>0</v>
      </c>
      <c r="BF314" s="71"/>
      <c r="BG314" s="72"/>
      <c r="BH314" s="71">
        <v>0</v>
      </c>
      <c r="BI314" s="71">
        <v>0</v>
      </c>
      <c r="BJ314" s="71">
        <v>8.4510000000000005</v>
      </c>
      <c r="BK314" s="71">
        <v>0</v>
      </c>
      <c r="BL314" s="71">
        <v>0</v>
      </c>
      <c r="BM314" s="71">
        <v>0</v>
      </c>
      <c r="BN314" s="72"/>
      <c r="BO314" s="71">
        <v>0</v>
      </c>
      <c r="BP314" s="71">
        <v>0</v>
      </c>
      <c r="BQ314" s="71">
        <v>1</v>
      </c>
      <c r="BR314" s="71">
        <v>0</v>
      </c>
      <c r="BS314" s="71">
        <v>0</v>
      </c>
      <c r="BT314" s="71">
        <v>0</v>
      </c>
      <c r="BU314"/>
      <c r="BV314" s="70">
        <v>8.4510000000000005</v>
      </c>
      <c r="BW314" s="70">
        <v>0</v>
      </c>
      <c r="BX314" s="70">
        <v>0</v>
      </c>
      <c r="BY314" s="70">
        <v>0</v>
      </c>
      <c r="BZ314" s="70">
        <v>0</v>
      </c>
      <c r="CA314" s="70">
        <v>0</v>
      </c>
      <c r="CB314" s="70">
        <v>0</v>
      </c>
      <c r="CC314" s="70">
        <v>0</v>
      </c>
      <c r="CD314" s="70">
        <v>0</v>
      </c>
    </row>
    <row r="315" spans="1:82">
      <c r="A315" s="70" t="s">
        <v>2016</v>
      </c>
      <c r="B315" s="70">
        <v>30</v>
      </c>
      <c r="C315" s="70">
        <v>13</v>
      </c>
      <c r="D315" s="70">
        <v>2</v>
      </c>
      <c r="E315" s="70">
        <v>2016</v>
      </c>
      <c r="F315" s="70" t="s">
        <v>155</v>
      </c>
      <c r="G315" s="70" t="s">
        <v>2003</v>
      </c>
      <c r="H315" s="70" t="s">
        <v>2004</v>
      </c>
      <c r="I315" s="148"/>
      <c r="J315" s="71">
        <v>12.906927703173681</v>
      </c>
      <c r="K315" s="71">
        <v>9.4593936976360815E-2</v>
      </c>
      <c r="L315" s="71">
        <v>4.903256939505609E-2</v>
      </c>
      <c r="M315" s="71">
        <v>5.2892021871573087</v>
      </c>
      <c r="N315" s="71">
        <v>12.540864526539654</v>
      </c>
      <c r="O315" s="71">
        <v>6.5580250912124614</v>
      </c>
      <c r="P315" s="71">
        <v>3.7557920550289352</v>
      </c>
      <c r="Q315" s="71">
        <v>0.53390749852802266</v>
      </c>
      <c r="R315" s="71">
        <v>0</v>
      </c>
      <c r="S315" s="71">
        <v>1.1960612528599999</v>
      </c>
      <c r="T315" s="72"/>
      <c r="U315" s="71">
        <v>2921669</v>
      </c>
      <c r="V315" s="71">
        <v>43</v>
      </c>
      <c r="W315" s="71">
        <v>1</v>
      </c>
      <c r="X315" s="71">
        <v>1142</v>
      </c>
      <c r="Y315" s="71">
        <v>3414</v>
      </c>
      <c r="Z315" s="71">
        <v>3857</v>
      </c>
      <c r="AA315" s="71">
        <v>773</v>
      </c>
      <c r="AB315" s="71">
        <v>7559</v>
      </c>
      <c r="AC315" s="71">
        <v>0</v>
      </c>
      <c r="AD315" s="71">
        <v>1.1960612528600001</v>
      </c>
      <c r="AE315" s="72"/>
      <c r="AF315" s="71">
        <v>17961385.720722672</v>
      </c>
      <c r="AG315" s="71">
        <v>67277.951939887716</v>
      </c>
      <c r="AH315" s="71">
        <v>8166.0946516900694</v>
      </c>
      <c r="AI315" s="71">
        <v>7826501.4974444099</v>
      </c>
      <c r="AJ315" s="71">
        <v>18422271.684785079</v>
      </c>
      <c r="AK315" s="71">
        <v>0</v>
      </c>
      <c r="AL315" s="71">
        <v>0</v>
      </c>
      <c r="AM315" s="71">
        <v>1036734.056563528</v>
      </c>
      <c r="AN315" s="71">
        <v>0</v>
      </c>
      <c r="AO315" s="71">
        <v>0</v>
      </c>
      <c r="AP315" s="71">
        <v>45322337.006107263</v>
      </c>
      <c r="AQ315" s="72"/>
      <c r="AR315" s="71">
        <v>176</v>
      </c>
      <c r="AS315" s="71">
        <v>28</v>
      </c>
      <c r="AT315" s="71">
        <v>0</v>
      </c>
      <c r="AU315" s="71">
        <v>0</v>
      </c>
      <c r="AV315" s="71">
        <v>0</v>
      </c>
      <c r="AW315" s="71">
        <v>0</v>
      </c>
      <c r="AX315" s="71"/>
      <c r="AY315" s="72"/>
      <c r="AZ315" s="71">
        <v>729.3</v>
      </c>
      <c r="BA315" s="71">
        <v>2960.2</v>
      </c>
      <c r="BB315" s="71">
        <v>0</v>
      </c>
      <c r="BC315" s="71">
        <v>0</v>
      </c>
      <c r="BD315" s="71">
        <v>0</v>
      </c>
      <c r="BE315" s="71">
        <v>0</v>
      </c>
      <c r="BF315" s="71"/>
      <c r="BG315" s="72"/>
      <c r="BH315" s="71">
        <v>0</v>
      </c>
      <c r="BI315" s="71">
        <v>0</v>
      </c>
      <c r="BJ315" s="71">
        <v>8.6240000000000006</v>
      </c>
      <c r="BK315" s="71">
        <v>0</v>
      </c>
      <c r="BL315" s="71">
        <v>0</v>
      </c>
      <c r="BM315" s="71">
        <v>0</v>
      </c>
      <c r="BN315" s="72"/>
      <c r="BO315" s="71">
        <v>0</v>
      </c>
      <c r="BP315" s="71">
        <v>0</v>
      </c>
      <c r="BQ315" s="71">
        <v>1</v>
      </c>
      <c r="BR315" s="71">
        <v>0</v>
      </c>
      <c r="BS315" s="71">
        <v>0</v>
      </c>
      <c r="BT315" s="71">
        <v>0</v>
      </c>
      <c r="BU315"/>
      <c r="BV315" s="70">
        <v>8.6240000000000006</v>
      </c>
      <c r="BW315" s="70">
        <v>0</v>
      </c>
      <c r="BX315" s="70">
        <v>0</v>
      </c>
      <c r="BY315" s="70">
        <v>0</v>
      </c>
      <c r="BZ315" s="70">
        <v>0</v>
      </c>
      <c r="CA315" s="70">
        <v>0</v>
      </c>
      <c r="CB315" s="70">
        <v>0</v>
      </c>
      <c r="CC315" s="70">
        <v>0</v>
      </c>
      <c r="CD315" s="70">
        <v>0</v>
      </c>
    </row>
    <row r="316" spans="1:82">
      <c r="A316" s="70" t="s">
        <v>2017</v>
      </c>
      <c r="B316" s="70">
        <v>31</v>
      </c>
      <c r="C316" s="70">
        <v>14</v>
      </c>
      <c r="D316" s="70">
        <v>2</v>
      </c>
      <c r="E316" s="70">
        <v>2017</v>
      </c>
      <c r="F316" s="70" t="s">
        <v>156</v>
      </c>
      <c r="G316" s="70" t="s">
        <v>2003</v>
      </c>
      <c r="H316" s="70" t="s">
        <v>2004</v>
      </c>
      <c r="I316" s="148"/>
      <c r="J316" s="71">
        <v>10.931067327400507</v>
      </c>
      <c r="K316" s="71">
        <v>9.32441835270926E-2</v>
      </c>
      <c r="L316" s="71">
        <v>4.1990147176982309E-2</v>
      </c>
      <c r="M316" s="71">
        <v>4.76018283166239</v>
      </c>
      <c r="N316" s="71">
        <v>11.069959279051746</v>
      </c>
      <c r="O316" s="71">
        <v>6.5078803455427723</v>
      </c>
      <c r="P316" s="71">
        <v>3.8623549324762769</v>
      </c>
      <c r="Q316" s="71">
        <v>0.51261208719232998</v>
      </c>
      <c r="R316" s="71">
        <v>0</v>
      </c>
      <c r="S316" s="71">
        <v>0.52947035859480007</v>
      </c>
      <c r="T316" s="72"/>
      <c r="U316" s="71">
        <v>3156445</v>
      </c>
      <c r="V316" s="71">
        <v>43</v>
      </c>
      <c r="W316" s="71">
        <v>1</v>
      </c>
      <c r="X316" s="71">
        <v>1142</v>
      </c>
      <c r="Y316" s="71">
        <v>3455</v>
      </c>
      <c r="Z316" s="71">
        <v>3891</v>
      </c>
      <c r="AA316" s="71">
        <v>800</v>
      </c>
      <c r="AB316" s="71">
        <v>7505</v>
      </c>
      <c r="AC316" s="71">
        <v>0</v>
      </c>
      <c r="AD316" s="71">
        <v>0.52947035859480007</v>
      </c>
      <c r="AE316" s="72"/>
      <c r="AF316" s="71">
        <v>16972988.860454891</v>
      </c>
      <c r="AG316" s="71">
        <v>69214.186940736661</v>
      </c>
      <c r="AH316" s="71">
        <v>9406.2015241830177</v>
      </c>
      <c r="AI316" s="71">
        <v>8215190.8032063209</v>
      </c>
      <c r="AJ316" s="71">
        <v>18694029.050670251</v>
      </c>
      <c r="AK316" s="71">
        <v>0</v>
      </c>
      <c r="AL316" s="71">
        <v>0</v>
      </c>
      <c r="AM316" s="71">
        <v>1030938.450726595</v>
      </c>
      <c r="AN316" s="71">
        <v>0</v>
      </c>
      <c r="AO316" s="71">
        <v>0</v>
      </c>
      <c r="AP316" s="71">
        <v>44991767.553522982</v>
      </c>
      <c r="AQ316" s="72"/>
      <c r="AR316" s="71">
        <v>178</v>
      </c>
      <c r="AS316" s="71">
        <v>31</v>
      </c>
      <c r="AT316" s="71">
        <v>0</v>
      </c>
      <c r="AU316" s="71">
        <v>0</v>
      </c>
      <c r="AV316" s="71">
        <v>0</v>
      </c>
      <c r="AW316" s="71">
        <v>0</v>
      </c>
      <c r="AX316" s="71"/>
      <c r="AY316" s="72"/>
      <c r="AZ316" s="71">
        <v>737.09999999999991</v>
      </c>
      <c r="BA316" s="71">
        <v>2995</v>
      </c>
      <c r="BB316" s="71">
        <v>0</v>
      </c>
      <c r="BC316" s="71">
        <v>0</v>
      </c>
      <c r="BD316" s="71">
        <v>0</v>
      </c>
      <c r="BE316" s="71">
        <v>0</v>
      </c>
      <c r="BF316" s="71"/>
      <c r="BG316" s="72"/>
      <c r="BH316" s="71">
        <v>0</v>
      </c>
      <c r="BI316" s="71">
        <v>0</v>
      </c>
      <c r="BJ316" s="71">
        <v>7.8140000000000001</v>
      </c>
      <c r="BK316" s="71">
        <v>0</v>
      </c>
      <c r="BL316" s="71">
        <v>0</v>
      </c>
      <c r="BM316" s="71">
        <v>0</v>
      </c>
      <c r="BN316" s="72"/>
      <c r="BO316" s="71">
        <v>0</v>
      </c>
      <c r="BP316" s="71">
        <v>0</v>
      </c>
      <c r="BQ316" s="71">
        <v>1</v>
      </c>
      <c r="BR316" s="71">
        <v>0</v>
      </c>
      <c r="BS316" s="71">
        <v>0</v>
      </c>
      <c r="BT316" s="71">
        <v>0</v>
      </c>
      <c r="BU316"/>
      <c r="BV316" s="70">
        <v>7.8140000000000001</v>
      </c>
      <c r="BW316" s="70">
        <v>0</v>
      </c>
      <c r="BX316" s="70">
        <v>0</v>
      </c>
      <c r="BY316" s="70">
        <v>0</v>
      </c>
      <c r="BZ316" s="70">
        <v>0</v>
      </c>
      <c r="CA316" s="70">
        <v>0</v>
      </c>
      <c r="CB316" s="70">
        <v>0</v>
      </c>
      <c r="CC316" s="70">
        <v>0</v>
      </c>
      <c r="CD316" s="70">
        <v>0</v>
      </c>
    </row>
    <row r="317" spans="1:82">
      <c r="A317" s="70" t="s">
        <v>2018</v>
      </c>
      <c r="B317" s="70">
        <v>32</v>
      </c>
      <c r="C317" s="70">
        <v>15</v>
      </c>
      <c r="D317" s="70">
        <v>2</v>
      </c>
      <c r="E317" s="70">
        <v>2018</v>
      </c>
      <c r="F317" s="70" t="s">
        <v>183</v>
      </c>
      <c r="G317" s="70" t="s">
        <v>2003</v>
      </c>
      <c r="H317" s="70" t="s">
        <v>2004</v>
      </c>
      <c r="I317" s="148"/>
      <c r="J317" s="71">
        <v>9.2916566552914492</v>
      </c>
      <c r="K317" s="71">
        <v>8.3200112884261976E-2</v>
      </c>
      <c r="L317" s="71">
        <v>3.7187044565507067E-2</v>
      </c>
      <c r="M317" s="71">
        <v>4.2155514499617475</v>
      </c>
      <c r="N317" s="71">
        <v>8.6689138712517053</v>
      </c>
      <c r="O317" s="71">
        <v>6.3462245133107196</v>
      </c>
      <c r="P317" s="71">
        <v>3.8191282495534229</v>
      </c>
      <c r="Q317" s="71">
        <v>0.47180692368220301</v>
      </c>
      <c r="R317" s="71">
        <v>0</v>
      </c>
      <c r="S317" s="71">
        <v>0.51645943008000006</v>
      </c>
      <c r="T317" s="72"/>
      <c r="U317" s="71">
        <v>3116137</v>
      </c>
      <c r="V317" s="71">
        <v>43</v>
      </c>
      <c r="W317" s="71">
        <v>1</v>
      </c>
      <c r="X317" s="71">
        <v>1142</v>
      </c>
      <c r="Y317" s="71">
        <v>3506</v>
      </c>
      <c r="Z317" s="71">
        <v>3867</v>
      </c>
      <c r="AA317" s="71">
        <v>799</v>
      </c>
      <c r="AB317" s="71">
        <v>7444</v>
      </c>
      <c r="AC317" s="71">
        <v>0</v>
      </c>
      <c r="AD317" s="71">
        <v>0.51645943008000006</v>
      </c>
      <c r="AE317" s="72"/>
      <c r="AF317" s="71">
        <v>16328416.327044871</v>
      </c>
      <c r="AG317" s="71">
        <v>60779.218719726377</v>
      </c>
      <c r="AH317" s="71">
        <v>8791.8946700361921</v>
      </c>
      <c r="AI317" s="71">
        <v>8074301.5851455899</v>
      </c>
      <c r="AJ317" s="71">
        <v>16374798.426851209</v>
      </c>
      <c r="AK317" s="71">
        <v>0</v>
      </c>
      <c r="AL317" s="71">
        <v>0</v>
      </c>
      <c r="AM317" s="71">
        <v>1024674.868137514</v>
      </c>
      <c r="AN317" s="71">
        <v>0</v>
      </c>
      <c r="AO317" s="71">
        <v>0</v>
      </c>
      <c r="AP317" s="71">
        <v>41871762.320568949</v>
      </c>
      <c r="AQ317" s="72"/>
      <c r="AR317" s="71">
        <v>188</v>
      </c>
      <c r="AS317" s="71">
        <v>37</v>
      </c>
      <c r="AT317" s="71">
        <v>0</v>
      </c>
      <c r="AU317" s="71">
        <v>0</v>
      </c>
      <c r="AV317" s="71">
        <v>0</v>
      </c>
      <c r="AW317" s="71">
        <v>0</v>
      </c>
      <c r="AX317" s="71"/>
      <c r="AY317" s="72"/>
      <c r="AZ317" s="71">
        <v>790.8</v>
      </c>
      <c r="BA317" s="71">
        <v>3087.6</v>
      </c>
      <c r="BB317" s="71">
        <v>0</v>
      </c>
      <c r="BC317" s="71">
        <v>0</v>
      </c>
      <c r="BD317" s="71">
        <v>0</v>
      </c>
      <c r="BE317" s="71">
        <v>0</v>
      </c>
      <c r="BF317" s="71"/>
      <c r="BG317" s="72"/>
      <c r="BH317" s="71">
        <v>0</v>
      </c>
      <c r="BI317" s="71">
        <v>0</v>
      </c>
      <c r="BJ317" s="71">
        <v>6.6289999999999996</v>
      </c>
      <c r="BK317" s="71">
        <v>0</v>
      </c>
      <c r="BL317" s="71">
        <v>0</v>
      </c>
      <c r="BM317" s="71">
        <v>0</v>
      </c>
      <c r="BN317" s="72"/>
      <c r="BO317" s="71">
        <v>0</v>
      </c>
      <c r="BP317" s="71">
        <v>0</v>
      </c>
      <c r="BQ317" s="71">
        <v>1</v>
      </c>
      <c r="BR317" s="71">
        <v>0</v>
      </c>
      <c r="BS317" s="71">
        <v>0</v>
      </c>
      <c r="BT317" s="71">
        <v>0</v>
      </c>
      <c r="BU317"/>
      <c r="BV317" s="70">
        <v>6.6289999999999996</v>
      </c>
      <c r="BW317" s="70">
        <v>0</v>
      </c>
      <c r="BX317" s="70">
        <v>0</v>
      </c>
      <c r="BY317" s="70">
        <v>0</v>
      </c>
      <c r="BZ317" s="70">
        <v>0</v>
      </c>
      <c r="CA317" s="70">
        <v>0</v>
      </c>
      <c r="CB317" s="70">
        <v>0</v>
      </c>
      <c r="CC317" s="70">
        <v>0</v>
      </c>
      <c r="CD317" s="70">
        <v>0</v>
      </c>
    </row>
    <row r="318" spans="1:82">
      <c r="A318" s="70" t="s">
        <v>2019</v>
      </c>
      <c r="B318" s="70">
        <v>33</v>
      </c>
      <c r="C318" s="70">
        <v>16</v>
      </c>
      <c r="D318" s="70">
        <v>2</v>
      </c>
      <c r="E318" s="70">
        <v>2019</v>
      </c>
      <c r="F318" s="70" t="s">
        <v>158</v>
      </c>
      <c r="G318" s="70" t="s">
        <v>2003</v>
      </c>
      <c r="H318" s="70" t="s">
        <v>2004</v>
      </c>
      <c r="I318" s="148"/>
      <c r="J318" s="71">
        <v>8.603887736407728</v>
      </c>
      <c r="K318" s="71">
        <v>7.7209406871987213E-2</v>
      </c>
      <c r="L318" s="71">
        <v>3.7496361717012976E-2</v>
      </c>
      <c r="M318" s="71">
        <v>3.7568715884499437</v>
      </c>
      <c r="N318" s="71">
        <v>9.2146574604141751</v>
      </c>
      <c r="O318" s="71">
        <v>6.0776241398174395</v>
      </c>
      <c r="P318" s="71">
        <v>3.9924082602350488</v>
      </c>
      <c r="Q318" s="71">
        <v>0.457087596162218</v>
      </c>
      <c r="R318" s="71">
        <v>0</v>
      </c>
      <c r="S318" s="71">
        <v>0.55359895327999997</v>
      </c>
      <c r="T318" s="72"/>
      <c r="U318" s="71">
        <v>3033884</v>
      </c>
      <c r="V318" s="71">
        <v>43</v>
      </c>
      <c r="W318" s="71">
        <v>1</v>
      </c>
      <c r="X318" s="71">
        <v>1142</v>
      </c>
      <c r="Y318" s="71">
        <v>3536</v>
      </c>
      <c r="Z318" s="71">
        <v>3805</v>
      </c>
      <c r="AA318" s="71">
        <v>829</v>
      </c>
      <c r="AB318" s="71">
        <v>7407</v>
      </c>
      <c r="AC318" s="71">
        <v>0</v>
      </c>
      <c r="AD318" s="71">
        <v>0.55359895327999997</v>
      </c>
      <c r="AE318" s="72"/>
      <c r="AF318" s="71">
        <v>15886956.5590853</v>
      </c>
      <c r="AG318" s="71">
        <v>59300.55943031385</v>
      </c>
      <c r="AH318" s="71">
        <v>9436.269470972391</v>
      </c>
      <c r="AI318" s="71">
        <v>7511087.9396027131</v>
      </c>
      <c r="AJ318" s="71">
        <v>18204651.30383718</v>
      </c>
      <c r="AK318" s="71">
        <v>0</v>
      </c>
      <c r="AL318" s="71">
        <v>0</v>
      </c>
      <c r="AM318" s="71">
        <v>1008777.6401338538</v>
      </c>
      <c r="AN318" s="71">
        <v>0</v>
      </c>
      <c r="AO318" s="71">
        <v>0</v>
      </c>
      <c r="AP318" s="71">
        <v>42680210.271560334</v>
      </c>
      <c r="AQ318" s="72"/>
      <c r="AR318" s="71">
        <v>192</v>
      </c>
      <c r="AS318" s="71">
        <v>42</v>
      </c>
      <c r="AT318" s="71">
        <v>0</v>
      </c>
      <c r="AU318" s="71">
        <v>0</v>
      </c>
      <c r="AV318" s="71">
        <v>0</v>
      </c>
      <c r="AW318" s="71">
        <v>0</v>
      </c>
      <c r="AX318" s="71"/>
      <c r="AY318" s="72"/>
      <c r="AZ318" s="71">
        <v>813.89999999999986</v>
      </c>
      <c r="BA318" s="71">
        <v>3183.7</v>
      </c>
      <c r="BB318" s="71">
        <v>0</v>
      </c>
      <c r="BC318" s="71">
        <v>0</v>
      </c>
      <c r="BD318" s="71">
        <v>0</v>
      </c>
      <c r="BE318" s="71">
        <v>0</v>
      </c>
      <c r="BF318" s="71"/>
      <c r="BG318" s="72"/>
      <c r="BH318" s="71">
        <v>0</v>
      </c>
      <c r="BI318" s="71">
        <v>0</v>
      </c>
      <c r="BJ318" s="71">
        <v>5.8719999999999999</v>
      </c>
      <c r="BK318" s="71">
        <v>0</v>
      </c>
      <c r="BL318" s="71">
        <v>0</v>
      </c>
      <c r="BM318" s="71">
        <v>0</v>
      </c>
      <c r="BN318" s="72"/>
      <c r="BO318" s="71">
        <v>0</v>
      </c>
      <c r="BP318" s="71">
        <v>0</v>
      </c>
      <c r="BQ318" s="71">
        <v>1</v>
      </c>
      <c r="BR318" s="71">
        <v>0</v>
      </c>
      <c r="BS318" s="71">
        <v>0</v>
      </c>
      <c r="BT318" s="71">
        <v>0</v>
      </c>
      <c r="BU318"/>
      <c r="BV318" s="70">
        <v>5.8719999999999999</v>
      </c>
      <c r="BW318" s="70">
        <v>0</v>
      </c>
      <c r="BX318" s="70">
        <v>0</v>
      </c>
      <c r="BY318" s="70">
        <v>0</v>
      </c>
      <c r="BZ318" s="70">
        <v>0</v>
      </c>
      <c r="CA318" s="70">
        <v>0</v>
      </c>
      <c r="CB318" s="70">
        <v>0</v>
      </c>
      <c r="CC318" s="70">
        <v>0</v>
      </c>
      <c r="CD318" s="70">
        <v>0</v>
      </c>
    </row>
    <row r="319" spans="1:82">
      <c r="A319" s="70" t="s">
        <v>2020</v>
      </c>
      <c r="B319" s="70">
        <v>34</v>
      </c>
      <c r="C319" s="70">
        <v>17</v>
      </c>
      <c r="D319" s="70">
        <v>2</v>
      </c>
      <c r="E319" s="70">
        <v>2020</v>
      </c>
      <c r="F319" s="70" t="s">
        <v>159</v>
      </c>
      <c r="G319" s="70" t="s">
        <v>2003</v>
      </c>
      <c r="H319" s="70" t="s">
        <v>2004</v>
      </c>
      <c r="I319" s="148"/>
      <c r="J319" s="71">
        <v>9.8466287521222924</v>
      </c>
      <c r="K319" s="71">
        <v>7.9355569009110657E-2</v>
      </c>
      <c r="L319" s="71">
        <v>0.18062464344950277</v>
      </c>
      <c r="M319" s="71">
        <v>3.9765379907257405</v>
      </c>
      <c r="N319" s="71">
        <v>8.3324231648640286</v>
      </c>
      <c r="O319" s="71">
        <v>5.3640422568531712</v>
      </c>
      <c r="P319" s="71">
        <v>3.8014750712033125</v>
      </c>
      <c r="Q319" s="71">
        <v>0.42852653766334903</v>
      </c>
      <c r="R319" s="71">
        <v>0</v>
      </c>
      <c r="S319" s="71">
        <v>0.24457641525000001</v>
      </c>
      <c r="T319" s="72"/>
      <c r="U319" s="71">
        <v>2711898</v>
      </c>
      <c r="V319" s="71">
        <v>38</v>
      </c>
      <c r="W319" s="71">
        <v>7</v>
      </c>
      <c r="X319" s="71">
        <v>1361</v>
      </c>
      <c r="Y319" s="71">
        <v>3519</v>
      </c>
      <c r="Z319" s="71">
        <v>3833</v>
      </c>
      <c r="AA319" s="71">
        <v>839</v>
      </c>
      <c r="AB319" s="71">
        <v>7268</v>
      </c>
      <c r="AC319" s="71">
        <v>0</v>
      </c>
      <c r="AD319" s="71">
        <v>0.24457641525000001</v>
      </c>
      <c r="AE319" s="72"/>
      <c r="AF319" s="71">
        <v>16875160.38168297</v>
      </c>
      <c r="AG319" s="71">
        <v>56026.15241230472</v>
      </c>
      <c r="AH319" s="71">
        <v>50187.326149573746</v>
      </c>
      <c r="AI319" s="71">
        <v>7665955.4986302126</v>
      </c>
      <c r="AJ319" s="71">
        <v>15928951.36320745</v>
      </c>
      <c r="AK319" s="71"/>
      <c r="AL319" s="71"/>
      <c r="AM319" s="71">
        <v>948554.74916418898</v>
      </c>
      <c r="AN319" s="71"/>
      <c r="AO319" s="71"/>
      <c r="AP319" s="71">
        <v>41524835.471246697</v>
      </c>
      <c r="AQ319" s="72"/>
      <c r="AR319" s="71">
        <v>203</v>
      </c>
      <c r="AS319" s="71">
        <v>42</v>
      </c>
      <c r="AT319" s="71">
        <v>0</v>
      </c>
      <c r="AU319" s="71">
        <v>0</v>
      </c>
      <c r="AV319" s="71">
        <v>0</v>
      </c>
      <c r="AW319" s="71">
        <v>0</v>
      </c>
      <c r="AX319" s="71"/>
      <c r="AY319" s="72"/>
      <c r="AZ319" s="71">
        <v>871.49999999999989</v>
      </c>
      <c r="BA319" s="71">
        <v>3183.7</v>
      </c>
      <c r="BB319" s="71">
        <v>0</v>
      </c>
      <c r="BC319" s="71">
        <v>0</v>
      </c>
      <c r="BD319" s="71">
        <v>0</v>
      </c>
      <c r="BE319" s="71">
        <v>0</v>
      </c>
      <c r="BF319" s="71"/>
      <c r="BG319" s="72"/>
      <c r="BH319" s="71">
        <v>0</v>
      </c>
      <c r="BI319" s="71">
        <v>0</v>
      </c>
      <c r="BJ319" s="71">
        <v>4.2069999999999999</v>
      </c>
      <c r="BK319" s="71">
        <v>0</v>
      </c>
      <c r="BL319" s="71">
        <v>0</v>
      </c>
      <c r="BM319" s="71">
        <v>0</v>
      </c>
      <c r="BN319" s="72"/>
      <c r="BO319" s="71">
        <v>0</v>
      </c>
      <c r="BP319" s="71">
        <v>0</v>
      </c>
      <c r="BQ319" s="71">
        <v>1</v>
      </c>
      <c r="BR319" s="71">
        <v>0</v>
      </c>
      <c r="BS319" s="71">
        <v>0</v>
      </c>
      <c r="BT319" s="71">
        <v>0</v>
      </c>
      <c r="BU319"/>
      <c r="BV319" s="70">
        <v>4.2069999999999999</v>
      </c>
      <c r="BW319" s="70">
        <v>0</v>
      </c>
      <c r="BX319" s="70">
        <v>0</v>
      </c>
      <c r="BY319" s="70">
        <v>0</v>
      </c>
      <c r="BZ319" s="70">
        <v>0</v>
      </c>
      <c r="CA319" s="70">
        <v>0</v>
      </c>
      <c r="CB319" s="70">
        <v>0</v>
      </c>
      <c r="CC319" s="70">
        <v>0</v>
      </c>
      <c r="CD319" s="70">
        <v>0</v>
      </c>
    </row>
    <row r="320" spans="1:82">
      <c r="A320" s="70" t="s">
        <v>2021</v>
      </c>
      <c r="B320" s="70">
        <v>34</v>
      </c>
      <c r="C320" s="70">
        <v>18</v>
      </c>
      <c r="D320" s="70">
        <v>2</v>
      </c>
      <c r="E320" s="70">
        <v>2021</v>
      </c>
      <c r="F320" s="70" t="s">
        <v>160</v>
      </c>
      <c r="G320" s="70" t="s">
        <v>2003</v>
      </c>
      <c r="H320" s="70" t="s">
        <v>2004</v>
      </c>
      <c r="I320" s="148"/>
      <c r="J320" s="71">
        <v>7.161270699609231</v>
      </c>
      <c r="K320" s="71">
        <v>8.3254046877330082E-2</v>
      </c>
      <c r="L320" s="71">
        <v>0.20172605832031593</v>
      </c>
      <c r="M320" s="71">
        <v>4.0088247557770016</v>
      </c>
      <c r="N320" s="71">
        <v>8.3065777548226123</v>
      </c>
      <c r="O320" s="71">
        <v>5.1456876361995958</v>
      </c>
      <c r="P320" s="71">
        <v>3.9496184163837542</v>
      </c>
      <c r="Q320" s="71">
        <v>0.41764297921386001</v>
      </c>
      <c r="R320" s="71">
        <v>0</v>
      </c>
      <c r="S320" s="71">
        <v>0</v>
      </c>
      <c r="T320" s="72"/>
      <c r="U320" s="71">
        <v>2592499</v>
      </c>
      <c r="V320" s="71">
        <v>38</v>
      </c>
      <c r="W320" s="71">
        <v>7</v>
      </c>
      <c r="X320" s="71">
        <v>1361</v>
      </c>
      <c r="Y320" s="71">
        <v>3511</v>
      </c>
      <c r="Z320" s="71">
        <v>3786</v>
      </c>
      <c r="AA320" s="71">
        <v>850</v>
      </c>
      <c r="AB320" s="71">
        <v>7153</v>
      </c>
      <c r="AC320" s="71">
        <v>0</v>
      </c>
      <c r="AD320" s="71">
        <v>0</v>
      </c>
      <c r="AE320" s="72"/>
      <c r="AF320" s="71">
        <v>15050178.932449877</v>
      </c>
      <c r="AG320" s="71">
        <v>60958.369038224533</v>
      </c>
      <c r="AH320" s="71">
        <v>54129.120967243878</v>
      </c>
      <c r="AI320" s="71">
        <v>8884585.6886368617</v>
      </c>
      <c r="AJ320" s="71">
        <v>16900944.968271218</v>
      </c>
      <c r="AK320" s="71">
        <v>0</v>
      </c>
      <c r="AL320" s="71">
        <v>0</v>
      </c>
      <c r="AM320" s="71">
        <v>938930.58948921424</v>
      </c>
      <c r="AN320" s="71">
        <v>0</v>
      </c>
      <c r="AO320" s="71">
        <v>0</v>
      </c>
      <c r="AP320" s="71">
        <v>41889727.668852642</v>
      </c>
      <c r="AQ320" s="72"/>
      <c r="AR320" s="71">
        <v>207</v>
      </c>
      <c r="AS320" s="71">
        <v>43</v>
      </c>
      <c r="AT320" s="71">
        <v>0</v>
      </c>
      <c r="AU320" s="71">
        <v>0</v>
      </c>
      <c r="AV320" s="71">
        <v>0</v>
      </c>
      <c r="AW320" s="71">
        <v>0</v>
      </c>
      <c r="AX320" s="71"/>
      <c r="AY320" s="72"/>
      <c r="AZ320" s="71">
        <v>895.8</v>
      </c>
      <c r="BA320" s="71">
        <v>3233.2</v>
      </c>
      <c r="BB320" s="71">
        <v>0</v>
      </c>
      <c r="BC320" s="71">
        <v>0</v>
      </c>
      <c r="BD320" s="71">
        <v>0</v>
      </c>
      <c r="BE320" s="71">
        <v>0</v>
      </c>
      <c r="BF320" s="71"/>
      <c r="BG320" s="72"/>
      <c r="BH320" s="71">
        <v>0</v>
      </c>
      <c r="BI320" s="71">
        <v>0</v>
      </c>
      <c r="BJ320" s="71">
        <v>3.3010000000000002</v>
      </c>
      <c r="BK320" s="71">
        <v>0</v>
      </c>
      <c r="BL320" s="71">
        <v>0</v>
      </c>
      <c r="BM320" s="71">
        <v>0</v>
      </c>
      <c r="BN320" s="72"/>
      <c r="BO320" s="71">
        <v>0</v>
      </c>
      <c r="BP320" s="71">
        <v>0</v>
      </c>
      <c r="BQ320" s="71">
        <v>1</v>
      </c>
      <c r="BR320" s="71">
        <v>0</v>
      </c>
      <c r="BS320" s="71">
        <v>0</v>
      </c>
      <c r="BT320" s="71">
        <v>0</v>
      </c>
      <c r="BU320"/>
      <c r="BV320" s="70">
        <v>3.3010000000000002</v>
      </c>
      <c r="BW320" s="70">
        <v>0</v>
      </c>
      <c r="BX320" s="70">
        <v>0</v>
      </c>
      <c r="BY320" s="70">
        <v>0</v>
      </c>
      <c r="BZ320" s="70">
        <v>0</v>
      </c>
      <c r="CA320" s="70">
        <v>0</v>
      </c>
      <c r="CB320" s="70">
        <v>0</v>
      </c>
      <c r="CC320" s="70">
        <v>0</v>
      </c>
      <c r="CD320" s="70">
        <v>0</v>
      </c>
    </row>
    <row r="321" spans="1:82">
      <c r="A321" s="70" t="s">
        <v>2022</v>
      </c>
      <c r="B321" s="70">
        <v>34</v>
      </c>
      <c r="C321" s="70">
        <v>19</v>
      </c>
      <c r="D321" s="70">
        <v>2</v>
      </c>
      <c r="E321" s="70">
        <v>2022</v>
      </c>
      <c r="F321" s="70" t="s">
        <v>161</v>
      </c>
      <c r="G321" s="70" t="s">
        <v>2003</v>
      </c>
      <c r="H321" s="70" t="s">
        <v>2004</v>
      </c>
      <c r="I321" s="148"/>
      <c r="J321" s="71">
        <v>9.0085690300333514</v>
      </c>
      <c r="K321" s="71">
        <v>7.4933742754824312E-2</v>
      </c>
      <c r="L321" s="71">
        <v>0.1717377424170419</v>
      </c>
      <c r="M321" s="71">
        <v>4.6017184612702557</v>
      </c>
      <c r="N321" s="71">
        <v>9.0189673202518037</v>
      </c>
      <c r="O321" s="71">
        <v>5.3644001465021649</v>
      </c>
      <c r="P321" s="71">
        <v>3.9726959441958827</v>
      </c>
      <c r="Q321" s="71">
        <v>0.41797588180029832</v>
      </c>
      <c r="R321" s="71">
        <v>0</v>
      </c>
      <c r="S321" s="71">
        <v>0</v>
      </c>
      <c r="T321" s="72"/>
      <c r="U321" s="71">
        <v>3007263</v>
      </c>
      <c r="V321" s="71">
        <v>38</v>
      </c>
      <c r="W321" s="71">
        <v>7</v>
      </c>
      <c r="X321" s="71">
        <v>1361</v>
      </c>
      <c r="Y321" s="71">
        <v>3545</v>
      </c>
      <c r="Z321" s="71">
        <v>3750</v>
      </c>
      <c r="AA321" s="71">
        <v>868</v>
      </c>
      <c r="AB321" s="71">
        <v>7100</v>
      </c>
      <c r="AC321" s="71">
        <v>0</v>
      </c>
      <c r="AD321" s="71">
        <v>0</v>
      </c>
      <c r="AE321" s="72"/>
      <c r="AF321" s="71">
        <v>15343622.369549269</v>
      </c>
      <c r="AG321" s="71">
        <v>58839.833672155786</v>
      </c>
      <c r="AH321" s="71">
        <v>53072.17199632182</v>
      </c>
      <c r="AI321" s="71">
        <v>8827114.1028347462</v>
      </c>
      <c r="AJ321" s="71">
        <v>17475648.061759006</v>
      </c>
      <c r="AK321" s="71">
        <v>0</v>
      </c>
      <c r="AL321" s="71">
        <v>0</v>
      </c>
      <c r="AM321" s="71">
        <v>916803.79029052053</v>
      </c>
      <c r="AN321" s="71">
        <v>0</v>
      </c>
      <c r="AO321" s="71">
        <v>0</v>
      </c>
      <c r="AP321" s="71">
        <v>42675100.330102019</v>
      </c>
      <c r="AQ321" s="72"/>
      <c r="AR321" s="71">
        <v>219</v>
      </c>
      <c r="AS321" s="71">
        <v>43</v>
      </c>
      <c r="AT321" s="71">
        <v>0</v>
      </c>
      <c r="AU321" s="71">
        <v>0</v>
      </c>
      <c r="AV321" s="71">
        <v>0</v>
      </c>
      <c r="AW321" s="71">
        <v>0</v>
      </c>
      <c r="AX321" s="71"/>
      <c r="AY321" s="72"/>
      <c r="AZ321" s="71">
        <v>951.39999999999986</v>
      </c>
      <c r="BA321" s="71">
        <v>3233.2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2023</v>
      </c>
      <c r="B322" s="70">
        <v>34</v>
      </c>
      <c r="C322" s="70">
        <v>20</v>
      </c>
      <c r="D322" s="70">
        <v>2</v>
      </c>
      <c r="E322" s="70">
        <v>2023</v>
      </c>
      <c r="F322" s="70" t="s">
        <v>1539</v>
      </c>
      <c r="G322" s="70" t="s">
        <v>2003</v>
      </c>
      <c r="H322" s="70" t="s">
        <v>2004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227</v>
      </c>
      <c r="AS322" s="71">
        <v>45</v>
      </c>
      <c r="AT322" s="71">
        <v>0</v>
      </c>
      <c r="AU322" s="71">
        <v>0</v>
      </c>
      <c r="AV322" s="71">
        <v>0</v>
      </c>
      <c r="AW322" s="71">
        <v>0</v>
      </c>
      <c r="AX322" s="71"/>
      <c r="AY322" s="72"/>
      <c r="AZ322" s="71">
        <v>997.19999999999959</v>
      </c>
      <c r="BA322" s="71">
        <v>6233.1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2024</v>
      </c>
      <c r="B323" s="70">
        <v>34</v>
      </c>
      <c r="C323" s="70">
        <v>21</v>
      </c>
      <c r="D323" s="70">
        <v>2</v>
      </c>
      <c r="E323" s="70">
        <v>2024</v>
      </c>
      <c r="F323" s="70" t="s">
        <v>1554</v>
      </c>
      <c r="G323" s="70" t="s">
        <v>2003</v>
      </c>
      <c r="H323" s="70" t="s">
        <v>2004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2025</v>
      </c>
      <c r="B324" s="70">
        <v>375</v>
      </c>
      <c r="C324" s="70">
        <v>1</v>
      </c>
      <c r="D324" s="70">
        <v>23</v>
      </c>
      <c r="E324" s="70">
        <v>1990</v>
      </c>
      <c r="F324" s="70" t="s">
        <v>787</v>
      </c>
      <c r="G324" s="70" t="s">
        <v>2026</v>
      </c>
      <c r="H324" s="70" t="s">
        <v>2027</v>
      </c>
      <c r="I324" s="148"/>
      <c r="J324" s="71">
        <v>18.865901888382481</v>
      </c>
      <c r="K324" s="71">
        <v>3.4166072269905361</v>
      </c>
      <c r="L324" s="71">
        <v>16.555593742566231</v>
      </c>
      <c r="M324" s="71">
        <v>5.311630859413409</v>
      </c>
      <c r="N324" s="71">
        <v>17.800486715203039</v>
      </c>
      <c r="O324" s="71">
        <v>6.3139464292242096</v>
      </c>
      <c r="P324" s="71">
        <v>11.21447937856138</v>
      </c>
      <c r="Q324" s="71">
        <v>0.82129222951616898</v>
      </c>
      <c r="R324" s="71">
        <v>1.5242047147140541</v>
      </c>
      <c r="S324" s="71">
        <v>0.94405452607876739</v>
      </c>
      <c r="T324" s="72"/>
      <c r="U324" s="71">
        <v>400321</v>
      </c>
      <c r="V324" s="71">
        <v>1053</v>
      </c>
      <c r="W324" s="71">
        <v>218</v>
      </c>
      <c r="X324" s="71">
        <v>2208</v>
      </c>
      <c r="Y324" s="71">
        <v>3909</v>
      </c>
      <c r="Z324" s="71">
        <v>2597</v>
      </c>
      <c r="AA324" s="71">
        <v>2723</v>
      </c>
      <c r="AB324" s="71">
        <v>13335</v>
      </c>
      <c r="AC324" s="71">
        <v>263995</v>
      </c>
      <c r="AD324" s="71">
        <v>0.94405452607876739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2028</v>
      </c>
      <c r="B325" s="70">
        <v>376</v>
      </c>
      <c r="C325" s="70">
        <v>2</v>
      </c>
      <c r="D325" s="70">
        <v>23</v>
      </c>
      <c r="E325" s="70">
        <v>2005</v>
      </c>
      <c r="F325" s="70" t="s">
        <v>789</v>
      </c>
      <c r="G325" s="70" t="s">
        <v>2026</v>
      </c>
      <c r="H325" s="70" t="s">
        <v>2027</v>
      </c>
      <c r="I325" s="148"/>
      <c r="J325" s="71">
        <v>4.8415390245432421</v>
      </c>
      <c r="K325" s="71">
        <v>2.5607031663300388</v>
      </c>
      <c r="L325" s="71">
        <v>12.79653619811962</v>
      </c>
      <c r="M325" s="71">
        <v>11.116480956715581</v>
      </c>
      <c r="N325" s="71">
        <v>26.83303959455402</v>
      </c>
      <c r="O325" s="71">
        <v>9.5679092164874913</v>
      </c>
      <c r="P325" s="71">
        <v>13.119783092461279</v>
      </c>
      <c r="Q325" s="71">
        <v>0.65966360678252001</v>
      </c>
      <c r="R325" s="71">
        <v>0.44186683202731331</v>
      </c>
      <c r="S325" s="71">
        <v>0.86310911356985331</v>
      </c>
      <c r="T325" s="72"/>
      <c r="U325" s="71">
        <v>120907</v>
      </c>
      <c r="V325" s="71">
        <v>863</v>
      </c>
      <c r="W325" s="71">
        <v>131</v>
      </c>
      <c r="X325" s="71">
        <v>1848</v>
      </c>
      <c r="Y325" s="71">
        <v>4094</v>
      </c>
      <c r="Z325" s="71">
        <v>4554</v>
      </c>
      <c r="AA325" s="71">
        <v>2609</v>
      </c>
      <c r="AB325" s="71">
        <v>11197</v>
      </c>
      <c r="AC325" s="71">
        <v>78135</v>
      </c>
      <c r="AD325" s="71">
        <v>0.86310911356985331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2029</v>
      </c>
      <c r="B326" s="70">
        <v>377</v>
      </c>
      <c r="C326" s="70">
        <v>3</v>
      </c>
      <c r="D326" s="70">
        <v>23</v>
      </c>
      <c r="E326" s="70">
        <v>2006</v>
      </c>
      <c r="F326" s="70" t="s">
        <v>790</v>
      </c>
      <c r="G326" s="70" t="s">
        <v>2026</v>
      </c>
      <c r="H326" s="70" t="s">
        <v>2027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2030</v>
      </c>
      <c r="B327" s="70">
        <v>378</v>
      </c>
      <c r="C327" s="70">
        <v>4</v>
      </c>
      <c r="D327" s="70">
        <v>23</v>
      </c>
      <c r="E327" s="70">
        <v>2007</v>
      </c>
      <c r="F327" s="70" t="s">
        <v>791</v>
      </c>
      <c r="G327" s="70" t="s">
        <v>2026</v>
      </c>
      <c r="H327" s="70" t="s">
        <v>2027</v>
      </c>
      <c r="I327" s="148"/>
      <c r="J327" s="71">
        <v>2.9632762002827771</v>
      </c>
      <c r="K327" s="71">
        <v>2.2609103719184511</v>
      </c>
      <c r="L327" s="71">
        <v>17.61312507013443</v>
      </c>
      <c r="M327" s="71">
        <v>10.603905550710209</v>
      </c>
      <c r="N327" s="71">
        <v>22.83035285759707</v>
      </c>
      <c r="O327" s="71">
        <v>8.9674175354901404</v>
      </c>
      <c r="P327" s="71">
        <v>12.837744545714891</v>
      </c>
      <c r="Q327" s="71">
        <v>0.66676066319837202</v>
      </c>
      <c r="R327" s="71">
        <v>0.44474257298305431</v>
      </c>
      <c r="S327" s="71">
        <v>0.6790391400000001</v>
      </c>
      <c r="T327" s="72"/>
      <c r="U327" s="71">
        <v>114996</v>
      </c>
      <c r="V327" s="71">
        <v>711</v>
      </c>
      <c r="W327" s="71">
        <v>209</v>
      </c>
      <c r="X327" s="71">
        <v>2295</v>
      </c>
      <c r="Y327" s="71">
        <v>4046</v>
      </c>
      <c r="Z327" s="71">
        <v>4437</v>
      </c>
      <c r="AA327" s="71">
        <v>2514</v>
      </c>
      <c r="AB327" s="71">
        <v>10719</v>
      </c>
      <c r="AC327" s="71">
        <v>80900</v>
      </c>
      <c r="AD327" s="71">
        <v>0.6790391400000001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2031</v>
      </c>
      <c r="B328" s="70">
        <v>379</v>
      </c>
      <c r="C328" s="70">
        <v>5</v>
      </c>
      <c r="D328" s="70">
        <v>23</v>
      </c>
      <c r="E328" s="70">
        <v>2008</v>
      </c>
      <c r="F328" s="70" t="s">
        <v>792</v>
      </c>
      <c r="G328" s="70" t="s">
        <v>2026</v>
      </c>
      <c r="H328" s="70" t="s">
        <v>2027</v>
      </c>
      <c r="I328" s="148"/>
      <c r="J328" s="71">
        <v>2.4906495908643032</v>
      </c>
      <c r="K328" s="71">
        <v>1.6298847988670859</v>
      </c>
      <c r="L328" s="71">
        <v>15.664425908306351</v>
      </c>
      <c r="M328" s="71">
        <v>11.1765334454756</v>
      </c>
      <c r="N328" s="71">
        <v>21.728913516254011</v>
      </c>
      <c r="O328" s="71">
        <v>8.5696280083773839</v>
      </c>
      <c r="P328" s="71">
        <v>12.787409262977119</v>
      </c>
      <c r="Q328" s="71">
        <v>0.64091685580029301</v>
      </c>
      <c r="R328" s="71">
        <v>0.40973339091920391</v>
      </c>
      <c r="S328" s="71">
        <v>0.92279540804439242</v>
      </c>
      <c r="T328" s="72"/>
      <c r="U328" s="71">
        <v>105988</v>
      </c>
      <c r="V328" s="71">
        <v>711</v>
      </c>
      <c r="W328" s="71">
        <v>209</v>
      </c>
      <c r="X328" s="71">
        <v>2295</v>
      </c>
      <c r="Y328" s="71">
        <v>4049</v>
      </c>
      <c r="Z328" s="71">
        <v>4389</v>
      </c>
      <c r="AA328" s="71">
        <v>2507</v>
      </c>
      <c r="AB328" s="71">
        <v>10473</v>
      </c>
      <c r="AC328" s="71">
        <v>77393</v>
      </c>
      <c r="AD328" s="71">
        <v>0.92279540804439242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2032</v>
      </c>
      <c r="B329" s="70">
        <v>380</v>
      </c>
      <c r="C329" s="70">
        <v>6</v>
      </c>
      <c r="D329" s="70">
        <v>23</v>
      </c>
      <c r="E329" s="70">
        <v>2009</v>
      </c>
      <c r="F329" s="70" t="s">
        <v>176</v>
      </c>
      <c r="G329" s="1064" t="s">
        <v>2026</v>
      </c>
      <c r="H329" s="70" t="s">
        <v>2027</v>
      </c>
      <c r="I329" s="148"/>
      <c r="J329" s="71">
        <v>1.923167370077739</v>
      </c>
      <c r="K329" s="71">
        <v>1.2791915335257831</v>
      </c>
      <c r="L329" s="71">
        <v>22.753773628739051</v>
      </c>
      <c r="M329" s="71">
        <v>10.761022581836469</v>
      </c>
      <c r="N329" s="71">
        <v>21.89339028908816</v>
      </c>
      <c r="O329" s="71">
        <v>8.6939419552865083</v>
      </c>
      <c r="P329" s="71">
        <v>12.262151575839299</v>
      </c>
      <c r="Q329" s="71">
        <v>0.594807947312333</v>
      </c>
      <c r="R329" s="71">
        <v>0.40033392029570969</v>
      </c>
      <c r="S329" s="71">
        <v>0.83697766174249977</v>
      </c>
      <c r="T329" s="72"/>
      <c r="U329" s="71">
        <v>77300</v>
      </c>
      <c r="V329" s="71">
        <v>580</v>
      </c>
      <c r="W329" s="71">
        <v>381</v>
      </c>
      <c r="X329" s="71">
        <v>2260</v>
      </c>
      <c r="Y329" s="71">
        <v>3995</v>
      </c>
      <c r="Z329" s="71">
        <v>4395</v>
      </c>
      <c r="AA329" s="71">
        <v>2468</v>
      </c>
      <c r="AB329" s="71">
        <v>10203</v>
      </c>
      <c r="AC329" s="71">
        <v>73771</v>
      </c>
      <c r="AD329" s="71">
        <v>0.83697766174249977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2033</v>
      </c>
      <c r="B330" s="70">
        <v>381</v>
      </c>
      <c r="C330" s="70">
        <v>7</v>
      </c>
      <c r="D330" s="70">
        <v>23</v>
      </c>
      <c r="E330" s="70">
        <v>2010</v>
      </c>
      <c r="F330" s="70" t="s">
        <v>177</v>
      </c>
      <c r="G330" s="1064" t="s">
        <v>2026</v>
      </c>
      <c r="H330" s="70" t="s">
        <v>2027</v>
      </c>
      <c r="I330" s="148"/>
      <c r="J330" s="71">
        <v>2.0139031435568651</v>
      </c>
      <c r="K330" s="71">
        <v>1.4861161880911291</v>
      </c>
      <c r="L330" s="71">
        <v>21.004377531900271</v>
      </c>
      <c r="M330" s="71">
        <v>10.22568399019284</v>
      </c>
      <c r="N330" s="71">
        <v>22.259987771189031</v>
      </c>
      <c r="O330" s="71">
        <v>8.6281328821745689</v>
      </c>
      <c r="P330" s="71">
        <v>12.29086626859938</v>
      </c>
      <c r="Q330" s="71">
        <v>0.60991063616541397</v>
      </c>
      <c r="R330" s="71">
        <v>0.42193555002585692</v>
      </c>
      <c r="S330" s="71">
        <v>0.83512016321420723</v>
      </c>
      <c r="T330" s="72"/>
      <c r="U330" s="71">
        <v>79806</v>
      </c>
      <c r="V330" s="71">
        <v>580</v>
      </c>
      <c r="W330" s="71">
        <v>381</v>
      </c>
      <c r="X330" s="71">
        <v>2260</v>
      </c>
      <c r="Y330" s="71">
        <v>3981</v>
      </c>
      <c r="Z330" s="71">
        <v>4382</v>
      </c>
      <c r="AA330" s="71">
        <v>2412</v>
      </c>
      <c r="AB330" s="71">
        <v>10025</v>
      </c>
      <c r="AC330" s="71">
        <v>73682</v>
      </c>
      <c r="AD330" s="71">
        <v>0.83512016321420723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2034</v>
      </c>
      <c r="B331" s="70">
        <v>382</v>
      </c>
      <c r="C331" s="70">
        <v>8</v>
      </c>
      <c r="D331" s="70">
        <v>23</v>
      </c>
      <c r="E331" s="70">
        <v>2011</v>
      </c>
      <c r="F331" s="70" t="s">
        <v>178</v>
      </c>
      <c r="G331" s="70" t="s">
        <v>2026</v>
      </c>
      <c r="H331" s="70" t="s">
        <v>2027</v>
      </c>
      <c r="I331" s="148"/>
      <c r="J331" s="71">
        <v>2.2602077841247881</v>
      </c>
      <c r="K331" s="71">
        <v>1.7280810496401351</v>
      </c>
      <c r="L331" s="71">
        <v>19.01803248797539</v>
      </c>
      <c r="M331" s="71">
        <v>12.045585609400259</v>
      </c>
      <c r="N331" s="71">
        <v>25.082400326557629</v>
      </c>
      <c r="O331" s="71">
        <v>8.4080569664141809</v>
      </c>
      <c r="P331" s="71">
        <v>11.792174790114368</v>
      </c>
      <c r="Q331" s="71">
        <v>0.68303314787488001</v>
      </c>
      <c r="R331" s="71">
        <v>0.39813639304967419</v>
      </c>
      <c r="S331" s="71">
        <v>0.34120698685450068</v>
      </c>
      <c r="T331" s="72"/>
      <c r="U331" s="71">
        <v>84831</v>
      </c>
      <c r="V331" s="71">
        <v>580</v>
      </c>
      <c r="W331" s="71">
        <v>381</v>
      </c>
      <c r="X331" s="71">
        <v>2260</v>
      </c>
      <c r="Y331" s="71">
        <v>3939</v>
      </c>
      <c r="Z331" s="71">
        <v>4363</v>
      </c>
      <c r="AA331" s="71">
        <v>2383</v>
      </c>
      <c r="AB331" s="71">
        <v>9733</v>
      </c>
      <c r="AC331" s="71">
        <v>69411</v>
      </c>
      <c r="AD331" s="71">
        <v>0.34120698685450068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2035</v>
      </c>
      <c r="B332" s="70">
        <v>383</v>
      </c>
      <c r="C332" s="70">
        <v>9</v>
      </c>
      <c r="D332" s="70">
        <v>23</v>
      </c>
      <c r="E332" s="70">
        <v>2012</v>
      </c>
      <c r="F332" s="70" t="s">
        <v>179</v>
      </c>
      <c r="G332" s="70" t="s">
        <v>2026</v>
      </c>
      <c r="H332" s="70" t="s">
        <v>2027</v>
      </c>
      <c r="I332" s="148"/>
      <c r="J332" s="71">
        <v>2.4394785667928041</v>
      </c>
      <c r="K332" s="71">
        <v>1.9005051365831169</v>
      </c>
      <c r="L332" s="71">
        <v>18.53221637645434</v>
      </c>
      <c r="M332" s="71">
        <v>13.06176807019509</v>
      </c>
      <c r="N332" s="71">
        <v>25.011489652375101</v>
      </c>
      <c r="O332" s="71">
        <v>8.3514524909169481</v>
      </c>
      <c r="P332" s="71">
        <v>11.734851118977002</v>
      </c>
      <c r="Q332" s="71">
        <v>0.72609010426620901</v>
      </c>
      <c r="R332" s="71">
        <v>0.41548257135009009</v>
      </c>
      <c r="S332" s="71">
        <v>0.47847370340000001</v>
      </c>
      <c r="T332" s="72"/>
      <c r="U332" s="71">
        <v>81060</v>
      </c>
      <c r="V332" s="71">
        <v>580</v>
      </c>
      <c r="W332" s="71">
        <v>381</v>
      </c>
      <c r="X332" s="71">
        <v>2260</v>
      </c>
      <c r="Y332" s="71">
        <v>3921</v>
      </c>
      <c r="Z332" s="71">
        <v>4368</v>
      </c>
      <c r="AA332" s="71">
        <v>2358</v>
      </c>
      <c r="AB332" s="71">
        <v>9523</v>
      </c>
      <c r="AC332" s="71">
        <v>70559</v>
      </c>
      <c r="AD332" s="71">
        <v>0.47847370340000001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2036</v>
      </c>
      <c r="B333" s="70">
        <v>384</v>
      </c>
      <c r="C333" s="70">
        <v>10</v>
      </c>
      <c r="D333" s="70">
        <v>23</v>
      </c>
      <c r="E333" s="70">
        <v>2013</v>
      </c>
      <c r="F333" s="70" t="s">
        <v>180</v>
      </c>
      <c r="G333" s="70" t="s">
        <v>2026</v>
      </c>
      <c r="H333" s="70" t="s">
        <v>2027</v>
      </c>
      <c r="I333" s="148"/>
      <c r="J333" s="71">
        <v>2.5153160018890999</v>
      </c>
      <c r="K333" s="71">
        <v>1.756349913398394</v>
      </c>
      <c r="L333" s="71">
        <v>15.99518205088714</v>
      </c>
      <c r="M333" s="71">
        <v>12.174554718537991</v>
      </c>
      <c r="N333" s="71">
        <v>24.549968676297102</v>
      </c>
      <c r="O333" s="71">
        <v>7.9798702890930704</v>
      </c>
      <c r="P333" s="71">
        <v>11.624211841577818</v>
      </c>
      <c r="Q333" s="71">
        <v>0.72829632510818398</v>
      </c>
      <c r="R333" s="71">
        <v>0.42934320447470581</v>
      </c>
      <c r="S333" s="71">
        <v>1.2326215922999999</v>
      </c>
      <c r="T333" s="72"/>
      <c r="U333" s="71">
        <v>83722</v>
      </c>
      <c r="V333" s="71">
        <v>580</v>
      </c>
      <c r="W333" s="71">
        <v>381</v>
      </c>
      <c r="X333" s="71">
        <v>2260</v>
      </c>
      <c r="Y333" s="71">
        <v>3919</v>
      </c>
      <c r="Z333" s="71">
        <v>4360</v>
      </c>
      <c r="AA333" s="71">
        <v>2327</v>
      </c>
      <c r="AB333" s="71">
        <v>9415</v>
      </c>
      <c r="AC333" s="71">
        <v>71173</v>
      </c>
      <c r="AD333" s="71">
        <v>1.2326215922999999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2037</v>
      </c>
      <c r="B334" s="70">
        <v>385</v>
      </c>
      <c r="C334" s="70">
        <v>11</v>
      </c>
      <c r="D334" s="70">
        <v>23</v>
      </c>
      <c r="E334" s="70">
        <v>2014</v>
      </c>
      <c r="F334" s="70" t="s">
        <v>181</v>
      </c>
      <c r="G334" s="70" t="s">
        <v>2026</v>
      </c>
      <c r="H334" s="70" t="s">
        <v>2027</v>
      </c>
      <c r="I334" s="148"/>
      <c r="J334" s="71">
        <v>1.9720106437300839</v>
      </c>
      <c r="K334" s="71">
        <v>1.6331289508949409</v>
      </c>
      <c r="L334" s="71">
        <v>11.846982059962</v>
      </c>
      <c r="M334" s="71">
        <v>12.837224373933489</v>
      </c>
      <c r="N334" s="71">
        <v>23.387051750518999</v>
      </c>
      <c r="O334" s="71">
        <v>7.4723576497163622</v>
      </c>
      <c r="P334" s="71">
        <v>11.503864873265686</v>
      </c>
      <c r="Q334" s="71">
        <v>0.68094476506486201</v>
      </c>
      <c r="R334" s="71">
        <v>0.40978258887693958</v>
      </c>
      <c r="S334" s="71">
        <v>0.9482084692499998</v>
      </c>
      <c r="T334" s="72"/>
      <c r="U334" s="71">
        <v>77359</v>
      </c>
      <c r="V334" s="71">
        <v>490</v>
      </c>
      <c r="W334" s="71">
        <v>233</v>
      </c>
      <c r="X334" s="71">
        <v>2330</v>
      </c>
      <c r="Y334" s="71">
        <v>3890</v>
      </c>
      <c r="Z334" s="71">
        <v>4300</v>
      </c>
      <c r="AA334" s="71">
        <v>2291</v>
      </c>
      <c r="AB334" s="71">
        <v>9175</v>
      </c>
      <c r="AC334" s="71">
        <v>68144</v>
      </c>
      <c r="AD334" s="71">
        <v>0.9482084692499998</v>
      </c>
      <c r="AE334" s="72"/>
      <c r="AF334" s="71"/>
      <c r="AG334" s="71"/>
      <c r="AH334" s="71"/>
      <c r="AI334" s="71"/>
      <c r="AJ334" s="71"/>
      <c r="AK334" s="71"/>
      <c r="AL334" s="71"/>
      <c r="AM334" s="71"/>
      <c r="AN334" s="71"/>
      <c r="AO334" s="71"/>
      <c r="AP334" s="71"/>
      <c r="AQ334" s="72"/>
      <c r="AR334" s="71">
        <v>15</v>
      </c>
      <c r="AS334" s="71">
        <v>0</v>
      </c>
      <c r="AT334" s="71">
        <v>3</v>
      </c>
      <c r="AU334" s="71">
        <v>0</v>
      </c>
      <c r="AV334" s="71">
        <v>0</v>
      </c>
      <c r="AW334" s="71">
        <v>0</v>
      </c>
      <c r="AX334" s="71"/>
      <c r="AY334" s="72"/>
      <c r="AZ334" s="71">
        <v>71.5</v>
      </c>
      <c r="BA334" s="71">
        <v>0</v>
      </c>
      <c r="BB334" s="71">
        <v>21850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2038</v>
      </c>
      <c r="B335" s="70">
        <v>386</v>
      </c>
      <c r="C335" s="70">
        <v>12</v>
      </c>
      <c r="D335" s="70">
        <v>23</v>
      </c>
      <c r="E335" s="70">
        <v>2015</v>
      </c>
      <c r="F335" s="70" t="s">
        <v>182</v>
      </c>
      <c r="G335" s="70" t="s">
        <v>2026</v>
      </c>
      <c r="H335" s="70" t="s">
        <v>2027</v>
      </c>
      <c r="I335" s="148"/>
      <c r="J335" s="71">
        <v>1.8429978965260529</v>
      </c>
      <c r="K335" s="71">
        <v>1.5734940332629559</v>
      </c>
      <c r="L335" s="71">
        <v>10.47135615625821</v>
      </c>
      <c r="M335" s="71">
        <v>11.11246190731862</v>
      </c>
      <c r="N335" s="71">
        <v>21.44725918535714</v>
      </c>
      <c r="O335" s="71">
        <v>7.3133489531734783</v>
      </c>
      <c r="P335" s="71">
        <v>11.281789973465964</v>
      </c>
      <c r="Q335" s="71">
        <v>0.64916406350357103</v>
      </c>
      <c r="R335" s="71">
        <v>0.37960920753575506</v>
      </c>
      <c r="S335" s="71">
        <v>1.038176941125468</v>
      </c>
      <c r="T335" s="72"/>
      <c r="U335" s="71">
        <v>72189</v>
      </c>
      <c r="V335" s="71">
        <v>490</v>
      </c>
      <c r="W335" s="71">
        <v>233</v>
      </c>
      <c r="X335" s="71">
        <v>2330</v>
      </c>
      <c r="Y335" s="71">
        <v>3851</v>
      </c>
      <c r="Z335" s="71">
        <v>4249</v>
      </c>
      <c r="AA335" s="71">
        <v>2245</v>
      </c>
      <c r="AB335" s="71">
        <v>8935</v>
      </c>
      <c r="AC335" s="71">
        <v>64888</v>
      </c>
      <c r="AD335" s="71">
        <v>1.038176941125468</v>
      </c>
      <c r="AE335" s="72"/>
      <c r="AF335" s="71">
        <v>1009438.725453081</v>
      </c>
      <c r="AG335" s="71">
        <v>1227075.3086902129</v>
      </c>
      <c r="AH335" s="71">
        <v>1575654.287647112</v>
      </c>
      <c r="AI335" s="71">
        <v>14227719.65638781</v>
      </c>
      <c r="AJ335" s="71">
        <v>20484726.122150071</v>
      </c>
      <c r="AK335" s="71">
        <v>0</v>
      </c>
      <c r="AL335" s="71">
        <v>0</v>
      </c>
      <c r="AM335" s="71">
        <v>1224504.2690846841</v>
      </c>
      <c r="AN335" s="71">
        <v>0</v>
      </c>
      <c r="AO335" s="71">
        <v>0</v>
      </c>
      <c r="AP335" s="71">
        <v>39749118.369412966</v>
      </c>
      <c r="AQ335" s="72"/>
      <c r="AR335" s="71">
        <v>16</v>
      </c>
      <c r="AS335" s="71">
        <v>1</v>
      </c>
      <c r="AT335" s="71">
        <v>3</v>
      </c>
      <c r="AU335" s="71">
        <v>0</v>
      </c>
      <c r="AV335" s="71">
        <v>0</v>
      </c>
      <c r="AW335" s="71">
        <v>0</v>
      </c>
      <c r="AX335" s="71"/>
      <c r="AY335" s="72"/>
      <c r="AZ335" s="71">
        <v>79.199999999999989</v>
      </c>
      <c r="BA335" s="71">
        <v>13.1</v>
      </c>
      <c r="BB335" s="71">
        <v>21850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2039</v>
      </c>
      <c r="B336" s="70">
        <v>387</v>
      </c>
      <c r="C336" s="70">
        <v>13</v>
      </c>
      <c r="D336" s="70">
        <v>23</v>
      </c>
      <c r="E336" s="70">
        <v>2016</v>
      </c>
      <c r="F336" s="70" t="s">
        <v>155</v>
      </c>
      <c r="G336" s="70" t="s">
        <v>2026</v>
      </c>
      <c r="H336" s="70" t="s">
        <v>2027</v>
      </c>
      <c r="I336" s="148"/>
      <c r="J336" s="71">
        <v>1.5868494837124696</v>
      </c>
      <c r="K336" s="71">
        <v>1.4483269455211649</v>
      </c>
      <c r="L336" s="71">
        <v>13.011328015845953</v>
      </c>
      <c r="M336" s="71">
        <v>10.456353254842664</v>
      </c>
      <c r="N336" s="71">
        <v>23.04029706045683</v>
      </c>
      <c r="O336" s="71">
        <v>7.1650292285116182</v>
      </c>
      <c r="P336" s="71">
        <v>11.039016234185953</v>
      </c>
      <c r="Q336" s="71">
        <v>0.6161938109747942</v>
      </c>
      <c r="R336" s="71">
        <v>0.35219173226357958</v>
      </c>
      <c r="S336" s="71">
        <v>0.95642875848820508</v>
      </c>
      <c r="T336" s="72"/>
      <c r="U336" s="71">
        <v>71147</v>
      </c>
      <c r="V336" s="71">
        <v>490</v>
      </c>
      <c r="W336" s="71">
        <v>233</v>
      </c>
      <c r="X336" s="71">
        <v>2330</v>
      </c>
      <c r="Y336" s="71">
        <v>3814</v>
      </c>
      <c r="Z336" s="71">
        <v>4214</v>
      </c>
      <c r="AA336" s="71">
        <v>2272</v>
      </c>
      <c r="AB336" s="71">
        <v>8724</v>
      </c>
      <c r="AC336" s="71">
        <v>60150.881078329992</v>
      </c>
      <c r="AD336" s="71">
        <v>0.95642875848820508</v>
      </c>
      <c r="AE336" s="72"/>
      <c r="AF336" s="71">
        <v>870035.79345608596</v>
      </c>
      <c r="AG336" s="71">
        <v>1150115.7129075781</v>
      </c>
      <c r="AH336" s="71">
        <v>1443540.664535532</v>
      </c>
      <c r="AI336" s="71">
        <v>14526610.89469911</v>
      </c>
      <c r="AJ336" s="71">
        <v>20529906.79484956</v>
      </c>
      <c r="AK336" s="71">
        <v>0</v>
      </c>
      <c r="AL336" s="71">
        <v>0</v>
      </c>
      <c r="AM336" s="71">
        <v>1196516.4584548511</v>
      </c>
      <c r="AN336" s="71">
        <v>0</v>
      </c>
      <c r="AO336" s="71">
        <v>0</v>
      </c>
      <c r="AP336" s="71">
        <v>39716726.318902716</v>
      </c>
      <c r="AQ336" s="72"/>
      <c r="AR336" s="71">
        <v>16</v>
      </c>
      <c r="AS336" s="71">
        <v>1</v>
      </c>
      <c r="AT336" s="71">
        <v>3</v>
      </c>
      <c r="AU336" s="71">
        <v>0</v>
      </c>
      <c r="AV336" s="71">
        <v>0</v>
      </c>
      <c r="AW336" s="71">
        <v>0</v>
      </c>
      <c r="AX336" s="71"/>
      <c r="AY336" s="72"/>
      <c r="AZ336" s="71">
        <v>79.199999999999989</v>
      </c>
      <c r="BA336" s="71">
        <v>13.1</v>
      </c>
      <c r="BB336" s="71">
        <v>21850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2040</v>
      </c>
      <c r="B337" s="70">
        <v>388</v>
      </c>
      <c r="C337" s="70">
        <v>14</v>
      </c>
      <c r="D337" s="70">
        <v>23</v>
      </c>
      <c r="E337" s="70">
        <v>2017</v>
      </c>
      <c r="F337" s="70" t="s">
        <v>156</v>
      </c>
      <c r="G337" s="70" t="s">
        <v>2026</v>
      </c>
      <c r="H337" s="70" t="s">
        <v>2027</v>
      </c>
      <c r="I337" s="148"/>
      <c r="J337" s="71">
        <v>1.4129078237771531</v>
      </c>
      <c r="K337" s="71">
        <v>1.5849287578523452</v>
      </c>
      <c r="L337" s="71">
        <v>12.699215148695037</v>
      </c>
      <c r="M337" s="71">
        <v>9.3239907442793157</v>
      </c>
      <c r="N337" s="71">
        <v>20.695106023490453</v>
      </c>
      <c r="O337" s="71">
        <v>7.0397502889718657</v>
      </c>
      <c r="P337" s="71">
        <v>10.708379050290478</v>
      </c>
      <c r="Q337" s="71">
        <v>0.57804611511108395</v>
      </c>
      <c r="R337" s="71">
        <v>0.34614393160980733</v>
      </c>
      <c r="S337" s="71">
        <v>1.1360467622399999</v>
      </c>
      <c r="T337" s="72"/>
      <c r="U337" s="71">
        <v>64650</v>
      </c>
      <c r="V337" s="71">
        <v>490</v>
      </c>
      <c r="W337" s="71">
        <v>233</v>
      </c>
      <c r="X337" s="71">
        <v>2330</v>
      </c>
      <c r="Y337" s="71">
        <v>3785</v>
      </c>
      <c r="Z337" s="71">
        <v>4209</v>
      </c>
      <c r="AA337" s="71">
        <v>2218</v>
      </c>
      <c r="AB337" s="71">
        <v>8463</v>
      </c>
      <c r="AC337" s="71">
        <v>60290.999999999993</v>
      </c>
      <c r="AD337" s="71">
        <v>1.1360467622399999</v>
      </c>
      <c r="AE337" s="72"/>
      <c r="AF337" s="71">
        <v>823096.09034347336</v>
      </c>
      <c r="AG337" s="71">
        <v>1232606.5033916971</v>
      </c>
      <c r="AH337" s="71">
        <v>1951810.511017327</v>
      </c>
      <c r="AI337" s="71">
        <v>13516856.028596651</v>
      </c>
      <c r="AJ337" s="71">
        <v>20570110.181715049</v>
      </c>
      <c r="AK337" s="71">
        <v>0</v>
      </c>
      <c r="AL337" s="71">
        <v>0</v>
      </c>
      <c r="AM337" s="71">
        <v>1162535.923850656</v>
      </c>
      <c r="AN337" s="71">
        <v>0</v>
      </c>
      <c r="AO337" s="71">
        <v>0</v>
      </c>
      <c r="AP337" s="71">
        <v>39257015.238914855</v>
      </c>
      <c r="AQ337" s="72"/>
      <c r="AR337" s="71">
        <v>16</v>
      </c>
      <c r="AS337" s="71">
        <v>1</v>
      </c>
      <c r="AT337" s="71">
        <v>14</v>
      </c>
      <c r="AU337" s="71">
        <v>0</v>
      </c>
      <c r="AV337" s="71">
        <v>0</v>
      </c>
      <c r="AW337" s="71">
        <v>0</v>
      </c>
      <c r="AX337" s="71"/>
      <c r="AY337" s="72"/>
      <c r="AZ337" s="71">
        <v>79.199999999999989</v>
      </c>
      <c r="BA337" s="71">
        <v>13.1</v>
      </c>
      <c r="BB337" s="71">
        <v>22063.9</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2041</v>
      </c>
      <c r="B338" s="70">
        <v>389</v>
      </c>
      <c r="C338" s="70">
        <v>15</v>
      </c>
      <c r="D338" s="70">
        <v>23</v>
      </c>
      <c r="E338" s="70">
        <v>2018</v>
      </c>
      <c r="F338" s="70" t="s">
        <v>183</v>
      </c>
      <c r="G338" s="70" t="s">
        <v>2026</v>
      </c>
      <c r="H338" s="70" t="s">
        <v>2027</v>
      </c>
      <c r="I338" s="148"/>
      <c r="J338" s="71">
        <v>1.5809296691657486</v>
      </c>
      <c r="K338" s="71">
        <v>1.4790071431227061</v>
      </c>
      <c r="L338" s="71">
        <v>11.719353175014797</v>
      </c>
      <c r="M338" s="71">
        <v>10.108035593172763</v>
      </c>
      <c r="N338" s="71">
        <v>19.841887328521153</v>
      </c>
      <c r="O338" s="71">
        <v>6.7876867305542108</v>
      </c>
      <c r="P338" s="71">
        <v>10.405810011611766</v>
      </c>
      <c r="Q338" s="71">
        <v>0.52149749705227899</v>
      </c>
      <c r="R338" s="71">
        <v>0.26451275828742177</v>
      </c>
      <c r="S338" s="71">
        <v>1.0793261796737894</v>
      </c>
      <c r="T338" s="72"/>
      <c r="U338" s="71">
        <v>67207</v>
      </c>
      <c r="V338" s="71">
        <v>490</v>
      </c>
      <c r="W338" s="71">
        <v>233</v>
      </c>
      <c r="X338" s="71">
        <v>2330</v>
      </c>
      <c r="Y338" s="71">
        <v>3749</v>
      </c>
      <c r="Z338" s="71">
        <v>4136</v>
      </c>
      <c r="AA338" s="71">
        <v>2177</v>
      </c>
      <c r="AB338" s="71">
        <v>8228</v>
      </c>
      <c r="AC338" s="71">
        <v>45892</v>
      </c>
      <c r="AD338" s="71">
        <v>1.079326179673789</v>
      </c>
      <c r="AE338" s="72"/>
      <c r="AF338" s="71">
        <v>915154.96962679562</v>
      </c>
      <c r="AG338" s="71">
        <v>1130020.298866231</v>
      </c>
      <c r="AH338" s="71">
        <v>1857519.279381712</v>
      </c>
      <c r="AI338" s="71">
        <v>14302230.607479939</v>
      </c>
      <c r="AJ338" s="71">
        <v>18509292.299580671</v>
      </c>
      <c r="AK338" s="71">
        <v>0</v>
      </c>
      <c r="AL338" s="71">
        <v>0</v>
      </c>
      <c r="AM338" s="71">
        <v>1132593.3389354469</v>
      </c>
      <c r="AN338" s="71">
        <v>0</v>
      </c>
      <c r="AO338" s="71">
        <v>0</v>
      </c>
      <c r="AP338" s="71">
        <v>37846810.793870799</v>
      </c>
      <c r="AQ338" s="72"/>
      <c r="AR338" s="71">
        <v>16</v>
      </c>
      <c r="AS338" s="71">
        <v>1</v>
      </c>
      <c r="AT338" s="71">
        <v>22</v>
      </c>
      <c r="AU338" s="71">
        <v>0</v>
      </c>
      <c r="AV338" s="71">
        <v>0</v>
      </c>
      <c r="AW338" s="71">
        <v>0</v>
      </c>
      <c r="AX338" s="71"/>
      <c r="AY338" s="72"/>
      <c r="AZ338" s="71">
        <v>78.900000000000006</v>
      </c>
      <c r="BA338" s="71">
        <v>13</v>
      </c>
      <c r="BB338" s="71">
        <v>22221</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2042</v>
      </c>
      <c r="B339" s="70">
        <v>390</v>
      </c>
      <c r="C339" s="70">
        <v>16</v>
      </c>
      <c r="D339" s="70">
        <v>23</v>
      </c>
      <c r="E339" s="70">
        <v>2019</v>
      </c>
      <c r="F339" s="70" t="s">
        <v>158</v>
      </c>
      <c r="G339" s="70" t="s">
        <v>2026</v>
      </c>
      <c r="H339" s="70" t="s">
        <v>2027</v>
      </c>
      <c r="I339" s="148"/>
      <c r="J339" s="71">
        <v>1.0406727872264225</v>
      </c>
      <c r="K339" s="71">
        <v>1.3124474831828945</v>
      </c>
      <c r="L339" s="71">
        <v>11.841761878771861</v>
      </c>
      <c r="M339" s="71">
        <v>9.3604025613619726</v>
      </c>
      <c r="N339" s="71">
        <v>19.424392317642749</v>
      </c>
      <c r="O339" s="71">
        <v>6.5456251576798596</v>
      </c>
      <c r="P339" s="71">
        <v>9.9545330203930593</v>
      </c>
      <c r="Q339" s="71">
        <v>0.49485425052312998</v>
      </c>
      <c r="R339" s="71">
        <v>0.27849921336484568</v>
      </c>
      <c r="S339" s="71">
        <v>0.89964503072000013</v>
      </c>
      <c r="T339" s="72"/>
      <c r="U339" s="71">
        <v>44442</v>
      </c>
      <c r="V339" s="71">
        <v>490</v>
      </c>
      <c r="W339" s="71">
        <v>233</v>
      </c>
      <c r="X339" s="71">
        <v>2330</v>
      </c>
      <c r="Y339" s="71">
        <v>3736</v>
      </c>
      <c r="Z339" s="71">
        <v>4098</v>
      </c>
      <c r="AA339" s="71">
        <v>2067</v>
      </c>
      <c r="AB339" s="71">
        <v>8019</v>
      </c>
      <c r="AC339" s="71">
        <v>49110</v>
      </c>
      <c r="AD339" s="71">
        <v>0.89964503072000013</v>
      </c>
      <c r="AE339" s="72"/>
      <c r="AF339" s="71">
        <v>586853.02698577405</v>
      </c>
      <c r="AG339" s="71">
        <v>989824.80255735107</v>
      </c>
      <c r="AH339" s="71">
        <v>1972120.933009797</v>
      </c>
      <c r="AI339" s="71">
        <v>13663896.35759569</v>
      </c>
      <c r="AJ339" s="71">
        <v>18778765.10675332</v>
      </c>
      <c r="AK339" s="71">
        <v>0</v>
      </c>
      <c r="AL339" s="71">
        <v>0</v>
      </c>
      <c r="AM339" s="71">
        <v>1092127.4330003203</v>
      </c>
      <c r="AN339" s="71">
        <v>0</v>
      </c>
      <c r="AO339" s="71">
        <v>0</v>
      </c>
      <c r="AP339" s="71">
        <v>37083587.659902252</v>
      </c>
      <c r="AQ339" s="72"/>
      <c r="AR339" s="71">
        <v>18</v>
      </c>
      <c r="AS339" s="71">
        <v>4</v>
      </c>
      <c r="AT339" s="71">
        <v>48</v>
      </c>
      <c r="AU339" s="71">
        <v>0</v>
      </c>
      <c r="AV339" s="71">
        <v>0</v>
      </c>
      <c r="AW339" s="71">
        <v>0</v>
      </c>
      <c r="AX339" s="71"/>
      <c r="AY339" s="72"/>
      <c r="AZ339" s="71">
        <v>97.5</v>
      </c>
      <c r="BA339" s="71">
        <v>157.4</v>
      </c>
      <c r="BB339" s="71">
        <v>22735</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2043</v>
      </c>
      <c r="B340" s="70">
        <v>391</v>
      </c>
      <c r="C340" s="70">
        <v>17</v>
      </c>
      <c r="D340" s="70">
        <v>23</v>
      </c>
      <c r="E340" s="70">
        <v>2020</v>
      </c>
      <c r="F340" s="70" t="s">
        <v>159</v>
      </c>
      <c r="G340" s="70" t="s">
        <v>2026</v>
      </c>
      <c r="H340" s="70" t="s">
        <v>2027</v>
      </c>
      <c r="I340" s="148"/>
      <c r="J340" s="71">
        <v>2.245072584973931</v>
      </c>
      <c r="K340" s="71">
        <v>1.3197837028622208</v>
      </c>
      <c r="L340" s="71">
        <v>12.46596342459751</v>
      </c>
      <c r="M340" s="71">
        <v>6.6179136076520431</v>
      </c>
      <c r="N340" s="71">
        <v>16.673850949836957</v>
      </c>
      <c r="O340" s="71">
        <v>5.6369324838519619</v>
      </c>
      <c r="P340" s="71">
        <v>9.2929980584481449</v>
      </c>
      <c r="Q340" s="71">
        <v>0.459127153107389</v>
      </c>
      <c r="R340" s="71">
        <v>0.25675557017404332</v>
      </c>
      <c r="S340" s="71">
        <v>1.221670624867778</v>
      </c>
      <c r="T340" s="72"/>
      <c r="U340" s="71">
        <v>113051</v>
      </c>
      <c r="V340" s="71">
        <v>440</v>
      </c>
      <c r="W340" s="71">
        <v>265</v>
      </c>
      <c r="X340" s="71">
        <v>1788</v>
      </c>
      <c r="Y340" s="71">
        <v>3665</v>
      </c>
      <c r="Z340" s="71">
        <v>4028</v>
      </c>
      <c r="AA340" s="71">
        <v>2051</v>
      </c>
      <c r="AB340" s="71">
        <v>7787</v>
      </c>
      <c r="AC340" s="71">
        <v>45514.999999999993</v>
      </c>
      <c r="AD340" s="71">
        <v>1.221670624867778</v>
      </c>
      <c r="AE340" s="72"/>
      <c r="AF340" s="71">
        <v>1322887.3648294159</v>
      </c>
      <c r="AG340" s="71">
        <v>1016775.8259302339</v>
      </c>
      <c r="AH340" s="71">
        <v>2173693.2610340705</v>
      </c>
      <c r="AI340" s="71">
        <v>10104428.052702438</v>
      </c>
      <c r="AJ340" s="71">
        <v>17617229.74685543</v>
      </c>
      <c r="AK340" s="71"/>
      <c r="AL340" s="71"/>
      <c r="AM340" s="71">
        <v>1016290.0153744551</v>
      </c>
      <c r="AN340" s="71"/>
      <c r="AO340" s="71"/>
      <c r="AP340" s="71">
        <v>33251304.266726043</v>
      </c>
      <c r="AQ340" s="72"/>
      <c r="AR340" s="71">
        <v>18</v>
      </c>
      <c r="AS340" s="71">
        <v>5</v>
      </c>
      <c r="AT340" s="71">
        <v>52</v>
      </c>
      <c r="AU340" s="71">
        <v>0</v>
      </c>
      <c r="AV340" s="71">
        <v>0</v>
      </c>
      <c r="AW340" s="71">
        <v>0</v>
      </c>
      <c r="AX340" s="71"/>
      <c r="AY340" s="72"/>
      <c r="AZ340" s="71">
        <v>97.5</v>
      </c>
      <c r="BA340" s="71">
        <v>195.9</v>
      </c>
      <c r="BB340" s="71">
        <v>22841.599999999999</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2044</v>
      </c>
      <c r="B341" s="70">
        <v>391</v>
      </c>
      <c r="C341" s="70">
        <v>18</v>
      </c>
      <c r="D341" s="70">
        <v>23</v>
      </c>
      <c r="E341" s="70">
        <v>2021</v>
      </c>
      <c r="F341" s="70" t="s">
        <v>160</v>
      </c>
      <c r="G341" s="70" t="s">
        <v>2026</v>
      </c>
      <c r="H341" s="70" t="s">
        <v>2027</v>
      </c>
      <c r="I341" s="148"/>
      <c r="J341" s="71">
        <v>2.6467488490374822</v>
      </c>
      <c r="K341" s="71">
        <v>1.5643165086451016</v>
      </c>
      <c r="L341" s="71">
        <v>9.943498229746174</v>
      </c>
      <c r="M341" s="71">
        <v>7.5327914984673363</v>
      </c>
      <c r="N341" s="71">
        <v>16.610465617589782</v>
      </c>
      <c r="O341" s="71">
        <v>5.388972920636923</v>
      </c>
      <c r="P341" s="71">
        <v>9.381505391386824</v>
      </c>
      <c r="Q341" s="71">
        <v>0.44012201556187303</v>
      </c>
      <c r="R341" s="71">
        <v>0.24049198824620011</v>
      </c>
      <c r="S341" s="71">
        <v>1.0090614705344061</v>
      </c>
      <c r="T341" s="72"/>
      <c r="U341" s="71">
        <v>123018</v>
      </c>
      <c r="V341" s="71">
        <v>440</v>
      </c>
      <c r="W341" s="71">
        <v>265</v>
      </c>
      <c r="X341" s="71">
        <v>1788</v>
      </c>
      <c r="Y341" s="71">
        <v>3609</v>
      </c>
      <c r="Z341" s="71">
        <v>3965</v>
      </c>
      <c r="AA341" s="71">
        <v>2019</v>
      </c>
      <c r="AB341" s="71">
        <v>7538</v>
      </c>
      <c r="AC341" s="71">
        <v>41357.999999999993</v>
      </c>
      <c r="AD341" s="71">
        <v>1.0090614705344061</v>
      </c>
      <c r="AE341" s="72"/>
      <c r="AF341" s="71">
        <v>1560760.3261126573</v>
      </c>
      <c r="AG341" s="71">
        <v>1125793.9532217523</v>
      </c>
      <c r="AH341" s="71">
        <v>1668191.4734231036</v>
      </c>
      <c r="AI341" s="71">
        <v>11343886.684078556</v>
      </c>
      <c r="AJ341" s="71">
        <v>17969398.005124129</v>
      </c>
      <c r="AK341" s="71">
        <v>0</v>
      </c>
      <c r="AL341" s="71">
        <v>0</v>
      </c>
      <c r="AM341" s="71">
        <v>989467.18629521842</v>
      </c>
      <c r="AN341" s="71">
        <v>0</v>
      </c>
      <c r="AO341" s="71">
        <v>0</v>
      </c>
      <c r="AP341" s="71">
        <v>34657497.628255419</v>
      </c>
      <c r="AQ341" s="72"/>
      <c r="AR341" s="71">
        <v>18</v>
      </c>
      <c r="AS341" s="71">
        <v>6</v>
      </c>
      <c r="AT341" s="71">
        <v>63</v>
      </c>
      <c r="AU341" s="71">
        <v>0</v>
      </c>
      <c r="AV341" s="71">
        <v>0</v>
      </c>
      <c r="AW341" s="71">
        <v>0</v>
      </c>
      <c r="AX341" s="71"/>
      <c r="AY341" s="72"/>
      <c r="AZ341" s="71">
        <v>94.5</v>
      </c>
      <c r="BA341" s="71">
        <v>245.4</v>
      </c>
      <c r="BB341" s="71">
        <v>23053.4</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2045</v>
      </c>
      <c r="B342" s="70">
        <v>391</v>
      </c>
      <c r="C342" s="70">
        <v>19</v>
      </c>
      <c r="D342" s="70">
        <v>23</v>
      </c>
      <c r="E342" s="70">
        <v>2022</v>
      </c>
      <c r="F342" s="70" t="s">
        <v>161</v>
      </c>
      <c r="G342" s="70" t="s">
        <v>2026</v>
      </c>
      <c r="H342" s="70" t="s">
        <v>2027</v>
      </c>
      <c r="I342" s="148"/>
      <c r="J342" s="71">
        <v>1.3580133918951207</v>
      </c>
      <c r="K342" s="71">
        <v>1.4309244230712108</v>
      </c>
      <c r="L342" s="71">
        <v>10.043651785991306</v>
      </c>
      <c r="M342" s="71">
        <v>7.1855239394249661</v>
      </c>
      <c r="N342" s="71">
        <v>17.30640039366283</v>
      </c>
      <c r="O342" s="71">
        <v>5.5517965249533061</v>
      </c>
      <c r="P342" s="71">
        <v>9.1262162589016018</v>
      </c>
      <c r="Q342" s="71">
        <v>0.42857245345157347</v>
      </c>
      <c r="R342" s="71">
        <v>0.19197467466701973</v>
      </c>
      <c r="S342" s="71">
        <v>0.90640238522674221</v>
      </c>
      <c r="T342" s="72"/>
      <c r="U342" s="71">
        <v>80262</v>
      </c>
      <c r="V342" s="71">
        <v>440</v>
      </c>
      <c r="W342" s="71">
        <v>265</v>
      </c>
      <c r="X342" s="71">
        <v>1788</v>
      </c>
      <c r="Y342" s="71">
        <v>3552</v>
      </c>
      <c r="Z342" s="71">
        <v>3881</v>
      </c>
      <c r="AA342" s="71">
        <v>1994</v>
      </c>
      <c r="AB342" s="71">
        <v>7280</v>
      </c>
      <c r="AC342" s="71">
        <v>33428.999999999993</v>
      </c>
      <c r="AD342" s="71">
        <v>0.90640238522674221</v>
      </c>
      <c r="AE342" s="72"/>
      <c r="AF342" s="71">
        <v>796499.8023930795</v>
      </c>
      <c r="AG342" s="71">
        <v>1179969.8084147021</v>
      </c>
      <c r="AH342" s="71">
        <v>2043374.9394940741</v>
      </c>
      <c r="AI342" s="71">
        <v>10622935.668022728</v>
      </c>
      <c r="AJ342" s="71">
        <v>20349918.4004017</v>
      </c>
      <c r="AK342" s="71">
        <v>0</v>
      </c>
      <c r="AL342" s="71">
        <v>0</v>
      </c>
      <c r="AM342" s="71">
        <v>940046.70328380121</v>
      </c>
      <c r="AN342" s="71">
        <v>0</v>
      </c>
      <c r="AO342" s="71">
        <v>0</v>
      </c>
      <c r="AP342" s="71">
        <v>35932745.322010085</v>
      </c>
      <c r="AQ342" s="72"/>
      <c r="AR342" s="71">
        <v>19</v>
      </c>
      <c r="AS342" s="71">
        <v>6</v>
      </c>
      <c r="AT342" s="71">
        <v>67</v>
      </c>
      <c r="AU342" s="71">
        <v>0</v>
      </c>
      <c r="AV342" s="71">
        <v>0</v>
      </c>
      <c r="AW342" s="71">
        <v>0</v>
      </c>
      <c r="AX342" s="71"/>
      <c r="AY342" s="72"/>
      <c r="AZ342" s="71">
        <v>98.7</v>
      </c>
      <c r="BA342" s="71">
        <v>245.4</v>
      </c>
      <c r="BB342" s="71">
        <v>23129.8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2046</v>
      </c>
      <c r="B343" s="70">
        <v>391</v>
      </c>
      <c r="C343" s="70">
        <v>20</v>
      </c>
      <c r="D343" s="70">
        <v>23</v>
      </c>
      <c r="E343" s="70">
        <v>2023</v>
      </c>
      <c r="F343" s="70" t="s">
        <v>1539</v>
      </c>
      <c r="G343" s="70" t="s">
        <v>2026</v>
      </c>
      <c r="H343" s="70" t="s">
        <v>2027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v>
      </c>
      <c r="AS343" s="71">
        <v>6</v>
      </c>
      <c r="AT343" s="71">
        <v>68</v>
      </c>
      <c r="AU343" s="71">
        <v>0</v>
      </c>
      <c r="AV343" s="71">
        <v>0</v>
      </c>
      <c r="AW343" s="71">
        <v>0</v>
      </c>
      <c r="AX343" s="71"/>
      <c r="AY343" s="72"/>
      <c r="AZ343" s="71">
        <v>98.7</v>
      </c>
      <c r="BA343" s="71">
        <v>245.4</v>
      </c>
      <c r="BB343" s="71">
        <v>96729.8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2047</v>
      </c>
      <c r="B344" s="70">
        <v>391</v>
      </c>
      <c r="C344" s="70">
        <v>21</v>
      </c>
      <c r="D344" s="70">
        <v>23</v>
      </c>
      <c r="E344" s="70">
        <v>2024</v>
      </c>
      <c r="F344" s="70" t="s">
        <v>1554</v>
      </c>
      <c r="G344" s="70" t="s">
        <v>2026</v>
      </c>
      <c r="H344" s="70" t="s">
        <v>2027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2048</v>
      </c>
      <c r="B345" s="70">
        <v>273</v>
      </c>
      <c r="C345" s="70">
        <v>1</v>
      </c>
      <c r="D345" s="70">
        <v>17</v>
      </c>
      <c r="E345" s="70">
        <v>1990</v>
      </c>
      <c r="F345" s="70" t="s">
        <v>787</v>
      </c>
      <c r="G345" s="70" t="s">
        <v>2049</v>
      </c>
      <c r="H345" s="70" t="s">
        <v>2050</v>
      </c>
      <c r="I345" s="148"/>
      <c r="J345" s="71">
        <v>55.551148314922052</v>
      </c>
      <c r="K345" s="71">
        <v>2.32964227737626</v>
      </c>
      <c r="L345" s="71">
        <v>0.7564713277339814</v>
      </c>
      <c r="M345" s="71">
        <v>3.7732113695608369</v>
      </c>
      <c r="N345" s="71">
        <v>8.3909718236052271</v>
      </c>
      <c r="O345" s="71">
        <v>8.7378989089841408</v>
      </c>
      <c r="P345" s="71">
        <v>9.8224507226841347</v>
      </c>
      <c r="Q345" s="71">
        <v>0.67754299339387902</v>
      </c>
      <c r="R345" s="71">
        <v>0</v>
      </c>
      <c r="S345" s="71">
        <v>0.69696935482067313</v>
      </c>
      <c r="T345" s="72"/>
      <c r="U345" s="71">
        <v>1468191</v>
      </c>
      <c r="V345" s="71">
        <v>566</v>
      </c>
      <c r="W345" s="71">
        <v>7</v>
      </c>
      <c r="X345" s="71">
        <v>1354</v>
      </c>
      <c r="Y345" s="71">
        <v>3679</v>
      </c>
      <c r="Z345" s="71">
        <v>3594</v>
      </c>
      <c r="AA345" s="71">
        <v>2385</v>
      </c>
      <c r="AB345" s="71">
        <v>11001</v>
      </c>
      <c r="AC345" s="71">
        <v>0</v>
      </c>
      <c r="AD345" s="71">
        <v>0.69696935482067313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2051</v>
      </c>
      <c r="B346" s="70">
        <v>274</v>
      </c>
      <c r="C346" s="70">
        <v>2</v>
      </c>
      <c r="D346" s="70">
        <v>17</v>
      </c>
      <c r="E346" s="70">
        <v>2005</v>
      </c>
      <c r="F346" s="70" t="s">
        <v>789</v>
      </c>
      <c r="G346" s="70" t="s">
        <v>2049</v>
      </c>
      <c r="H346" s="70" t="s">
        <v>2050</v>
      </c>
      <c r="I346" s="148"/>
      <c r="J346" s="71">
        <v>41.9483343167865</v>
      </c>
      <c r="K346" s="71">
        <v>0.8705530029542492</v>
      </c>
      <c r="L346" s="71">
        <v>3.0099813797041919</v>
      </c>
      <c r="M346" s="71">
        <v>5.5717319462614983</v>
      </c>
      <c r="N346" s="71">
        <v>10.982915620650861</v>
      </c>
      <c r="O346" s="71">
        <v>11.244499369047221</v>
      </c>
      <c r="P346" s="71">
        <v>9.6248619543774989</v>
      </c>
      <c r="Q346" s="71">
        <v>0.55850772459572096</v>
      </c>
      <c r="R346" s="71">
        <v>0</v>
      </c>
      <c r="S346" s="71">
        <v>0</v>
      </c>
      <c r="T346" s="72"/>
      <c r="U346" s="71">
        <v>1618103</v>
      </c>
      <c r="V346" s="71">
        <v>419</v>
      </c>
      <c r="W346" s="71">
        <v>42</v>
      </c>
      <c r="X346" s="71">
        <v>1236</v>
      </c>
      <c r="Y346" s="71">
        <v>3993</v>
      </c>
      <c r="Z346" s="71">
        <v>5352</v>
      </c>
      <c r="AA346" s="71">
        <v>1914</v>
      </c>
      <c r="AB346" s="71">
        <v>9480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2052</v>
      </c>
      <c r="B347" s="70">
        <v>275</v>
      </c>
      <c r="C347" s="70">
        <v>3</v>
      </c>
      <c r="D347" s="70">
        <v>17</v>
      </c>
      <c r="E347" s="70">
        <v>2006</v>
      </c>
      <c r="F347" s="70" t="s">
        <v>790</v>
      </c>
      <c r="G347" s="70" t="s">
        <v>2049</v>
      </c>
      <c r="H347" s="70" t="s">
        <v>2050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2053</v>
      </c>
      <c r="B348" s="70">
        <v>276</v>
      </c>
      <c r="C348" s="70">
        <v>4</v>
      </c>
      <c r="D348" s="70">
        <v>17</v>
      </c>
      <c r="E348" s="70">
        <v>2007</v>
      </c>
      <c r="F348" s="70" t="s">
        <v>791</v>
      </c>
      <c r="G348" s="70" t="s">
        <v>2049</v>
      </c>
      <c r="H348" s="70" t="s">
        <v>2050</v>
      </c>
      <c r="I348" s="148"/>
      <c r="J348" s="71">
        <v>46.925355218407212</v>
      </c>
      <c r="K348" s="71">
        <v>0.79769791660059264</v>
      </c>
      <c r="L348" s="71">
        <v>3.768768969890318</v>
      </c>
      <c r="M348" s="71">
        <v>6.4711237687369323</v>
      </c>
      <c r="N348" s="71">
        <v>10.85087284401013</v>
      </c>
      <c r="O348" s="71">
        <v>10.90965063253905</v>
      </c>
      <c r="P348" s="71">
        <v>9.4112820993446871</v>
      </c>
      <c r="Q348" s="71">
        <v>0.57040724708732804</v>
      </c>
      <c r="R348" s="71">
        <v>0</v>
      </c>
      <c r="S348" s="71">
        <v>0</v>
      </c>
      <c r="T348" s="72"/>
      <c r="U348" s="71">
        <v>2004790</v>
      </c>
      <c r="V348" s="71">
        <v>357</v>
      </c>
      <c r="W348" s="71">
        <v>53</v>
      </c>
      <c r="X348" s="71">
        <v>1710</v>
      </c>
      <c r="Y348" s="71">
        <v>3996</v>
      </c>
      <c r="Z348" s="71">
        <v>5398</v>
      </c>
      <c r="AA348" s="71">
        <v>1843</v>
      </c>
      <c r="AB348" s="71">
        <v>9170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2054</v>
      </c>
      <c r="B349" s="70">
        <v>277</v>
      </c>
      <c r="C349" s="70">
        <v>5</v>
      </c>
      <c r="D349" s="70">
        <v>17</v>
      </c>
      <c r="E349" s="70">
        <v>2008</v>
      </c>
      <c r="F349" s="70" t="s">
        <v>792</v>
      </c>
      <c r="G349" s="1064" t="s">
        <v>2049</v>
      </c>
      <c r="H349" s="70" t="s">
        <v>2050</v>
      </c>
      <c r="I349" s="148"/>
      <c r="J349" s="71">
        <v>48.705095367589969</v>
      </c>
      <c r="K349" s="71">
        <v>0.62301787189665003</v>
      </c>
      <c r="L349" s="71">
        <v>3.2723915480203818</v>
      </c>
      <c r="M349" s="71">
        <v>6.7719771926068137</v>
      </c>
      <c r="N349" s="71">
        <v>10.131274866596479</v>
      </c>
      <c r="O349" s="71">
        <v>10.459671278395451</v>
      </c>
      <c r="P349" s="71">
        <v>9.130220415129255</v>
      </c>
      <c r="Q349" s="71">
        <v>0.54948844153831999</v>
      </c>
      <c r="R349" s="71">
        <v>0</v>
      </c>
      <c r="S349" s="71">
        <v>0</v>
      </c>
      <c r="T349" s="72"/>
      <c r="U349" s="71">
        <v>2149371</v>
      </c>
      <c r="V349" s="71">
        <v>357</v>
      </c>
      <c r="W349" s="71">
        <v>53</v>
      </c>
      <c r="X349" s="71">
        <v>1710</v>
      </c>
      <c r="Y349" s="71">
        <v>3986</v>
      </c>
      <c r="Z349" s="71">
        <v>5357</v>
      </c>
      <c r="AA349" s="71">
        <v>1790</v>
      </c>
      <c r="AB349" s="71">
        <v>8979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2055</v>
      </c>
      <c r="B350" s="70">
        <v>278</v>
      </c>
      <c r="C350" s="70">
        <v>6</v>
      </c>
      <c r="D350" s="70">
        <v>17</v>
      </c>
      <c r="E350" s="70">
        <v>2009</v>
      </c>
      <c r="F350" s="70" t="s">
        <v>176</v>
      </c>
      <c r="G350" s="1064" t="s">
        <v>2049</v>
      </c>
      <c r="H350" s="70" t="s">
        <v>2050</v>
      </c>
      <c r="I350" s="148"/>
      <c r="J350" s="71">
        <v>43.467756746539287</v>
      </c>
      <c r="K350" s="71">
        <v>0.31909915370123138</v>
      </c>
      <c r="L350" s="71">
        <v>1.187808325353048</v>
      </c>
      <c r="M350" s="71">
        <v>6.0614547531737006</v>
      </c>
      <c r="N350" s="71">
        <v>9.8227040397683556</v>
      </c>
      <c r="O350" s="71">
        <v>10.52174681687575</v>
      </c>
      <c r="P350" s="71">
        <v>8.878632441663223</v>
      </c>
      <c r="Q350" s="71">
        <v>0.51511545843886897</v>
      </c>
      <c r="R350" s="71">
        <v>0</v>
      </c>
      <c r="S350" s="71">
        <v>0</v>
      </c>
      <c r="T350" s="72"/>
      <c r="U350" s="71">
        <v>1963064</v>
      </c>
      <c r="V350" s="71">
        <v>230</v>
      </c>
      <c r="W350" s="71">
        <v>28</v>
      </c>
      <c r="X350" s="71">
        <v>1614</v>
      </c>
      <c r="Y350" s="71">
        <v>3973</v>
      </c>
      <c r="Z350" s="71">
        <v>5319</v>
      </c>
      <c r="AA350" s="71">
        <v>1787</v>
      </c>
      <c r="AB350" s="71">
        <v>8836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3.7170000000000001</v>
      </c>
      <c r="BK350" s="71">
        <v>0</v>
      </c>
      <c r="BL350" s="71">
        <v>0</v>
      </c>
      <c r="BM350" s="71">
        <v>0</v>
      </c>
      <c r="BN350" s="72"/>
      <c r="BO350" s="71">
        <v>0</v>
      </c>
      <c r="BP350" s="71">
        <v>0</v>
      </c>
      <c r="BQ350" s="71">
        <v>1</v>
      </c>
      <c r="BR350" s="71">
        <v>0</v>
      </c>
      <c r="BS350" s="71">
        <v>0</v>
      </c>
      <c r="BT350" s="71">
        <v>0</v>
      </c>
      <c r="BU350"/>
      <c r="BV350" s="70">
        <v>3.7170000000000001</v>
      </c>
      <c r="BW350" s="70">
        <v>0</v>
      </c>
      <c r="BX350" s="70">
        <v>0</v>
      </c>
      <c r="BY350" s="70">
        <v>0</v>
      </c>
      <c r="BZ350" s="70">
        <v>0</v>
      </c>
      <c r="CA350" s="70">
        <v>0</v>
      </c>
      <c r="CB350" s="70">
        <v>0</v>
      </c>
      <c r="CC350" s="70">
        <v>0</v>
      </c>
      <c r="CD350" s="70">
        <v>0</v>
      </c>
    </row>
    <row r="351" spans="1:82">
      <c r="A351" s="70" t="s">
        <v>2056</v>
      </c>
      <c r="B351" s="70">
        <v>279</v>
      </c>
      <c r="C351" s="70">
        <v>7</v>
      </c>
      <c r="D351" s="70">
        <v>17</v>
      </c>
      <c r="E351" s="70">
        <v>2010</v>
      </c>
      <c r="F351" s="70" t="s">
        <v>177</v>
      </c>
      <c r="G351" s="70" t="s">
        <v>2049</v>
      </c>
      <c r="H351" s="70" t="s">
        <v>2050</v>
      </c>
      <c r="I351" s="148"/>
      <c r="J351" s="71">
        <v>52.828975905697767</v>
      </c>
      <c r="K351" s="71">
        <v>0.35755213098137317</v>
      </c>
      <c r="L351" s="71">
        <v>1.1223641901498851</v>
      </c>
      <c r="M351" s="71">
        <v>6.3756236058123488</v>
      </c>
      <c r="N351" s="71">
        <v>9.9265206288272587</v>
      </c>
      <c r="O351" s="71">
        <v>10.36872381504593</v>
      </c>
      <c r="P351" s="71">
        <v>8.7748224355423421</v>
      </c>
      <c r="Q351" s="71">
        <v>0.52820390455741895</v>
      </c>
      <c r="R351" s="71">
        <v>0</v>
      </c>
      <c r="S351" s="71">
        <v>0</v>
      </c>
      <c r="T351" s="72"/>
      <c r="U351" s="71">
        <v>2202451</v>
      </c>
      <c r="V351" s="71">
        <v>230</v>
      </c>
      <c r="W351" s="71">
        <v>28</v>
      </c>
      <c r="X351" s="71">
        <v>1614</v>
      </c>
      <c r="Y351" s="71">
        <v>3960</v>
      </c>
      <c r="Z351" s="71">
        <v>5266</v>
      </c>
      <c r="AA351" s="71">
        <v>1722</v>
      </c>
      <c r="AB351" s="71">
        <v>8682</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2.7610000000000001</v>
      </c>
      <c r="BK351" s="71">
        <v>0</v>
      </c>
      <c r="BL351" s="71">
        <v>0</v>
      </c>
      <c r="BM351" s="71">
        <v>0</v>
      </c>
      <c r="BN351" s="72"/>
      <c r="BO351" s="71">
        <v>0</v>
      </c>
      <c r="BP351" s="71">
        <v>0</v>
      </c>
      <c r="BQ351" s="71">
        <v>1</v>
      </c>
      <c r="BR351" s="71">
        <v>0</v>
      </c>
      <c r="BS351" s="71">
        <v>0</v>
      </c>
      <c r="BT351" s="71">
        <v>0</v>
      </c>
      <c r="BU351"/>
      <c r="BV351" s="70">
        <v>2.7610000000000001</v>
      </c>
      <c r="BW351" s="70">
        <v>0</v>
      </c>
      <c r="BX351" s="70">
        <v>0</v>
      </c>
      <c r="BY351" s="70">
        <v>0</v>
      </c>
      <c r="BZ351" s="70">
        <v>0</v>
      </c>
      <c r="CA351" s="70">
        <v>0</v>
      </c>
      <c r="CB351" s="70">
        <v>0</v>
      </c>
      <c r="CC351" s="70">
        <v>0</v>
      </c>
      <c r="CD351" s="70">
        <v>0</v>
      </c>
    </row>
    <row r="352" spans="1:82">
      <c r="A352" s="70" t="s">
        <v>2057</v>
      </c>
      <c r="B352" s="70">
        <v>280</v>
      </c>
      <c r="C352" s="70">
        <v>8</v>
      </c>
      <c r="D352" s="70">
        <v>17</v>
      </c>
      <c r="E352" s="70">
        <v>2011</v>
      </c>
      <c r="F352" s="70" t="s">
        <v>178</v>
      </c>
      <c r="G352" s="70" t="s">
        <v>2049</v>
      </c>
      <c r="H352" s="70" t="s">
        <v>2050</v>
      </c>
      <c r="I352" s="148"/>
      <c r="J352" s="71">
        <v>44.978083088999078</v>
      </c>
      <c r="K352" s="71">
        <v>0.57960013241705477</v>
      </c>
      <c r="L352" s="71">
        <v>1.2621690196768449</v>
      </c>
      <c r="M352" s="71">
        <v>7.715215679507363</v>
      </c>
      <c r="N352" s="71">
        <v>12.00181658739608</v>
      </c>
      <c r="O352" s="71">
        <v>10.076949318675169</v>
      </c>
      <c r="P352" s="71">
        <v>8.5014503942158992</v>
      </c>
      <c r="Q352" s="71">
        <v>0.60275061205150904</v>
      </c>
      <c r="R352" s="71">
        <v>0</v>
      </c>
      <c r="S352" s="71">
        <v>0</v>
      </c>
      <c r="T352" s="72"/>
      <c r="U352" s="71">
        <v>1770646</v>
      </c>
      <c r="V352" s="71">
        <v>230</v>
      </c>
      <c r="W352" s="71">
        <v>28</v>
      </c>
      <c r="X352" s="71">
        <v>1614</v>
      </c>
      <c r="Y352" s="71">
        <v>3924</v>
      </c>
      <c r="Z352" s="71">
        <v>5229</v>
      </c>
      <c r="AA352" s="71">
        <v>1718</v>
      </c>
      <c r="AB352" s="71">
        <v>8589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2.9449999999999998</v>
      </c>
      <c r="BK352" s="71">
        <v>0</v>
      </c>
      <c r="BL352" s="71">
        <v>0</v>
      </c>
      <c r="BM352" s="71">
        <v>0</v>
      </c>
      <c r="BN352" s="72"/>
      <c r="BO352" s="71">
        <v>0</v>
      </c>
      <c r="BP352" s="71">
        <v>0</v>
      </c>
      <c r="BQ352" s="71">
        <v>1</v>
      </c>
      <c r="BR352" s="71">
        <v>0</v>
      </c>
      <c r="BS352" s="71">
        <v>0</v>
      </c>
      <c r="BT352" s="71">
        <v>0</v>
      </c>
      <c r="BU352"/>
      <c r="BV352" s="70">
        <v>2.9449999999999998</v>
      </c>
      <c r="BW352" s="70">
        <v>0</v>
      </c>
      <c r="BX352" s="70">
        <v>0</v>
      </c>
      <c r="BY352" s="70">
        <v>0</v>
      </c>
      <c r="BZ352" s="70">
        <v>0</v>
      </c>
      <c r="CA352" s="70">
        <v>0</v>
      </c>
      <c r="CB352" s="70">
        <v>0</v>
      </c>
      <c r="CC352" s="70">
        <v>0</v>
      </c>
      <c r="CD352" s="70">
        <v>0</v>
      </c>
    </row>
    <row r="353" spans="1:82">
      <c r="A353" s="70" t="s">
        <v>2058</v>
      </c>
      <c r="B353" s="70">
        <v>281</v>
      </c>
      <c r="C353" s="70">
        <v>9</v>
      </c>
      <c r="D353" s="70">
        <v>17</v>
      </c>
      <c r="E353" s="70">
        <v>2012</v>
      </c>
      <c r="F353" s="70" t="s">
        <v>179</v>
      </c>
      <c r="G353" s="70" t="s">
        <v>2049</v>
      </c>
      <c r="H353" s="70" t="s">
        <v>2050</v>
      </c>
      <c r="I353" s="148"/>
      <c r="J353" s="71">
        <v>55.1766018656404</v>
      </c>
      <c r="K353" s="71">
        <v>0.54143379966180505</v>
      </c>
      <c r="L353" s="71">
        <v>1.2918983900400309</v>
      </c>
      <c r="M353" s="71">
        <v>8.5591853016403245</v>
      </c>
      <c r="N353" s="71">
        <v>14.04194270026866</v>
      </c>
      <c r="O353" s="71">
        <v>9.9689728222621259</v>
      </c>
      <c r="P353" s="71">
        <v>8.4701936405847551</v>
      </c>
      <c r="Q353" s="71">
        <v>0.64786176792502104</v>
      </c>
      <c r="R353" s="71">
        <v>0</v>
      </c>
      <c r="S353" s="71">
        <v>0</v>
      </c>
      <c r="T353" s="72"/>
      <c r="U353" s="71">
        <v>2089589</v>
      </c>
      <c r="V353" s="71">
        <v>230</v>
      </c>
      <c r="W353" s="71">
        <v>28</v>
      </c>
      <c r="X353" s="71">
        <v>1614</v>
      </c>
      <c r="Y353" s="71">
        <v>3972</v>
      </c>
      <c r="Z353" s="71">
        <v>5214</v>
      </c>
      <c r="AA353" s="71">
        <v>1702</v>
      </c>
      <c r="AB353" s="71">
        <v>8497</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3.9140000000000001</v>
      </c>
      <c r="BK353" s="71">
        <v>0</v>
      </c>
      <c r="BL353" s="71">
        <v>0</v>
      </c>
      <c r="BM353" s="71">
        <v>0</v>
      </c>
      <c r="BN353" s="72"/>
      <c r="BO353" s="71">
        <v>0</v>
      </c>
      <c r="BP353" s="71">
        <v>0</v>
      </c>
      <c r="BQ353" s="71">
        <v>1</v>
      </c>
      <c r="BR353" s="71">
        <v>0</v>
      </c>
      <c r="BS353" s="71">
        <v>0</v>
      </c>
      <c r="BT353" s="71">
        <v>0</v>
      </c>
      <c r="BU353"/>
      <c r="BV353" s="70">
        <v>3.9140000000000001</v>
      </c>
      <c r="BW353" s="70">
        <v>0</v>
      </c>
      <c r="BX353" s="70">
        <v>0</v>
      </c>
      <c r="BY353" s="70">
        <v>0</v>
      </c>
      <c r="BZ353" s="70">
        <v>0</v>
      </c>
      <c r="CA353" s="70">
        <v>0</v>
      </c>
      <c r="CB353" s="70">
        <v>0</v>
      </c>
      <c r="CC353" s="70">
        <v>0</v>
      </c>
      <c r="CD353" s="70">
        <v>0</v>
      </c>
    </row>
    <row r="354" spans="1:82">
      <c r="A354" s="70" t="s">
        <v>2059</v>
      </c>
      <c r="B354" s="70">
        <v>282</v>
      </c>
      <c r="C354" s="70">
        <v>10</v>
      </c>
      <c r="D354" s="70">
        <v>17</v>
      </c>
      <c r="E354" s="70">
        <v>2013</v>
      </c>
      <c r="F354" s="70" t="s">
        <v>180</v>
      </c>
      <c r="G354" s="70" t="s">
        <v>2049</v>
      </c>
      <c r="H354" s="70" t="s">
        <v>2050</v>
      </c>
      <c r="I354" s="148"/>
      <c r="J354" s="71">
        <v>61.991231481639858</v>
      </c>
      <c r="K354" s="71">
        <v>0.45091990181326103</v>
      </c>
      <c r="L354" s="71">
        <v>1.241504002164298</v>
      </c>
      <c r="M354" s="71">
        <v>8.4799823436194899</v>
      </c>
      <c r="N354" s="71">
        <v>13.310486704947399</v>
      </c>
      <c r="O354" s="71">
        <v>9.6856590756606717</v>
      </c>
      <c r="P354" s="71">
        <v>8.4621464802891371</v>
      </c>
      <c r="Q354" s="71">
        <v>0.64738310619547401</v>
      </c>
      <c r="R354" s="71">
        <v>0</v>
      </c>
      <c r="S354" s="71">
        <v>0</v>
      </c>
      <c r="T354" s="72"/>
      <c r="U354" s="71">
        <v>2358096</v>
      </c>
      <c r="V354" s="71">
        <v>230</v>
      </c>
      <c r="W354" s="71">
        <v>28</v>
      </c>
      <c r="X354" s="71">
        <v>1614</v>
      </c>
      <c r="Y354" s="71">
        <v>3951</v>
      </c>
      <c r="Z354" s="71">
        <v>5292</v>
      </c>
      <c r="AA354" s="71">
        <v>1694</v>
      </c>
      <c r="AB354" s="71">
        <v>8369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5.1360000000000001</v>
      </c>
      <c r="BK354" s="71">
        <v>0</v>
      </c>
      <c r="BL354" s="71">
        <v>0</v>
      </c>
      <c r="BM354" s="71">
        <v>0</v>
      </c>
      <c r="BN354" s="72"/>
      <c r="BO354" s="71">
        <v>0</v>
      </c>
      <c r="BP354" s="71">
        <v>0</v>
      </c>
      <c r="BQ354" s="71">
        <v>1</v>
      </c>
      <c r="BR354" s="71">
        <v>0</v>
      </c>
      <c r="BS354" s="71">
        <v>0</v>
      </c>
      <c r="BT354" s="71">
        <v>0</v>
      </c>
      <c r="BU354"/>
      <c r="BV354" s="70">
        <v>5.1360000000000001</v>
      </c>
      <c r="BW354" s="70">
        <v>0</v>
      </c>
      <c r="BX354" s="70">
        <v>0</v>
      </c>
      <c r="BY354" s="70">
        <v>0</v>
      </c>
      <c r="BZ354" s="70">
        <v>0</v>
      </c>
      <c r="CA354" s="70">
        <v>0</v>
      </c>
      <c r="CB354" s="70">
        <v>0</v>
      </c>
      <c r="CC354" s="70">
        <v>0</v>
      </c>
      <c r="CD354" s="70">
        <v>0</v>
      </c>
    </row>
    <row r="355" spans="1:82">
      <c r="A355" s="70" t="s">
        <v>2060</v>
      </c>
      <c r="B355" s="70">
        <v>283</v>
      </c>
      <c r="C355" s="70">
        <v>11</v>
      </c>
      <c r="D355" s="70">
        <v>17</v>
      </c>
      <c r="E355" s="70">
        <v>2014</v>
      </c>
      <c r="F355" s="70" t="s">
        <v>181</v>
      </c>
      <c r="G355" s="70" t="s">
        <v>2049</v>
      </c>
      <c r="H355" s="70" t="s">
        <v>2050</v>
      </c>
      <c r="I355" s="148"/>
      <c r="J355" s="71">
        <v>67.034203842247493</v>
      </c>
      <c r="K355" s="71">
        <v>0.61096813787295878</v>
      </c>
      <c r="L355" s="71">
        <v>1.5253637322777931</v>
      </c>
      <c r="M355" s="71">
        <v>8.7627295813853721</v>
      </c>
      <c r="N355" s="71">
        <v>11.59126590692725</v>
      </c>
      <c r="O355" s="71">
        <v>9.2605102128694181</v>
      </c>
      <c r="P355" s="71">
        <v>8.2651076304649997</v>
      </c>
      <c r="Q355" s="71">
        <v>0.60858278730592497</v>
      </c>
      <c r="R355" s="71">
        <v>0</v>
      </c>
      <c r="S355" s="71">
        <v>0</v>
      </c>
      <c r="T355" s="72"/>
      <c r="U355" s="71">
        <v>2601299</v>
      </c>
      <c r="V355" s="71">
        <v>239</v>
      </c>
      <c r="W355" s="71">
        <v>35</v>
      </c>
      <c r="X355" s="71">
        <v>1705</v>
      </c>
      <c r="Y355" s="71">
        <v>3935</v>
      </c>
      <c r="Z355" s="71">
        <v>5329</v>
      </c>
      <c r="AA355" s="71">
        <v>1646</v>
      </c>
      <c r="AB355" s="71">
        <v>8200</v>
      </c>
      <c r="AC355" s="71">
        <v>0</v>
      </c>
      <c r="AD355" s="71">
        <v>0</v>
      </c>
      <c r="AE355" s="72"/>
      <c r="AF355" s="71"/>
      <c r="AG355" s="71"/>
      <c r="AH355" s="71"/>
      <c r="AI355" s="71"/>
      <c r="AJ355" s="71"/>
      <c r="AK355" s="71"/>
      <c r="AL355" s="71"/>
      <c r="AM355" s="71"/>
      <c r="AN355" s="71"/>
      <c r="AO355" s="71"/>
      <c r="AP355" s="71"/>
      <c r="AQ355" s="72"/>
      <c r="AR355" s="71">
        <v>194</v>
      </c>
      <c r="AS355" s="71">
        <v>45</v>
      </c>
      <c r="AT355" s="71">
        <v>0</v>
      </c>
      <c r="AU355" s="71">
        <v>0</v>
      </c>
      <c r="AV355" s="71">
        <v>0</v>
      </c>
      <c r="AW355" s="71">
        <v>0</v>
      </c>
      <c r="AX355" s="71"/>
      <c r="AY355" s="72"/>
      <c r="AZ355" s="71">
        <v>859.18100000000004</v>
      </c>
      <c r="BA355" s="71">
        <v>9043.2999999999993</v>
      </c>
      <c r="BB355" s="71">
        <v>0</v>
      </c>
      <c r="BC355" s="71">
        <v>0</v>
      </c>
      <c r="BD355" s="71">
        <v>0</v>
      </c>
      <c r="BE355" s="71">
        <v>0</v>
      </c>
      <c r="BF355" s="71"/>
      <c r="BG355" s="72"/>
      <c r="BH355" s="71">
        <v>0</v>
      </c>
      <c r="BI355" s="71">
        <v>0</v>
      </c>
      <c r="BJ355" s="71">
        <v>5.7039999999999997</v>
      </c>
      <c r="BK355" s="71">
        <v>0</v>
      </c>
      <c r="BL355" s="71">
        <v>0</v>
      </c>
      <c r="BM355" s="71">
        <v>0</v>
      </c>
      <c r="BN355" s="72"/>
      <c r="BO355" s="71">
        <v>0</v>
      </c>
      <c r="BP355" s="71">
        <v>0</v>
      </c>
      <c r="BQ355" s="71">
        <v>1</v>
      </c>
      <c r="BR355" s="71">
        <v>0</v>
      </c>
      <c r="BS355" s="71">
        <v>0</v>
      </c>
      <c r="BT355" s="71">
        <v>0</v>
      </c>
      <c r="BU355"/>
      <c r="BV355" s="70">
        <v>5.7039999999999997</v>
      </c>
      <c r="BW355" s="70">
        <v>0</v>
      </c>
      <c r="BX355" s="70">
        <v>0</v>
      </c>
      <c r="BY355" s="70">
        <v>0</v>
      </c>
      <c r="BZ355" s="70">
        <v>0</v>
      </c>
      <c r="CA355" s="70">
        <v>0</v>
      </c>
      <c r="CB355" s="70">
        <v>0</v>
      </c>
      <c r="CC355" s="70">
        <v>0</v>
      </c>
      <c r="CD355" s="70">
        <v>0</v>
      </c>
    </row>
    <row r="356" spans="1:82">
      <c r="A356" s="70" t="s">
        <v>2061</v>
      </c>
      <c r="B356" s="70">
        <v>284</v>
      </c>
      <c r="C356" s="70">
        <v>12</v>
      </c>
      <c r="D356" s="70">
        <v>17</v>
      </c>
      <c r="E356" s="70">
        <v>2015</v>
      </c>
      <c r="F356" s="70" t="s">
        <v>182</v>
      </c>
      <c r="G356" s="70" t="s">
        <v>2049</v>
      </c>
      <c r="H356" s="70" t="s">
        <v>2050</v>
      </c>
      <c r="I356" s="148"/>
      <c r="J356" s="71">
        <v>78.242416235159439</v>
      </c>
      <c r="K356" s="71">
        <v>0.54857805706369178</v>
      </c>
      <c r="L356" s="71">
        <v>1.5257109545916689</v>
      </c>
      <c r="M356" s="71">
        <v>8.3860767229499587</v>
      </c>
      <c r="N356" s="71">
        <v>10.35250419415642</v>
      </c>
      <c r="O356" s="71">
        <v>9.1739585597586828</v>
      </c>
      <c r="P356" s="71">
        <v>8.1409798472226544</v>
      </c>
      <c r="Q356" s="71">
        <v>0.592711855630905</v>
      </c>
      <c r="R356" s="71">
        <v>0</v>
      </c>
      <c r="S356" s="71">
        <v>0</v>
      </c>
      <c r="T356" s="72"/>
      <c r="U356" s="71">
        <v>3465891</v>
      </c>
      <c r="V356" s="71">
        <v>239</v>
      </c>
      <c r="W356" s="71">
        <v>35</v>
      </c>
      <c r="X356" s="71">
        <v>1705</v>
      </c>
      <c r="Y356" s="71">
        <v>3965</v>
      </c>
      <c r="Z356" s="71">
        <v>5330</v>
      </c>
      <c r="AA356" s="71">
        <v>1620</v>
      </c>
      <c r="AB356" s="71">
        <v>8158</v>
      </c>
      <c r="AC356" s="71">
        <v>0</v>
      </c>
      <c r="AD356" s="71">
        <v>0</v>
      </c>
      <c r="AE356" s="72"/>
      <c r="AF356" s="71">
        <v>39768687.565687798</v>
      </c>
      <c r="AG356" s="71">
        <v>439954.57753208547</v>
      </c>
      <c r="AH356" s="71">
        <v>286568.32651834883</v>
      </c>
      <c r="AI356" s="71">
        <v>10539486.816283669</v>
      </c>
      <c r="AJ356" s="71">
        <v>16525548.31429865</v>
      </c>
      <c r="AK356" s="71">
        <v>0</v>
      </c>
      <c r="AL356" s="71">
        <v>0</v>
      </c>
      <c r="AM356" s="71">
        <v>1118019.6784770959</v>
      </c>
      <c r="AN356" s="71">
        <v>0</v>
      </c>
      <c r="AO356" s="71">
        <v>0</v>
      </c>
      <c r="AP356" s="71">
        <v>68678265.278797641</v>
      </c>
      <c r="AQ356" s="72"/>
      <c r="AR356" s="71">
        <v>201</v>
      </c>
      <c r="AS356" s="71">
        <v>49</v>
      </c>
      <c r="AT356" s="71">
        <v>0</v>
      </c>
      <c r="AU356" s="71">
        <v>0</v>
      </c>
      <c r="AV356" s="71">
        <v>0</v>
      </c>
      <c r="AW356" s="71">
        <v>0</v>
      </c>
      <c r="AX356" s="71"/>
      <c r="AY356" s="72"/>
      <c r="AZ356" s="71">
        <v>896.58100000000002</v>
      </c>
      <c r="BA356" s="71">
        <v>12384</v>
      </c>
      <c r="BB356" s="71">
        <v>0</v>
      </c>
      <c r="BC356" s="71">
        <v>0</v>
      </c>
      <c r="BD356" s="71">
        <v>0</v>
      </c>
      <c r="BE356" s="71">
        <v>0</v>
      </c>
      <c r="BF356" s="71"/>
      <c r="BG356" s="72"/>
      <c r="BH356" s="71">
        <v>0</v>
      </c>
      <c r="BI356" s="71">
        <v>0</v>
      </c>
      <c r="BJ356" s="71">
        <v>5.9009999999999998</v>
      </c>
      <c r="BK356" s="71">
        <v>0</v>
      </c>
      <c r="BL356" s="71">
        <v>0</v>
      </c>
      <c r="BM356" s="71">
        <v>0</v>
      </c>
      <c r="BN356" s="72"/>
      <c r="BO356" s="71">
        <v>0</v>
      </c>
      <c r="BP356" s="71">
        <v>0</v>
      </c>
      <c r="BQ356" s="71">
        <v>1</v>
      </c>
      <c r="BR356" s="71">
        <v>0</v>
      </c>
      <c r="BS356" s="71">
        <v>0</v>
      </c>
      <c r="BT356" s="71">
        <v>0</v>
      </c>
      <c r="BU356"/>
      <c r="BV356" s="70">
        <v>5.9009999999999998</v>
      </c>
      <c r="BW356" s="70">
        <v>0</v>
      </c>
      <c r="BX356" s="70">
        <v>0</v>
      </c>
      <c r="BY356" s="70">
        <v>0</v>
      </c>
      <c r="BZ356" s="70">
        <v>0</v>
      </c>
      <c r="CA356" s="70">
        <v>0</v>
      </c>
      <c r="CB356" s="70">
        <v>0</v>
      </c>
      <c r="CC356" s="70">
        <v>0</v>
      </c>
      <c r="CD356" s="70">
        <v>0</v>
      </c>
    </row>
    <row r="357" spans="1:82">
      <c r="A357" s="70" t="s">
        <v>2062</v>
      </c>
      <c r="B357" s="70">
        <v>285</v>
      </c>
      <c r="C357" s="70">
        <v>13</v>
      </c>
      <c r="D357" s="70">
        <v>17</v>
      </c>
      <c r="E357" s="70">
        <v>2016</v>
      </c>
      <c r="F357" s="70" t="s">
        <v>155</v>
      </c>
      <c r="G357" s="70" t="s">
        <v>2049</v>
      </c>
      <c r="H357" s="70" t="s">
        <v>2050</v>
      </c>
      <c r="I357" s="148"/>
      <c r="J357" s="71">
        <v>74.11688493642724</v>
      </c>
      <c r="K357" s="71">
        <v>0.53361206624782842</v>
      </c>
      <c r="L357" s="71">
        <v>1.4403394454290748</v>
      </c>
      <c r="M357" s="71">
        <v>6.8197707037291968</v>
      </c>
      <c r="N357" s="71">
        <v>10.247531541160139</v>
      </c>
      <c r="O357" s="71">
        <v>8.9894422238113254</v>
      </c>
      <c r="P357" s="71">
        <v>7.8857056989805461</v>
      </c>
      <c r="Q357" s="71">
        <v>0.56604507120036696</v>
      </c>
      <c r="R357" s="71">
        <v>0</v>
      </c>
      <c r="S357" s="71">
        <v>0</v>
      </c>
      <c r="T357" s="72"/>
      <c r="U357" s="71">
        <v>3472635</v>
      </c>
      <c r="V357" s="71">
        <v>239</v>
      </c>
      <c r="W357" s="71">
        <v>35</v>
      </c>
      <c r="X357" s="71">
        <v>1705</v>
      </c>
      <c r="Y357" s="71">
        <v>3947</v>
      </c>
      <c r="Z357" s="71">
        <v>5287</v>
      </c>
      <c r="AA357" s="71">
        <v>1623</v>
      </c>
      <c r="AB357" s="71">
        <v>8014</v>
      </c>
      <c r="AC357" s="71">
        <v>0</v>
      </c>
      <c r="AD357" s="71">
        <v>0</v>
      </c>
      <c r="AE357" s="72"/>
      <c r="AF357" s="71">
        <v>38820718.584841281</v>
      </c>
      <c r="AG357" s="71">
        <v>443317.69153792568</v>
      </c>
      <c r="AH357" s="71">
        <v>212543.80681565151</v>
      </c>
      <c r="AI357" s="71">
        <v>10958250.755051751</v>
      </c>
      <c r="AJ357" s="71">
        <v>17149083.151471101</v>
      </c>
      <c r="AK357" s="71">
        <v>0</v>
      </c>
      <c r="AL357" s="71">
        <v>0</v>
      </c>
      <c r="AM357" s="71">
        <v>1099138.3422807399</v>
      </c>
      <c r="AN357" s="71">
        <v>0</v>
      </c>
      <c r="AO357" s="71">
        <v>0</v>
      </c>
      <c r="AP357" s="71">
        <v>68683052.331998467</v>
      </c>
      <c r="AQ357" s="72"/>
      <c r="AR357" s="71">
        <v>211</v>
      </c>
      <c r="AS357" s="71">
        <v>68</v>
      </c>
      <c r="AT357" s="71">
        <v>0</v>
      </c>
      <c r="AU357" s="71">
        <v>0</v>
      </c>
      <c r="AV357" s="71">
        <v>0</v>
      </c>
      <c r="AW357" s="71">
        <v>0</v>
      </c>
      <c r="AX357" s="71"/>
      <c r="AY357" s="72"/>
      <c r="AZ357" s="71">
        <v>952.88100000000009</v>
      </c>
      <c r="BA357" s="71">
        <v>13217.3</v>
      </c>
      <c r="BB357" s="71">
        <v>0</v>
      </c>
      <c r="BC357" s="71">
        <v>0</v>
      </c>
      <c r="BD357" s="71">
        <v>0</v>
      </c>
      <c r="BE357" s="71">
        <v>0</v>
      </c>
      <c r="BF357" s="71"/>
      <c r="BG357" s="72"/>
      <c r="BH357" s="71">
        <v>0</v>
      </c>
      <c r="BI357" s="71">
        <v>0</v>
      </c>
      <c r="BJ357" s="71">
        <v>5.2910000000000004</v>
      </c>
      <c r="BK357" s="71">
        <v>0</v>
      </c>
      <c r="BL357" s="71">
        <v>0</v>
      </c>
      <c r="BM357" s="71">
        <v>0</v>
      </c>
      <c r="BN357" s="72"/>
      <c r="BO357" s="71">
        <v>0</v>
      </c>
      <c r="BP357" s="71">
        <v>0</v>
      </c>
      <c r="BQ357" s="71">
        <v>1</v>
      </c>
      <c r="BR357" s="71">
        <v>0</v>
      </c>
      <c r="BS357" s="71">
        <v>0</v>
      </c>
      <c r="BT357" s="71">
        <v>0</v>
      </c>
      <c r="BU357"/>
      <c r="BV357" s="70">
        <v>5.2910000000000004</v>
      </c>
      <c r="BW357" s="70">
        <v>0</v>
      </c>
      <c r="BX357" s="70">
        <v>0</v>
      </c>
      <c r="BY357" s="70">
        <v>0</v>
      </c>
      <c r="BZ357" s="70">
        <v>0</v>
      </c>
      <c r="CA357" s="70">
        <v>0</v>
      </c>
      <c r="CB357" s="70">
        <v>0</v>
      </c>
      <c r="CC357" s="70">
        <v>0</v>
      </c>
      <c r="CD357" s="70">
        <v>0</v>
      </c>
    </row>
    <row r="358" spans="1:82">
      <c r="A358" s="70" t="s">
        <v>2063</v>
      </c>
      <c r="B358" s="70">
        <v>286</v>
      </c>
      <c r="C358" s="70">
        <v>14</v>
      </c>
      <c r="D358" s="70">
        <v>17</v>
      </c>
      <c r="E358" s="70">
        <v>2017</v>
      </c>
      <c r="F358" s="70" t="s">
        <v>156</v>
      </c>
      <c r="G358" s="70" t="s">
        <v>2049</v>
      </c>
      <c r="H358" s="70" t="s">
        <v>2050</v>
      </c>
      <c r="I358" s="148"/>
      <c r="J358" s="71">
        <v>69.421837226369291</v>
      </c>
      <c r="K358" s="71">
        <v>0.54824606161673362</v>
      </c>
      <c r="L358" s="71">
        <v>1.4287077572283253</v>
      </c>
      <c r="M358" s="71">
        <v>6.3496491300828275</v>
      </c>
      <c r="N358" s="71">
        <v>9.4267848081755865</v>
      </c>
      <c r="O358" s="71">
        <v>8.7959246304830234</v>
      </c>
      <c r="P358" s="71">
        <v>7.9274834989075593</v>
      </c>
      <c r="Q358" s="71">
        <v>0.53597162534286602</v>
      </c>
      <c r="R358" s="71">
        <v>0</v>
      </c>
      <c r="S358" s="71">
        <v>0</v>
      </c>
      <c r="T358" s="72"/>
      <c r="U358" s="71">
        <v>3498257</v>
      </c>
      <c r="V358" s="71">
        <v>239</v>
      </c>
      <c r="W358" s="71">
        <v>35</v>
      </c>
      <c r="X358" s="71">
        <v>1705</v>
      </c>
      <c r="Y358" s="71">
        <v>3923</v>
      </c>
      <c r="Z358" s="71">
        <v>5259</v>
      </c>
      <c r="AA358" s="71">
        <v>1642</v>
      </c>
      <c r="AB358" s="71">
        <v>7847</v>
      </c>
      <c r="AC358" s="71">
        <v>0</v>
      </c>
      <c r="AD358" s="71">
        <v>0</v>
      </c>
      <c r="AE358" s="72"/>
      <c r="AF358" s="71">
        <v>37242355.921090446</v>
      </c>
      <c r="AG358" s="71">
        <v>448789.34129309183</v>
      </c>
      <c r="AH358" s="71">
        <v>285215.11257940187</v>
      </c>
      <c r="AI358" s="71">
        <v>10411934.73169389</v>
      </c>
      <c r="AJ358" s="71">
        <v>17382331.30554311</v>
      </c>
      <c r="AK358" s="71">
        <v>0</v>
      </c>
      <c r="AL358" s="71">
        <v>0</v>
      </c>
      <c r="AM358" s="71">
        <v>1077917.924430592</v>
      </c>
      <c r="AN358" s="71">
        <v>0</v>
      </c>
      <c r="AO358" s="71">
        <v>0</v>
      </c>
      <c r="AP358" s="71">
        <v>66848544.336630538</v>
      </c>
      <c r="AQ358" s="72"/>
      <c r="AR358" s="71">
        <v>214</v>
      </c>
      <c r="AS358" s="71">
        <v>70</v>
      </c>
      <c r="AT358" s="71">
        <v>0</v>
      </c>
      <c r="AU358" s="71">
        <v>0</v>
      </c>
      <c r="AV358" s="71">
        <v>0</v>
      </c>
      <c r="AW358" s="71">
        <v>0</v>
      </c>
      <c r="AX358" s="71"/>
      <c r="AY358" s="72"/>
      <c r="AZ358" s="71">
        <v>974.68100000000004</v>
      </c>
      <c r="BA358" s="71">
        <v>13271.7</v>
      </c>
      <c r="BB358" s="71">
        <v>0</v>
      </c>
      <c r="BC358" s="71">
        <v>0</v>
      </c>
      <c r="BD358" s="71">
        <v>0</v>
      </c>
      <c r="BE358" s="71">
        <v>0</v>
      </c>
      <c r="BF358" s="71"/>
      <c r="BG358" s="72"/>
      <c r="BH358" s="71">
        <v>0</v>
      </c>
      <c r="BI358" s="71">
        <v>0</v>
      </c>
      <c r="BJ358" s="71">
        <v>5.3440000000000003</v>
      </c>
      <c r="BK358" s="71">
        <v>0</v>
      </c>
      <c r="BL358" s="71">
        <v>0</v>
      </c>
      <c r="BM358" s="71">
        <v>0</v>
      </c>
      <c r="BN358" s="72"/>
      <c r="BO358" s="71">
        <v>0</v>
      </c>
      <c r="BP358" s="71">
        <v>0</v>
      </c>
      <c r="BQ358" s="71">
        <v>1</v>
      </c>
      <c r="BR358" s="71">
        <v>0</v>
      </c>
      <c r="BS358" s="71">
        <v>0</v>
      </c>
      <c r="BT358" s="71">
        <v>0</v>
      </c>
      <c r="BU358"/>
      <c r="BV358" s="70">
        <v>5.3440000000000003</v>
      </c>
      <c r="BW358" s="70">
        <v>0</v>
      </c>
      <c r="BX358" s="70">
        <v>0</v>
      </c>
      <c r="BY358" s="70">
        <v>0</v>
      </c>
      <c r="BZ358" s="70">
        <v>0</v>
      </c>
      <c r="CA358" s="70">
        <v>0</v>
      </c>
      <c r="CB358" s="70">
        <v>0</v>
      </c>
      <c r="CC358" s="70">
        <v>0</v>
      </c>
      <c r="CD358" s="70">
        <v>0</v>
      </c>
    </row>
    <row r="359" spans="1:82">
      <c r="A359" s="70" t="s">
        <v>2064</v>
      </c>
      <c r="B359" s="70">
        <v>287</v>
      </c>
      <c r="C359" s="70">
        <v>15</v>
      </c>
      <c r="D359" s="70">
        <v>17</v>
      </c>
      <c r="E359" s="70">
        <v>2018</v>
      </c>
      <c r="F359" s="70" t="s">
        <v>183</v>
      </c>
      <c r="G359" s="70" t="s">
        <v>2049</v>
      </c>
      <c r="H359" s="70" t="s">
        <v>2050</v>
      </c>
      <c r="I359" s="148"/>
      <c r="J359" s="71">
        <v>74.587597525092249</v>
      </c>
      <c r="K359" s="71">
        <v>0.46266455855015926</v>
      </c>
      <c r="L359" s="71">
        <v>1.2902841165963188</v>
      </c>
      <c r="M359" s="71">
        <v>5.7933533407744839</v>
      </c>
      <c r="N359" s="71">
        <v>6.5114170005948386</v>
      </c>
      <c r="O359" s="71">
        <v>8.5322009942338841</v>
      </c>
      <c r="P359" s="71">
        <v>7.8868105278637639</v>
      </c>
      <c r="Q359" s="71">
        <v>0.491264839529924</v>
      </c>
      <c r="R359" s="71">
        <v>0</v>
      </c>
      <c r="S359" s="71">
        <v>0</v>
      </c>
      <c r="T359" s="72"/>
      <c r="U359" s="71">
        <v>4147793</v>
      </c>
      <c r="V359" s="71">
        <v>239</v>
      </c>
      <c r="W359" s="71">
        <v>35</v>
      </c>
      <c r="X359" s="71">
        <v>1705</v>
      </c>
      <c r="Y359" s="71">
        <v>3920</v>
      </c>
      <c r="Z359" s="71">
        <v>5199</v>
      </c>
      <c r="AA359" s="71">
        <v>1650</v>
      </c>
      <c r="AB359" s="71">
        <v>7751</v>
      </c>
      <c r="AC359" s="71">
        <v>0</v>
      </c>
      <c r="AD359" s="71">
        <v>0</v>
      </c>
      <c r="AE359" s="72"/>
      <c r="AF359" s="71">
        <v>40521187.366179973</v>
      </c>
      <c r="AG359" s="71">
        <v>405983.91122001852</v>
      </c>
      <c r="AH359" s="71">
        <v>270880.3199391418</v>
      </c>
      <c r="AI359" s="71">
        <v>10000353.06760161</v>
      </c>
      <c r="AJ359" s="71">
        <v>14592957.794000391</v>
      </c>
      <c r="AK359" s="71">
        <v>0</v>
      </c>
      <c r="AL359" s="71">
        <v>0</v>
      </c>
      <c r="AM359" s="71">
        <v>1066933.759125991</v>
      </c>
      <c r="AN359" s="71">
        <v>0</v>
      </c>
      <c r="AO359" s="71">
        <v>0</v>
      </c>
      <c r="AP359" s="71">
        <v>66858296.218067124</v>
      </c>
      <c r="AQ359" s="72"/>
      <c r="AR359" s="71">
        <v>222</v>
      </c>
      <c r="AS359" s="71">
        <v>83</v>
      </c>
      <c r="AT359" s="71">
        <v>0</v>
      </c>
      <c r="AU359" s="71">
        <v>0</v>
      </c>
      <c r="AV359" s="71">
        <v>0</v>
      </c>
      <c r="AW359" s="71">
        <v>0</v>
      </c>
      <c r="AX359" s="71"/>
      <c r="AY359" s="72"/>
      <c r="AZ359" s="71">
        <v>1015.211</v>
      </c>
      <c r="BA359" s="71">
        <v>13775</v>
      </c>
      <c r="BB359" s="71">
        <v>0</v>
      </c>
      <c r="BC359" s="71">
        <v>0</v>
      </c>
      <c r="BD359" s="71">
        <v>0</v>
      </c>
      <c r="BE359" s="71">
        <v>0</v>
      </c>
      <c r="BF359" s="71"/>
      <c r="BG359" s="72"/>
      <c r="BH359" s="71">
        <v>0</v>
      </c>
      <c r="BI359" s="71">
        <v>0</v>
      </c>
      <c r="BJ359" s="71">
        <v>4.9619999999999997</v>
      </c>
      <c r="BK359" s="71">
        <v>0</v>
      </c>
      <c r="BL359" s="71">
        <v>0</v>
      </c>
      <c r="BM359" s="71">
        <v>0</v>
      </c>
      <c r="BN359" s="72"/>
      <c r="BO359" s="71">
        <v>0</v>
      </c>
      <c r="BP359" s="71">
        <v>0</v>
      </c>
      <c r="BQ359" s="71">
        <v>1</v>
      </c>
      <c r="BR359" s="71">
        <v>0</v>
      </c>
      <c r="BS359" s="71">
        <v>0</v>
      </c>
      <c r="BT359" s="71">
        <v>0</v>
      </c>
      <c r="BU359"/>
      <c r="BV359" s="70">
        <v>4.9619999999999997</v>
      </c>
      <c r="BW359" s="70">
        <v>0</v>
      </c>
      <c r="BX359" s="70">
        <v>0</v>
      </c>
      <c r="BY359" s="70">
        <v>0</v>
      </c>
      <c r="BZ359" s="70">
        <v>0</v>
      </c>
      <c r="CA359" s="70">
        <v>0</v>
      </c>
      <c r="CB359" s="70">
        <v>0</v>
      </c>
      <c r="CC359" s="70">
        <v>0</v>
      </c>
      <c r="CD359" s="70">
        <v>0</v>
      </c>
    </row>
    <row r="360" spans="1:82">
      <c r="A360" s="70" t="s">
        <v>2065</v>
      </c>
      <c r="B360" s="70">
        <v>288</v>
      </c>
      <c r="C360" s="70">
        <v>16</v>
      </c>
      <c r="D360" s="70">
        <v>17</v>
      </c>
      <c r="E360" s="70">
        <v>2019</v>
      </c>
      <c r="F360" s="70" t="s">
        <v>158</v>
      </c>
      <c r="G360" s="70" t="s">
        <v>2049</v>
      </c>
      <c r="H360" s="70" t="s">
        <v>2050</v>
      </c>
      <c r="I360" s="148"/>
      <c r="J360" s="71">
        <v>85.674721730924745</v>
      </c>
      <c r="K360" s="71">
        <v>0.43961482670797275</v>
      </c>
      <c r="L360" s="71">
        <v>1.3121189987411994</v>
      </c>
      <c r="M360" s="71">
        <v>6.0839133679809008</v>
      </c>
      <c r="N360" s="71">
        <v>6.2831021962720541</v>
      </c>
      <c r="O360" s="71">
        <v>8.1828300836490779</v>
      </c>
      <c r="P360" s="71">
        <v>7.8162588737774232</v>
      </c>
      <c r="Q360" s="71">
        <v>0.46609728821563801</v>
      </c>
      <c r="R360" s="71">
        <v>0</v>
      </c>
      <c r="S360" s="71">
        <v>0</v>
      </c>
      <c r="T360" s="72"/>
      <c r="U360" s="71">
        <v>4754369</v>
      </c>
      <c r="V360" s="71">
        <v>239</v>
      </c>
      <c r="W360" s="71">
        <v>35</v>
      </c>
      <c r="X360" s="71">
        <v>1705</v>
      </c>
      <c r="Y360" s="71">
        <v>3854</v>
      </c>
      <c r="Z360" s="71">
        <v>5123</v>
      </c>
      <c r="AA360" s="71">
        <v>1623</v>
      </c>
      <c r="AB360" s="71">
        <v>7553</v>
      </c>
      <c r="AC360" s="71">
        <v>0</v>
      </c>
      <c r="AD360" s="71">
        <v>0</v>
      </c>
      <c r="AE360" s="72"/>
      <c r="AF360" s="71">
        <v>47541648.888898209</v>
      </c>
      <c r="AG360" s="71">
        <v>393447.21032851777</v>
      </c>
      <c r="AH360" s="71">
        <v>287862.462992171</v>
      </c>
      <c r="AI360" s="71">
        <v>10224542.58115528</v>
      </c>
      <c r="AJ360" s="71">
        <v>12942977.779999049</v>
      </c>
      <c r="AK360" s="71">
        <v>0</v>
      </c>
      <c r="AL360" s="71">
        <v>0</v>
      </c>
      <c r="AM360" s="71">
        <v>1028661.7410464421</v>
      </c>
      <c r="AN360" s="71">
        <v>0</v>
      </c>
      <c r="AO360" s="71">
        <v>0</v>
      </c>
      <c r="AP360" s="71">
        <v>72419140.664419666</v>
      </c>
      <c r="AQ360" s="72"/>
      <c r="AR360" s="71">
        <v>229</v>
      </c>
      <c r="AS360" s="71">
        <v>86</v>
      </c>
      <c r="AT360" s="71">
        <v>0</v>
      </c>
      <c r="AU360" s="71">
        <v>0</v>
      </c>
      <c r="AV360" s="71">
        <v>0</v>
      </c>
      <c r="AW360" s="71">
        <v>0</v>
      </c>
      <c r="AX360" s="71"/>
      <c r="AY360" s="72"/>
      <c r="AZ360" s="71">
        <v>1066.511</v>
      </c>
      <c r="BA360" s="71">
        <v>14768.3</v>
      </c>
      <c r="BB360" s="71">
        <v>0</v>
      </c>
      <c r="BC360" s="71">
        <v>0</v>
      </c>
      <c r="BD360" s="71">
        <v>0</v>
      </c>
      <c r="BE360" s="71">
        <v>0</v>
      </c>
      <c r="BF360" s="71"/>
      <c r="BG360" s="72"/>
      <c r="BH360" s="71">
        <v>0</v>
      </c>
      <c r="BI360" s="71">
        <v>0</v>
      </c>
      <c r="BJ360" s="71">
        <v>3.677</v>
      </c>
      <c r="BK360" s="71">
        <v>0</v>
      </c>
      <c r="BL360" s="71">
        <v>0</v>
      </c>
      <c r="BM360" s="71">
        <v>0</v>
      </c>
      <c r="BN360" s="72"/>
      <c r="BO360" s="71">
        <v>0</v>
      </c>
      <c r="BP360" s="71">
        <v>0</v>
      </c>
      <c r="BQ360" s="71">
        <v>1</v>
      </c>
      <c r="BR360" s="71">
        <v>0</v>
      </c>
      <c r="BS360" s="71">
        <v>0</v>
      </c>
      <c r="BT360" s="71">
        <v>0</v>
      </c>
      <c r="BU360"/>
      <c r="BV360" s="70">
        <v>3.677</v>
      </c>
      <c r="BW360" s="70">
        <v>0</v>
      </c>
      <c r="BX360" s="70">
        <v>0</v>
      </c>
      <c r="BY360" s="70">
        <v>0</v>
      </c>
      <c r="BZ360" s="70">
        <v>0</v>
      </c>
      <c r="CA360" s="70">
        <v>0</v>
      </c>
      <c r="CB360" s="70">
        <v>0</v>
      </c>
      <c r="CC360" s="70">
        <v>0</v>
      </c>
      <c r="CD360" s="70">
        <v>0</v>
      </c>
    </row>
    <row r="361" spans="1:82">
      <c r="A361" s="70" t="s">
        <v>2066</v>
      </c>
      <c r="B361" s="70">
        <v>289</v>
      </c>
      <c r="C361" s="70">
        <v>17</v>
      </c>
      <c r="D361" s="70">
        <v>17</v>
      </c>
      <c r="E361" s="70">
        <v>2020</v>
      </c>
      <c r="F361" s="70" t="s">
        <v>159</v>
      </c>
      <c r="G361" s="70" t="s">
        <v>2049</v>
      </c>
      <c r="H361" s="70" t="s">
        <v>2050</v>
      </c>
      <c r="I361" s="148"/>
      <c r="J361" s="71">
        <v>54.618492475869552</v>
      </c>
      <c r="K361" s="71">
        <v>0.52297491202851143</v>
      </c>
      <c r="L361" s="71">
        <v>1.3324827857303994</v>
      </c>
      <c r="M361" s="71">
        <v>6.5196936798953367</v>
      </c>
      <c r="N361" s="71">
        <v>7.2502714072918444</v>
      </c>
      <c r="O361" s="71">
        <v>7.0937464649070501</v>
      </c>
      <c r="P361" s="71">
        <v>7.5032690320770987</v>
      </c>
      <c r="Q361" s="71">
        <v>0.43725272472638999</v>
      </c>
      <c r="R361" s="71">
        <v>0</v>
      </c>
      <c r="S361" s="71">
        <v>0</v>
      </c>
      <c r="T361" s="72"/>
      <c r="U361" s="71">
        <v>3083298</v>
      </c>
      <c r="V361" s="71">
        <v>281</v>
      </c>
      <c r="W361" s="71">
        <v>47</v>
      </c>
      <c r="X361" s="71">
        <v>1924</v>
      </c>
      <c r="Y361" s="71">
        <v>3834</v>
      </c>
      <c r="Z361" s="71">
        <v>5069</v>
      </c>
      <c r="AA361" s="71">
        <v>1656</v>
      </c>
      <c r="AB361" s="71">
        <v>7416</v>
      </c>
      <c r="AC361" s="71">
        <v>0</v>
      </c>
      <c r="AD361" s="71">
        <v>0</v>
      </c>
      <c r="AE361" s="72"/>
      <c r="AF361" s="71">
        <v>31351400.498661589</v>
      </c>
      <c r="AG361" s="71">
        <v>422301.03669236257</v>
      </c>
      <c r="AH361" s="71">
        <v>303209.7339508264</v>
      </c>
      <c r="AI361" s="71">
        <v>10857421.168566817</v>
      </c>
      <c r="AJ361" s="71">
        <v>15132825.020399811</v>
      </c>
      <c r="AK361" s="71"/>
      <c r="AL361" s="71"/>
      <c r="AM361" s="71">
        <v>967870.39347848459</v>
      </c>
      <c r="AN361" s="71"/>
      <c r="AO361" s="71"/>
      <c r="AP361" s="71">
        <v>59035027.85174989</v>
      </c>
      <c r="AQ361" s="72"/>
      <c r="AR361" s="71">
        <v>235</v>
      </c>
      <c r="AS361" s="71">
        <v>89</v>
      </c>
      <c r="AT361" s="71">
        <v>0</v>
      </c>
      <c r="AU361" s="71">
        <v>0</v>
      </c>
      <c r="AV361" s="71">
        <v>0</v>
      </c>
      <c r="AW361" s="71">
        <v>0</v>
      </c>
      <c r="AX361" s="71"/>
      <c r="AY361" s="72"/>
      <c r="AZ361" s="71">
        <v>1103.8900000000001</v>
      </c>
      <c r="BA361" s="71">
        <v>16999.8</v>
      </c>
      <c r="BB361" s="71">
        <v>0</v>
      </c>
      <c r="BC361" s="71">
        <v>0</v>
      </c>
      <c r="BD361" s="71">
        <v>0</v>
      </c>
      <c r="BE361" s="71">
        <v>0</v>
      </c>
      <c r="BF361" s="71"/>
      <c r="BG361" s="72"/>
      <c r="BH361" s="71">
        <v>0</v>
      </c>
      <c r="BI361" s="71">
        <v>0</v>
      </c>
      <c r="BJ361" s="71">
        <v>3.4860000000000002</v>
      </c>
      <c r="BK361" s="71">
        <v>0</v>
      </c>
      <c r="BL361" s="71">
        <v>0</v>
      </c>
      <c r="BM361" s="71">
        <v>0</v>
      </c>
      <c r="BN361" s="72"/>
      <c r="BO361" s="71">
        <v>0</v>
      </c>
      <c r="BP361" s="71">
        <v>0</v>
      </c>
      <c r="BQ361" s="71">
        <v>1</v>
      </c>
      <c r="BR361" s="71">
        <v>0</v>
      </c>
      <c r="BS361" s="71">
        <v>0</v>
      </c>
      <c r="BT361" s="71">
        <v>0</v>
      </c>
      <c r="BU361"/>
      <c r="BV361" s="70">
        <v>3.4860000000000002</v>
      </c>
      <c r="BW361" s="70">
        <v>0</v>
      </c>
      <c r="BX361" s="70">
        <v>0</v>
      </c>
      <c r="BY361" s="70">
        <v>0</v>
      </c>
      <c r="BZ361" s="70">
        <v>0</v>
      </c>
      <c r="CA361" s="70">
        <v>0</v>
      </c>
      <c r="CB361" s="70">
        <v>0</v>
      </c>
      <c r="CC361" s="70">
        <v>0</v>
      </c>
      <c r="CD361" s="70">
        <v>0</v>
      </c>
    </row>
    <row r="362" spans="1:82">
      <c r="A362" s="70" t="s">
        <v>2067</v>
      </c>
      <c r="B362" s="70">
        <v>289</v>
      </c>
      <c r="C362" s="70">
        <v>18</v>
      </c>
      <c r="D362" s="70">
        <v>17</v>
      </c>
      <c r="E362" s="70">
        <v>2021</v>
      </c>
      <c r="F362" s="70" t="s">
        <v>160</v>
      </c>
      <c r="G362" s="70" t="s">
        <v>2049</v>
      </c>
      <c r="H362" s="70" t="s">
        <v>2050</v>
      </c>
      <c r="I362" s="148"/>
      <c r="J362" s="71">
        <v>47.502488487132297</v>
      </c>
      <c r="K362" s="71">
        <v>0.56525657254198369</v>
      </c>
      <c r="L362" s="71">
        <v>1.2107751534869433</v>
      </c>
      <c r="M362" s="71">
        <v>5.9993259971614838</v>
      </c>
      <c r="N362" s="71">
        <v>6.9371130615495691</v>
      </c>
      <c r="O362" s="71">
        <v>6.8011148789072298</v>
      </c>
      <c r="P362" s="71">
        <v>7.6157936287682046</v>
      </c>
      <c r="Q362" s="71">
        <v>0.42511652896073199</v>
      </c>
      <c r="R362" s="71">
        <v>0</v>
      </c>
      <c r="S362" s="71">
        <v>0</v>
      </c>
      <c r="T362" s="72"/>
      <c r="U362" s="71">
        <v>2923515</v>
      </c>
      <c r="V362" s="71">
        <v>281</v>
      </c>
      <c r="W362" s="71">
        <v>47</v>
      </c>
      <c r="X362" s="71">
        <v>1924</v>
      </c>
      <c r="Y362" s="71">
        <v>3831</v>
      </c>
      <c r="Z362" s="71">
        <v>5004</v>
      </c>
      <c r="AA362" s="71">
        <v>1639</v>
      </c>
      <c r="AB362" s="71">
        <v>7281</v>
      </c>
      <c r="AC362" s="71">
        <v>0</v>
      </c>
      <c r="AD362" s="71">
        <v>0</v>
      </c>
      <c r="AE362" s="72"/>
      <c r="AF362" s="71">
        <v>28353768.143098343</v>
      </c>
      <c r="AG362" s="71">
        <v>470879.67518745904</v>
      </c>
      <c r="AH362" s="71">
        <v>271374.04493571928</v>
      </c>
      <c r="AI362" s="71">
        <v>11547919.195856277</v>
      </c>
      <c r="AJ362" s="71">
        <v>15928033.324689049</v>
      </c>
      <c r="AK362" s="71">
        <v>0</v>
      </c>
      <c r="AL362" s="71">
        <v>0</v>
      </c>
      <c r="AM362" s="71">
        <v>955732.36712861306</v>
      </c>
      <c r="AN362" s="71">
        <v>0</v>
      </c>
      <c r="AO362" s="71">
        <v>0</v>
      </c>
      <c r="AP362" s="71">
        <v>57527706.750895455</v>
      </c>
      <c r="AQ362" s="72"/>
      <c r="AR362" s="71">
        <v>243</v>
      </c>
      <c r="AS362" s="71">
        <v>89</v>
      </c>
      <c r="AT362" s="71">
        <v>0</v>
      </c>
      <c r="AU362" s="71">
        <v>0</v>
      </c>
      <c r="AV362" s="71">
        <v>0</v>
      </c>
      <c r="AW362" s="71">
        <v>0</v>
      </c>
      <c r="AX362" s="71"/>
      <c r="AY362" s="72"/>
      <c r="AZ362" s="71">
        <v>1153.8399999999999</v>
      </c>
      <c r="BA362" s="71">
        <v>16999.8</v>
      </c>
      <c r="BB362" s="71">
        <v>0</v>
      </c>
      <c r="BC362" s="71">
        <v>0</v>
      </c>
      <c r="BD362" s="71">
        <v>0</v>
      </c>
      <c r="BE362" s="71">
        <v>0</v>
      </c>
      <c r="BF362" s="71"/>
      <c r="BG362" s="72"/>
      <c r="BH362" s="71">
        <v>0</v>
      </c>
      <c r="BI362" s="71">
        <v>0</v>
      </c>
      <c r="BJ362" s="71">
        <v>3.5089999999999999</v>
      </c>
      <c r="BK362" s="71">
        <v>0</v>
      </c>
      <c r="BL362" s="71">
        <v>0</v>
      </c>
      <c r="BM362" s="71">
        <v>0</v>
      </c>
      <c r="BN362" s="72"/>
      <c r="BO362" s="71">
        <v>0</v>
      </c>
      <c r="BP362" s="71">
        <v>0</v>
      </c>
      <c r="BQ362" s="71">
        <v>1</v>
      </c>
      <c r="BR362" s="71">
        <v>0</v>
      </c>
      <c r="BS362" s="71">
        <v>0</v>
      </c>
      <c r="BT362" s="71">
        <v>0</v>
      </c>
      <c r="BU362"/>
      <c r="BV362" s="70">
        <v>3.5089999999999999</v>
      </c>
      <c r="BW362" s="70">
        <v>0</v>
      </c>
      <c r="BX362" s="70">
        <v>0</v>
      </c>
      <c r="BY362" s="70">
        <v>0</v>
      </c>
      <c r="BZ362" s="70">
        <v>0</v>
      </c>
      <c r="CA362" s="70">
        <v>0</v>
      </c>
      <c r="CB362" s="70">
        <v>0</v>
      </c>
      <c r="CC362" s="70">
        <v>0</v>
      </c>
      <c r="CD362" s="70">
        <v>0</v>
      </c>
    </row>
    <row r="363" spans="1:82">
      <c r="A363" s="70" t="s">
        <v>2068</v>
      </c>
      <c r="B363" s="70">
        <v>289</v>
      </c>
      <c r="C363" s="70">
        <v>19</v>
      </c>
      <c r="D363" s="70">
        <v>17</v>
      </c>
      <c r="E363" s="70">
        <v>2022</v>
      </c>
      <c r="F363" s="70" t="s">
        <v>161</v>
      </c>
      <c r="G363" s="70" t="s">
        <v>2049</v>
      </c>
      <c r="H363" s="70" t="s">
        <v>2050</v>
      </c>
      <c r="I363" s="148"/>
      <c r="J363" s="71">
        <v>46.34276660672252</v>
      </c>
      <c r="K363" s="71">
        <v>0.56239324572850957</v>
      </c>
      <c r="L363" s="71">
        <v>1.0275838772038859</v>
      </c>
      <c r="M363" s="71">
        <v>6.7899440861591005</v>
      </c>
      <c r="N363" s="71">
        <v>8.7247949064626429</v>
      </c>
      <c r="O363" s="71">
        <v>7.1224928878491403</v>
      </c>
      <c r="P363" s="71">
        <v>7.5151690557253916</v>
      </c>
      <c r="Q363" s="71">
        <v>0.41909440880793292</v>
      </c>
      <c r="R363" s="71">
        <v>0</v>
      </c>
      <c r="S363" s="71">
        <v>0</v>
      </c>
      <c r="T363" s="72"/>
      <c r="U363" s="71">
        <v>3064673</v>
      </c>
      <c r="V363" s="71">
        <v>281</v>
      </c>
      <c r="W363" s="71">
        <v>47</v>
      </c>
      <c r="X363" s="71">
        <v>1924</v>
      </c>
      <c r="Y363" s="71">
        <v>3805</v>
      </c>
      <c r="Z363" s="71">
        <v>4979</v>
      </c>
      <c r="AA363" s="71">
        <v>1642</v>
      </c>
      <c r="AB363" s="71">
        <v>7119</v>
      </c>
      <c r="AC363" s="71">
        <v>0</v>
      </c>
      <c r="AD363" s="71">
        <v>0</v>
      </c>
      <c r="AE363" s="72"/>
      <c r="AF363" s="71">
        <v>27615769.617472529</v>
      </c>
      <c r="AG363" s="71">
        <v>470457.33380122873</v>
      </c>
      <c r="AH363" s="71">
        <v>268580.23322317662</v>
      </c>
      <c r="AI363" s="71">
        <v>11564919.44348559</v>
      </c>
      <c r="AJ363" s="71">
        <v>16694308.611540109</v>
      </c>
      <c r="AK363" s="71">
        <v>0</v>
      </c>
      <c r="AL363" s="71">
        <v>0</v>
      </c>
      <c r="AM363" s="71">
        <v>919257.20888425561</v>
      </c>
      <c r="AN363" s="71">
        <v>0</v>
      </c>
      <c r="AO363" s="71">
        <v>0</v>
      </c>
      <c r="AP363" s="71">
        <v>57533292.44840689</v>
      </c>
      <c r="AQ363" s="72"/>
      <c r="AR363" s="71">
        <v>253</v>
      </c>
      <c r="AS363" s="71">
        <v>90</v>
      </c>
      <c r="AT363" s="71">
        <v>0</v>
      </c>
      <c r="AU363" s="71">
        <v>0</v>
      </c>
      <c r="AV363" s="71">
        <v>0</v>
      </c>
      <c r="AW363" s="71">
        <v>0</v>
      </c>
      <c r="AX363" s="71"/>
      <c r="AY363" s="72"/>
      <c r="AZ363" s="71">
        <v>1228.3599999999999</v>
      </c>
      <c r="BA363" s="71">
        <v>17009.799999999996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2069</v>
      </c>
      <c r="B364" s="70">
        <v>289</v>
      </c>
      <c r="C364" s="70">
        <v>20</v>
      </c>
      <c r="D364" s="70">
        <v>17</v>
      </c>
      <c r="E364" s="70">
        <v>2023</v>
      </c>
      <c r="F364" s="70" t="s">
        <v>1539</v>
      </c>
      <c r="G364" s="70" t="s">
        <v>2049</v>
      </c>
      <c r="H364" s="70" t="s">
        <v>2050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267</v>
      </c>
      <c r="AS364" s="71">
        <v>90</v>
      </c>
      <c r="AT364" s="71">
        <v>0</v>
      </c>
      <c r="AU364" s="71">
        <v>0</v>
      </c>
      <c r="AV364" s="71">
        <v>0</v>
      </c>
      <c r="AW364" s="71">
        <v>0</v>
      </c>
      <c r="AX364" s="71"/>
      <c r="AY364" s="72"/>
      <c r="AZ364" s="71">
        <v>1318.9799999999998</v>
      </c>
      <c r="BA364" s="71">
        <v>17009.799999999996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2070</v>
      </c>
      <c r="B365" s="70">
        <v>289</v>
      </c>
      <c r="C365" s="70">
        <v>21</v>
      </c>
      <c r="D365" s="70">
        <v>17</v>
      </c>
      <c r="E365" s="70">
        <v>2024</v>
      </c>
      <c r="F365" s="70" t="s">
        <v>1554</v>
      </c>
      <c r="G365" s="70" t="s">
        <v>2049</v>
      </c>
      <c r="H365" s="70" t="s">
        <v>2050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2071</v>
      </c>
      <c r="B366" s="70">
        <v>460</v>
      </c>
      <c r="C366" s="70">
        <v>1</v>
      </c>
      <c r="D366" s="70">
        <v>28</v>
      </c>
      <c r="E366" s="70">
        <v>1990</v>
      </c>
      <c r="F366" s="70" t="s">
        <v>787</v>
      </c>
      <c r="G366" s="70" t="s">
        <v>2072</v>
      </c>
      <c r="H366" s="70" t="s">
        <v>2073</v>
      </c>
      <c r="I366" s="148"/>
      <c r="J366" s="71">
        <v>8.4913968575368877</v>
      </c>
      <c r="K366" s="71">
        <v>1.6777446241186</v>
      </c>
      <c r="L366" s="71">
        <v>1.6543768318533361</v>
      </c>
      <c r="M366" s="71">
        <v>5.9456754786364856</v>
      </c>
      <c r="N366" s="71">
        <v>5.4814873242970963</v>
      </c>
      <c r="O366" s="71">
        <v>5.9589844813355954</v>
      </c>
      <c r="P366" s="71">
        <v>6.017023272889527</v>
      </c>
      <c r="Q366" s="71">
        <v>0.48895680615889497</v>
      </c>
      <c r="R366" s="71">
        <v>0</v>
      </c>
      <c r="S366" s="71">
        <v>0.5218976666662466</v>
      </c>
      <c r="T366" s="72"/>
      <c r="U366" s="71">
        <v>205391</v>
      </c>
      <c r="V366" s="71">
        <v>570</v>
      </c>
      <c r="W366" s="71">
        <v>16</v>
      </c>
      <c r="X366" s="71">
        <v>2003</v>
      </c>
      <c r="Y366" s="71">
        <v>2467</v>
      </c>
      <c r="Z366" s="71">
        <v>2451</v>
      </c>
      <c r="AA366" s="71">
        <v>1461</v>
      </c>
      <c r="AB366" s="71">
        <v>7939</v>
      </c>
      <c r="AC366" s="71">
        <v>0</v>
      </c>
      <c r="AD366" s="71">
        <v>0.5218976666662466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2074</v>
      </c>
      <c r="B367" s="70">
        <v>461</v>
      </c>
      <c r="C367" s="70">
        <v>2</v>
      </c>
      <c r="D367" s="70">
        <v>28</v>
      </c>
      <c r="E367" s="70">
        <v>2005</v>
      </c>
      <c r="F367" s="70" t="s">
        <v>789</v>
      </c>
      <c r="G367" s="70" t="s">
        <v>2072</v>
      </c>
      <c r="H367" s="70" t="s">
        <v>2073</v>
      </c>
      <c r="I367" s="148"/>
      <c r="J367" s="71">
        <v>3.384933441448517</v>
      </c>
      <c r="K367" s="71">
        <v>0.59384082940557759</v>
      </c>
      <c r="L367" s="71">
        <v>1.875993652990708</v>
      </c>
      <c r="M367" s="71">
        <v>7.9601423822031929</v>
      </c>
      <c r="N367" s="71">
        <v>8.7248283601400303</v>
      </c>
      <c r="O367" s="71">
        <v>8.2001646183466583</v>
      </c>
      <c r="P367" s="71">
        <v>6.6378358306051721</v>
      </c>
      <c r="Q367" s="71">
        <v>0.47808968197196999</v>
      </c>
      <c r="R367" s="71">
        <v>0</v>
      </c>
      <c r="S367" s="71">
        <v>3.446209488</v>
      </c>
      <c r="T367" s="72"/>
      <c r="U367" s="71">
        <v>85926</v>
      </c>
      <c r="V367" s="71">
        <v>251</v>
      </c>
      <c r="W367" s="71">
        <v>20</v>
      </c>
      <c r="X367" s="71">
        <v>1490</v>
      </c>
      <c r="Y367" s="71">
        <v>3323</v>
      </c>
      <c r="Z367" s="71">
        <v>3903</v>
      </c>
      <c r="AA367" s="71">
        <v>1320</v>
      </c>
      <c r="AB367" s="71">
        <v>8115</v>
      </c>
      <c r="AC367" s="71">
        <v>0</v>
      </c>
      <c r="AD367" s="71">
        <v>3.446209488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2075</v>
      </c>
      <c r="B368" s="70">
        <v>462</v>
      </c>
      <c r="C368" s="70">
        <v>3</v>
      </c>
      <c r="D368" s="70">
        <v>28</v>
      </c>
      <c r="E368" s="70">
        <v>2006</v>
      </c>
      <c r="F368" s="70" t="s">
        <v>790</v>
      </c>
      <c r="G368" s="1064" t="s">
        <v>2072</v>
      </c>
      <c r="H368" s="70" t="s">
        <v>2073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2076</v>
      </c>
      <c r="B369" s="70">
        <v>463</v>
      </c>
      <c r="C369" s="70">
        <v>4</v>
      </c>
      <c r="D369" s="70">
        <v>28</v>
      </c>
      <c r="E369" s="70">
        <v>2007</v>
      </c>
      <c r="F369" s="70" t="s">
        <v>791</v>
      </c>
      <c r="G369" s="1064" t="s">
        <v>2072</v>
      </c>
      <c r="H369" s="70" t="s">
        <v>2073</v>
      </c>
      <c r="I369" s="148"/>
      <c r="J369" s="71">
        <v>2.938191032670638</v>
      </c>
      <c r="K369" s="71">
        <v>0.48516452090965101</v>
      </c>
      <c r="L369" s="71">
        <v>1.5482911572838991</v>
      </c>
      <c r="M369" s="71">
        <v>7.8971530549294124</v>
      </c>
      <c r="N369" s="71">
        <v>10.610946177820519</v>
      </c>
      <c r="O369" s="71">
        <v>8.0437957609309798</v>
      </c>
      <c r="P369" s="71">
        <v>6.5924933208106298</v>
      </c>
      <c r="Q369" s="71">
        <v>0.499432910236004</v>
      </c>
      <c r="R369" s="71">
        <v>0</v>
      </c>
      <c r="S369" s="71">
        <v>3.27508284968</v>
      </c>
      <c r="T369" s="72"/>
      <c r="U369" s="71">
        <v>83802</v>
      </c>
      <c r="V369" s="71">
        <v>200</v>
      </c>
      <c r="W369" s="71">
        <v>19</v>
      </c>
      <c r="X369" s="71">
        <v>1770</v>
      </c>
      <c r="Y369" s="71">
        <v>3387</v>
      </c>
      <c r="Z369" s="71">
        <v>3980</v>
      </c>
      <c r="AA369" s="71">
        <v>1291</v>
      </c>
      <c r="AB369" s="71">
        <v>8029</v>
      </c>
      <c r="AC369" s="71">
        <v>0</v>
      </c>
      <c r="AD369" s="71">
        <v>3.27508284968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2077</v>
      </c>
      <c r="B370" s="70">
        <v>464</v>
      </c>
      <c r="C370" s="70">
        <v>5</v>
      </c>
      <c r="D370" s="70">
        <v>28</v>
      </c>
      <c r="E370" s="70">
        <v>2008</v>
      </c>
      <c r="F370" s="70" t="s">
        <v>792</v>
      </c>
      <c r="G370" s="70" t="s">
        <v>2072</v>
      </c>
      <c r="H370" s="70" t="s">
        <v>2073</v>
      </c>
      <c r="I370" s="148"/>
      <c r="J370" s="71">
        <v>4.2814661093460629</v>
      </c>
      <c r="K370" s="71">
        <v>0.381793079123597</v>
      </c>
      <c r="L370" s="71">
        <v>1.3585921254686739</v>
      </c>
      <c r="M370" s="71">
        <v>8.9149886175046138</v>
      </c>
      <c r="N370" s="71">
        <v>10.209382700968421</v>
      </c>
      <c r="O370" s="71">
        <v>7.8393840176885838</v>
      </c>
      <c r="P370" s="71">
        <v>6.574778835252296</v>
      </c>
      <c r="Q370" s="71">
        <v>0.49177960977858798</v>
      </c>
      <c r="R370" s="71">
        <v>0</v>
      </c>
      <c r="S370" s="71">
        <v>3.44256698505</v>
      </c>
      <c r="T370" s="72"/>
      <c r="U370" s="71">
        <v>141069</v>
      </c>
      <c r="V370" s="71">
        <v>200</v>
      </c>
      <c r="W370" s="71">
        <v>19</v>
      </c>
      <c r="X370" s="71">
        <v>1770</v>
      </c>
      <c r="Y370" s="71">
        <v>3438</v>
      </c>
      <c r="Z370" s="71">
        <v>4015</v>
      </c>
      <c r="AA370" s="71">
        <v>1289</v>
      </c>
      <c r="AB370" s="71">
        <v>8036</v>
      </c>
      <c r="AC370" s="71">
        <v>0</v>
      </c>
      <c r="AD370" s="71">
        <v>3.44256698505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2078</v>
      </c>
      <c r="B371" s="70">
        <v>465</v>
      </c>
      <c r="C371" s="70">
        <v>6</v>
      </c>
      <c r="D371" s="70">
        <v>28</v>
      </c>
      <c r="E371" s="70">
        <v>2009</v>
      </c>
      <c r="F371" s="70" t="s">
        <v>176</v>
      </c>
      <c r="G371" s="70" t="s">
        <v>2072</v>
      </c>
      <c r="H371" s="70" t="s">
        <v>2073</v>
      </c>
      <c r="I371" s="148"/>
      <c r="J371" s="71">
        <v>3.380354548816511</v>
      </c>
      <c r="K371" s="71">
        <v>0.34307375023687942</v>
      </c>
      <c r="L371" s="71">
        <v>2.5505600620877851</v>
      </c>
      <c r="M371" s="71">
        <v>8.3900962920401554</v>
      </c>
      <c r="N371" s="71">
        <v>9.6314262519408409</v>
      </c>
      <c r="O371" s="71">
        <v>7.9956571975581499</v>
      </c>
      <c r="P371" s="71">
        <v>6.260255666757506</v>
      </c>
      <c r="Q371" s="71">
        <v>0.46876905854537598</v>
      </c>
      <c r="R371" s="71">
        <v>0</v>
      </c>
      <c r="S371" s="71">
        <v>4.0353266724000001</v>
      </c>
      <c r="T371" s="72"/>
      <c r="U371" s="71">
        <v>96244</v>
      </c>
      <c r="V371" s="71">
        <v>231</v>
      </c>
      <c r="W371" s="71">
        <v>46</v>
      </c>
      <c r="X371" s="71">
        <v>1896</v>
      </c>
      <c r="Y371" s="71">
        <v>3520</v>
      </c>
      <c r="Z371" s="71">
        <v>4042</v>
      </c>
      <c r="AA371" s="71">
        <v>1260</v>
      </c>
      <c r="AB371" s="71">
        <v>8041</v>
      </c>
      <c r="AC371" s="71">
        <v>0</v>
      </c>
      <c r="AD371" s="71">
        <v>4.0353266724000001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2079</v>
      </c>
      <c r="B372" s="70">
        <v>466</v>
      </c>
      <c r="C372" s="70">
        <v>7</v>
      </c>
      <c r="D372" s="70">
        <v>28</v>
      </c>
      <c r="E372" s="70">
        <v>2010</v>
      </c>
      <c r="F372" s="70" t="s">
        <v>177</v>
      </c>
      <c r="G372" s="70" t="s">
        <v>2072</v>
      </c>
      <c r="H372" s="70" t="s">
        <v>2073</v>
      </c>
      <c r="I372" s="148"/>
      <c r="J372" s="71">
        <v>3.9154005530599569</v>
      </c>
      <c r="K372" s="71">
        <v>0.36562234933070531</v>
      </c>
      <c r="L372" s="71">
        <v>2.4147597395981211</v>
      </c>
      <c r="M372" s="71">
        <v>8.3750210721347234</v>
      </c>
      <c r="N372" s="71">
        <v>9.9645017392029374</v>
      </c>
      <c r="O372" s="71">
        <v>7.9724577909458771</v>
      </c>
      <c r="P372" s="71">
        <v>6.1912945756004323</v>
      </c>
      <c r="Q372" s="71">
        <v>0.48871941549294501</v>
      </c>
      <c r="R372" s="71">
        <v>0</v>
      </c>
      <c r="S372" s="71">
        <v>4.6991174994399998</v>
      </c>
      <c r="T372" s="72"/>
      <c r="U372" s="71">
        <v>101161</v>
      </c>
      <c r="V372" s="71">
        <v>231</v>
      </c>
      <c r="W372" s="71">
        <v>46</v>
      </c>
      <c r="X372" s="71">
        <v>1896</v>
      </c>
      <c r="Y372" s="71">
        <v>3565</v>
      </c>
      <c r="Z372" s="71">
        <v>4049</v>
      </c>
      <c r="AA372" s="71">
        <v>1215</v>
      </c>
      <c r="AB372" s="71">
        <v>8033</v>
      </c>
      <c r="AC372" s="71">
        <v>0</v>
      </c>
      <c r="AD372" s="71">
        <v>4.6991174994399998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2080</v>
      </c>
      <c r="B373" s="70">
        <v>467</v>
      </c>
      <c r="C373" s="70">
        <v>8</v>
      </c>
      <c r="D373" s="70">
        <v>28</v>
      </c>
      <c r="E373" s="70">
        <v>2011</v>
      </c>
      <c r="F373" s="70" t="s">
        <v>178</v>
      </c>
      <c r="G373" s="70" t="s">
        <v>2072</v>
      </c>
      <c r="H373" s="70" t="s">
        <v>2073</v>
      </c>
      <c r="I373" s="148"/>
      <c r="J373" s="71">
        <v>4.1592034594024234</v>
      </c>
      <c r="K373" s="71">
        <v>0.57717010028633209</v>
      </c>
      <c r="L373" s="71">
        <v>2.3542502952229571</v>
      </c>
      <c r="M373" s="71">
        <v>9.7028781311658907</v>
      </c>
      <c r="N373" s="71">
        <v>10.57922124722981</v>
      </c>
      <c r="O373" s="71">
        <v>7.9224208546707997</v>
      </c>
      <c r="P373" s="71">
        <v>5.9678400322609857</v>
      </c>
      <c r="Q373" s="71">
        <v>0.56218828188900205</v>
      </c>
      <c r="R373" s="71">
        <v>0</v>
      </c>
      <c r="S373" s="71">
        <v>4.3098404641599997</v>
      </c>
      <c r="T373" s="72"/>
      <c r="U373" s="71">
        <v>112504</v>
      </c>
      <c r="V373" s="71">
        <v>231</v>
      </c>
      <c r="W373" s="71">
        <v>46</v>
      </c>
      <c r="X373" s="71">
        <v>1896</v>
      </c>
      <c r="Y373" s="71">
        <v>3602</v>
      </c>
      <c r="Z373" s="71">
        <v>4111</v>
      </c>
      <c r="AA373" s="71">
        <v>1206</v>
      </c>
      <c r="AB373" s="71">
        <v>8011</v>
      </c>
      <c r="AC373" s="71">
        <v>0</v>
      </c>
      <c r="AD373" s="71">
        <v>4.3098404641599997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2081</v>
      </c>
      <c r="B374" s="70">
        <v>468</v>
      </c>
      <c r="C374" s="70">
        <v>9</v>
      </c>
      <c r="D374" s="70">
        <v>28</v>
      </c>
      <c r="E374" s="70">
        <v>2012</v>
      </c>
      <c r="F374" s="70" t="s">
        <v>179</v>
      </c>
      <c r="G374" s="70" t="s">
        <v>2072</v>
      </c>
      <c r="H374" s="70" t="s">
        <v>2073</v>
      </c>
      <c r="I374" s="148"/>
      <c r="J374" s="71">
        <v>5.2493179014442957</v>
      </c>
      <c r="K374" s="71">
        <v>0.57265322556345288</v>
      </c>
      <c r="L374" s="71">
        <v>2.363645501807651</v>
      </c>
      <c r="M374" s="71">
        <v>10.842993567523649</v>
      </c>
      <c r="N374" s="71">
        <v>11.68173752839262</v>
      </c>
      <c r="O374" s="71">
        <v>7.9346446513977424</v>
      </c>
      <c r="P374" s="71">
        <v>5.9171916795859438</v>
      </c>
      <c r="Q374" s="71">
        <v>0.60661271338254297</v>
      </c>
      <c r="R374" s="71">
        <v>0</v>
      </c>
      <c r="S374" s="71">
        <v>3.6105217185999989</v>
      </c>
      <c r="T374" s="72"/>
      <c r="U374" s="71">
        <v>142674</v>
      </c>
      <c r="V374" s="71">
        <v>231</v>
      </c>
      <c r="W374" s="71">
        <v>46</v>
      </c>
      <c r="X374" s="71">
        <v>1896</v>
      </c>
      <c r="Y374" s="71">
        <v>3618</v>
      </c>
      <c r="Z374" s="71">
        <v>4150</v>
      </c>
      <c r="AA374" s="71">
        <v>1189</v>
      </c>
      <c r="AB374" s="71">
        <v>7956</v>
      </c>
      <c r="AC374" s="71">
        <v>0</v>
      </c>
      <c r="AD374" s="71">
        <v>3.6105217185999989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2082</v>
      </c>
      <c r="B375" s="70">
        <v>469</v>
      </c>
      <c r="C375" s="70">
        <v>10</v>
      </c>
      <c r="D375" s="70">
        <v>28</v>
      </c>
      <c r="E375" s="70">
        <v>2013</v>
      </c>
      <c r="F375" s="70" t="s">
        <v>180</v>
      </c>
      <c r="G375" s="70" t="s">
        <v>2072</v>
      </c>
      <c r="H375" s="70" t="s">
        <v>2073</v>
      </c>
      <c r="I375" s="148"/>
      <c r="J375" s="71">
        <v>4.6373906991406839</v>
      </c>
      <c r="K375" s="71">
        <v>0.51039842019948256</v>
      </c>
      <c r="L375" s="71">
        <v>2.3642457169303981</v>
      </c>
      <c r="M375" s="71">
        <v>10.750682670252321</v>
      </c>
      <c r="N375" s="71">
        <v>12.40630384888242</v>
      </c>
      <c r="O375" s="71">
        <v>7.7602408315950964</v>
      </c>
      <c r="P375" s="71">
        <v>5.8895340615471623</v>
      </c>
      <c r="Q375" s="71">
        <v>0.61682792314526302</v>
      </c>
      <c r="R375" s="71">
        <v>0</v>
      </c>
      <c r="S375" s="71">
        <v>4.3093163519999997</v>
      </c>
      <c r="T375" s="72"/>
      <c r="U375" s="71">
        <v>122779</v>
      </c>
      <c r="V375" s="71">
        <v>231</v>
      </c>
      <c r="W375" s="71">
        <v>46</v>
      </c>
      <c r="X375" s="71">
        <v>1896</v>
      </c>
      <c r="Y375" s="71">
        <v>3656</v>
      </c>
      <c r="Z375" s="71">
        <v>4240</v>
      </c>
      <c r="AA375" s="71">
        <v>1179</v>
      </c>
      <c r="AB375" s="71">
        <v>7974</v>
      </c>
      <c r="AC375" s="71">
        <v>0</v>
      </c>
      <c r="AD375" s="71">
        <v>4.3093163519999997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2083</v>
      </c>
      <c r="B376" s="70">
        <v>470</v>
      </c>
      <c r="C376" s="70">
        <v>11</v>
      </c>
      <c r="D376" s="70">
        <v>28</v>
      </c>
      <c r="E376" s="70">
        <v>2014</v>
      </c>
      <c r="F376" s="70" t="s">
        <v>181</v>
      </c>
      <c r="G376" s="70" t="s">
        <v>2072</v>
      </c>
      <c r="H376" s="70" t="s">
        <v>2073</v>
      </c>
      <c r="I376" s="148"/>
      <c r="J376" s="71">
        <v>4.2385435127687563</v>
      </c>
      <c r="K376" s="71">
        <v>0.39689374320248089</v>
      </c>
      <c r="L376" s="71">
        <v>1.489971556983378</v>
      </c>
      <c r="M376" s="71">
        <v>9.5531726245679902</v>
      </c>
      <c r="N376" s="71">
        <v>10.209272954102421</v>
      </c>
      <c r="O376" s="71">
        <v>7.3698299517318837</v>
      </c>
      <c r="P376" s="71">
        <v>5.8096777208068078</v>
      </c>
      <c r="Q376" s="71">
        <v>0.582977779791225</v>
      </c>
      <c r="R376" s="71">
        <v>0</v>
      </c>
      <c r="S376" s="71">
        <v>3.85369673304</v>
      </c>
      <c r="T376" s="72"/>
      <c r="U376" s="71">
        <v>123536</v>
      </c>
      <c r="V376" s="71">
        <v>166</v>
      </c>
      <c r="W376" s="71">
        <v>26</v>
      </c>
      <c r="X376" s="71">
        <v>1832</v>
      </c>
      <c r="Y376" s="71">
        <v>3657</v>
      </c>
      <c r="Z376" s="71">
        <v>4241</v>
      </c>
      <c r="AA376" s="71">
        <v>1157</v>
      </c>
      <c r="AB376" s="71">
        <v>7855</v>
      </c>
      <c r="AC376" s="71">
        <v>0</v>
      </c>
      <c r="AD376" s="71">
        <v>3.85369673304</v>
      </c>
      <c r="AE376" s="72"/>
      <c r="AF376" s="71"/>
      <c r="AG376" s="71"/>
      <c r="AH376" s="71"/>
      <c r="AI376" s="71"/>
      <c r="AJ376" s="71"/>
      <c r="AK376" s="71"/>
      <c r="AL376" s="71"/>
      <c r="AM376" s="71"/>
      <c r="AN376" s="71"/>
      <c r="AO376" s="71"/>
      <c r="AP376" s="71"/>
      <c r="AQ376" s="72"/>
      <c r="AR376" s="71">
        <v>110</v>
      </c>
      <c r="AS376" s="71">
        <v>30</v>
      </c>
      <c r="AT376" s="71">
        <v>0</v>
      </c>
      <c r="AU376" s="71">
        <v>0</v>
      </c>
      <c r="AV376" s="71">
        <v>0</v>
      </c>
      <c r="AW376" s="71">
        <v>0</v>
      </c>
      <c r="AX376" s="71"/>
      <c r="AY376" s="72"/>
      <c r="AZ376" s="71">
        <v>508.5</v>
      </c>
      <c r="BA376" s="71">
        <v>651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2084</v>
      </c>
      <c r="B377" s="70">
        <v>471</v>
      </c>
      <c r="C377" s="70">
        <v>12</v>
      </c>
      <c r="D377" s="70">
        <v>28</v>
      </c>
      <c r="E377" s="70">
        <v>2015</v>
      </c>
      <c r="F377" s="70" t="s">
        <v>182</v>
      </c>
      <c r="G377" s="70" t="s">
        <v>2072</v>
      </c>
      <c r="H377" s="70" t="s">
        <v>2073</v>
      </c>
      <c r="I377" s="148"/>
      <c r="J377" s="71">
        <v>4.0244353167512683</v>
      </c>
      <c r="K377" s="71">
        <v>0.39414847141588788</v>
      </c>
      <c r="L377" s="71">
        <v>1.565091711777632</v>
      </c>
      <c r="M377" s="71">
        <v>9.7056800367806826</v>
      </c>
      <c r="N377" s="71">
        <v>9.4914141804551004</v>
      </c>
      <c r="O377" s="71">
        <v>7.3839178651716226</v>
      </c>
      <c r="P377" s="71">
        <v>5.6986858930558579</v>
      </c>
      <c r="Q377" s="71">
        <v>0.56582985188201596</v>
      </c>
      <c r="R377" s="71">
        <v>0</v>
      </c>
      <c r="S377" s="71">
        <v>3.5141550480000001</v>
      </c>
      <c r="T377" s="72"/>
      <c r="U377" s="71">
        <v>115968</v>
      </c>
      <c r="V377" s="71">
        <v>166</v>
      </c>
      <c r="W377" s="71">
        <v>26</v>
      </c>
      <c r="X377" s="71">
        <v>1832</v>
      </c>
      <c r="Y377" s="71">
        <v>3658</v>
      </c>
      <c r="Z377" s="71">
        <v>4290</v>
      </c>
      <c r="AA377" s="71">
        <v>1134</v>
      </c>
      <c r="AB377" s="71">
        <v>7788</v>
      </c>
      <c r="AC377" s="71">
        <v>0</v>
      </c>
      <c r="AD377" s="71">
        <v>3.5141550480000001</v>
      </c>
      <c r="AE377" s="72"/>
      <c r="AF377" s="71">
        <v>1245496.3651709161</v>
      </c>
      <c r="AG377" s="71">
        <v>339182.3412725472</v>
      </c>
      <c r="AH377" s="71">
        <v>327061.43782717251</v>
      </c>
      <c r="AI377" s="71">
        <v>13770655.87568387</v>
      </c>
      <c r="AJ377" s="71">
        <v>13092582.670500269</v>
      </c>
      <c r="AK377" s="71">
        <v>0</v>
      </c>
      <c r="AL377" s="71">
        <v>0</v>
      </c>
      <c r="AM377" s="71">
        <v>1067312.730568721</v>
      </c>
      <c r="AN377" s="71">
        <v>0</v>
      </c>
      <c r="AO377" s="71">
        <v>0</v>
      </c>
      <c r="AP377" s="71">
        <v>29842291.421023495</v>
      </c>
      <c r="AQ377" s="72"/>
      <c r="AR377" s="71">
        <v>128</v>
      </c>
      <c r="AS377" s="71">
        <v>48</v>
      </c>
      <c r="AT377" s="71">
        <v>0</v>
      </c>
      <c r="AU377" s="71">
        <v>0</v>
      </c>
      <c r="AV377" s="71">
        <v>0</v>
      </c>
      <c r="AW377" s="71">
        <v>0</v>
      </c>
      <c r="AX377" s="71"/>
      <c r="AY377" s="72"/>
      <c r="AZ377" s="71">
        <v>595</v>
      </c>
      <c r="BA377" s="71">
        <v>3259.8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2085</v>
      </c>
      <c r="B378" s="70">
        <v>472</v>
      </c>
      <c r="C378" s="70">
        <v>13</v>
      </c>
      <c r="D378" s="70">
        <v>28</v>
      </c>
      <c r="E378" s="70">
        <v>2016</v>
      </c>
      <c r="F378" s="70" t="s">
        <v>155</v>
      </c>
      <c r="G378" s="70" t="s">
        <v>2072</v>
      </c>
      <c r="H378" s="70" t="s">
        <v>2073</v>
      </c>
      <c r="I378" s="148"/>
      <c r="J378" s="71">
        <v>3.925858617313942</v>
      </c>
      <c r="K378" s="71">
        <v>0.37984287637962244</v>
      </c>
      <c r="L378" s="71">
        <v>1.8204778841704232</v>
      </c>
      <c r="M378" s="71">
        <v>8.3471220218581905</v>
      </c>
      <c r="N378" s="71">
        <v>10.023495660637519</v>
      </c>
      <c r="O378" s="71">
        <v>7.3112543148077735</v>
      </c>
      <c r="P378" s="71">
        <v>5.5146493951589148</v>
      </c>
      <c r="Q378" s="71">
        <v>0.54478483081712381</v>
      </c>
      <c r="R378" s="71">
        <v>0</v>
      </c>
      <c r="S378" s="71">
        <v>4.0095005832000004</v>
      </c>
      <c r="T378" s="72"/>
      <c r="U378" s="71">
        <v>106880</v>
      </c>
      <c r="V378" s="71">
        <v>166</v>
      </c>
      <c r="W378" s="71">
        <v>26</v>
      </c>
      <c r="X378" s="71">
        <v>1832</v>
      </c>
      <c r="Y378" s="71">
        <v>3686</v>
      </c>
      <c r="Z378" s="71">
        <v>4300</v>
      </c>
      <c r="AA378" s="71">
        <v>1135</v>
      </c>
      <c r="AB378" s="71">
        <v>7713</v>
      </c>
      <c r="AC378" s="71">
        <v>0</v>
      </c>
      <c r="AD378" s="71">
        <v>4.0095005832000004</v>
      </c>
      <c r="AE378" s="72"/>
      <c r="AF378" s="71">
        <v>1260873.5263002899</v>
      </c>
      <c r="AG378" s="71">
        <v>323187.24631628668</v>
      </c>
      <c r="AH378" s="71">
        <v>301166.61432400969</v>
      </c>
      <c r="AI378" s="71">
        <v>12814333.40737839</v>
      </c>
      <c r="AJ378" s="71">
        <v>13847260.434256271</v>
      </c>
      <c r="AK378" s="71">
        <v>0</v>
      </c>
      <c r="AL378" s="71">
        <v>0</v>
      </c>
      <c r="AM378" s="71">
        <v>1057855.507113969</v>
      </c>
      <c r="AN378" s="71">
        <v>0</v>
      </c>
      <c r="AO378" s="71">
        <v>0</v>
      </c>
      <c r="AP378" s="71">
        <v>29604676.735689215</v>
      </c>
      <c r="AQ378" s="72"/>
      <c r="AR378" s="71">
        <v>139</v>
      </c>
      <c r="AS378" s="71">
        <v>57</v>
      </c>
      <c r="AT378" s="71">
        <v>0</v>
      </c>
      <c r="AU378" s="71">
        <v>0</v>
      </c>
      <c r="AV378" s="71">
        <v>0</v>
      </c>
      <c r="AW378" s="71">
        <v>0</v>
      </c>
      <c r="AX378" s="71"/>
      <c r="AY378" s="72"/>
      <c r="AZ378" s="71">
        <v>636.69999999999993</v>
      </c>
      <c r="BA378" s="71">
        <v>3639.7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2086</v>
      </c>
      <c r="B379" s="70">
        <v>473</v>
      </c>
      <c r="C379" s="70">
        <v>14</v>
      </c>
      <c r="D379" s="70">
        <v>28</v>
      </c>
      <c r="E379" s="70">
        <v>2017</v>
      </c>
      <c r="F379" s="70" t="s">
        <v>156</v>
      </c>
      <c r="G379" s="70" t="s">
        <v>2072</v>
      </c>
      <c r="H379" s="70" t="s">
        <v>2073</v>
      </c>
      <c r="I379" s="148"/>
      <c r="J379" s="71">
        <v>4.0748078957437635</v>
      </c>
      <c r="K379" s="71">
        <v>0.38021232934172955</v>
      </c>
      <c r="L379" s="71">
        <v>1.6698698260320395</v>
      </c>
      <c r="M379" s="71">
        <v>8.4691177900955452</v>
      </c>
      <c r="N379" s="71">
        <v>11.044754174605483</v>
      </c>
      <c r="O379" s="71">
        <v>7.1367580145029583</v>
      </c>
      <c r="P379" s="71">
        <v>5.3879851308044069</v>
      </c>
      <c r="Q379" s="71">
        <v>0.51985217796413297</v>
      </c>
      <c r="R379" s="71">
        <v>0</v>
      </c>
      <c r="S379" s="71">
        <v>2.9943720525200002</v>
      </c>
      <c r="T379" s="72"/>
      <c r="U379" s="71">
        <v>118183</v>
      </c>
      <c r="V379" s="71">
        <v>166</v>
      </c>
      <c r="W379" s="71">
        <v>26</v>
      </c>
      <c r="X379" s="71">
        <v>1832</v>
      </c>
      <c r="Y379" s="71">
        <v>3671</v>
      </c>
      <c r="Z379" s="71">
        <v>4267</v>
      </c>
      <c r="AA379" s="71">
        <v>1116</v>
      </c>
      <c r="AB379" s="71">
        <v>7611</v>
      </c>
      <c r="AC379" s="71">
        <v>0</v>
      </c>
      <c r="AD379" s="71">
        <v>2.9943720525200002</v>
      </c>
      <c r="AE379" s="72"/>
      <c r="AF379" s="71">
        <v>1307200.9375896349</v>
      </c>
      <c r="AG379" s="71">
        <v>326582.73504269891</v>
      </c>
      <c r="AH379" s="71">
        <v>370321.81488940882</v>
      </c>
      <c r="AI379" s="71">
        <v>13629025.42934156</v>
      </c>
      <c r="AJ379" s="71">
        <v>15463185.590760199</v>
      </c>
      <c r="AK379" s="71">
        <v>0</v>
      </c>
      <c r="AL379" s="71">
        <v>0</v>
      </c>
      <c r="AM379" s="71">
        <v>1045499.3402371909</v>
      </c>
      <c r="AN379" s="71">
        <v>0</v>
      </c>
      <c r="AO379" s="71">
        <v>0</v>
      </c>
      <c r="AP379" s="71">
        <v>32141815.847860694</v>
      </c>
      <c r="AQ379" s="72"/>
      <c r="AR379" s="71">
        <v>153</v>
      </c>
      <c r="AS379" s="71">
        <v>61</v>
      </c>
      <c r="AT379" s="71">
        <v>1</v>
      </c>
      <c r="AU379" s="71">
        <v>0</v>
      </c>
      <c r="AV379" s="71">
        <v>0</v>
      </c>
      <c r="AW379" s="71">
        <v>0</v>
      </c>
      <c r="AX379" s="71"/>
      <c r="AY379" s="72"/>
      <c r="AZ379" s="71">
        <v>704.5</v>
      </c>
      <c r="BA379" s="71">
        <v>3837.7</v>
      </c>
      <c r="BB379" s="71">
        <v>19.5</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2087</v>
      </c>
      <c r="B380" s="70">
        <v>474</v>
      </c>
      <c r="C380" s="70">
        <v>15</v>
      </c>
      <c r="D380" s="70">
        <v>28</v>
      </c>
      <c r="E380" s="70">
        <v>2018</v>
      </c>
      <c r="F380" s="70" t="s">
        <v>183</v>
      </c>
      <c r="G380" s="70" t="s">
        <v>2072</v>
      </c>
      <c r="H380" s="70" t="s">
        <v>2073</v>
      </c>
      <c r="I380" s="148"/>
      <c r="J380" s="71">
        <v>3.7827133084070672</v>
      </c>
      <c r="K380" s="71">
        <v>0.35901792719280623</v>
      </c>
      <c r="L380" s="71">
        <v>1.5616550992256668</v>
      </c>
      <c r="M380" s="71">
        <v>8.6406764399334133</v>
      </c>
      <c r="N380" s="71">
        <v>9.2867091557517902</v>
      </c>
      <c r="O380" s="71">
        <v>7.0010327834971626</v>
      </c>
      <c r="P380" s="71">
        <v>5.2674334555793143</v>
      </c>
      <c r="Q380" s="71">
        <v>0.47713091368613902</v>
      </c>
      <c r="R380" s="71">
        <v>0</v>
      </c>
      <c r="S380" s="71">
        <v>3.2378158492800004</v>
      </c>
      <c r="T380" s="72"/>
      <c r="U380" s="71">
        <v>121710</v>
      </c>
      <c r="V380" s="71">
        <v>166</v>
      </c>
      <c r="W380" s="71">
        <v>26</v>
      </c>
      <c r="X380" s="71">
        <v>1832</v>
      </c>
      <c r="Y380" s="71">
        <v>3686</v>
      </c>
      <c r="Z380" s="71">
        <v>4266</v>
      </c>
      <c r="AA380" s="71">
        <v>1102</v>
      </c>
      <c r="AB380" s="71">
        <v>7528</v>
      </c>
      <c r="AC380" s="71">
        <v>0</v>
      </c>
      <c r="AD380" s="71">
        <v>3.23781584928</v>
      </c>
      <c r="AE380" s="72"/>
      <c r="AF380" s="71">
        <v>1252973.9421073571</v>
      </c>
      <c r="AG380" s="71">
        <v>297790.10068354459</v>
      </c>
      <c r="AH380" s="71">
        <v>349728.77207366569</v>
      </c>
      <c r="AI380" s="71">
        <v>13592963.73415301</v>
      </c>
      <c r="AJ380" s="71">
        <v>13937862.302079041</v>
      </c>
      <c r="AK380" s="71">
        <v>0</v>
      </c>
      <c r="AL380" s="71">
        <v>0</v>
      </c>
      <c r="AM380" s="71">
        <v>1036237.561437293</v>
      </c>
      <c r="AN380" s="71">
        <v>0</v>
      </c>
      <c r="AO380" s="71">
        <v>0</v>
      </c>
      <c r="AP380" s="71">
        <v>30467556.412533913</v>
      </c>
      <c r="AQ380" s="72"/>
      <c r="AR380" s="71">
        <v>164</v>
      </c>
      <c r="AS380" s="71">
        <v>69</v>
      </c>
      <c r="AT380" s="71">
        <v>1</v>
      </c>
      <c r="AU380" s="71">
        <v>0</v>
      </c>
      <c r="AV380" s="71">
        <v>0</v>
      </c>
      <c r="AW380" s="71">
        <v>0</v>
      </c>
      <c r="AX380" s="71"/>
      <c r="AY380" s="72"/>
      <c r="AZ380" s="71">
        <v>764.9</v>
      </c>
      <c r="BA380" s="71">
        <v>4070</v>
      </c>
      <c r="BB380" s="71">
        <v>20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2088</v>
      </c>
      <c r="B381" s="70">
        <v>475</v>
      </c>
      <c r="C381" s="70">
        <v>16</v>
      </c>
      <c r="D381" s="70">
        <v>28</v>
      </c>
      <c r="E381" s="70">
        <v>2019</v>
      </c>
      <c r="F381" s="70" t="s">
        <v>158</v>
      </c>
      <c r="G381" s="70" t="s">
        <v>2072</v>
      </c>
      <c r="H381" s="70" t="s">
        <v>2073</v>
      </c>
      <c r="I381" s="148"/>
      <c r="J381" s="71">
        <v>3.2538747930502177</v>
      </c>
      <c r="K381" s="71">
        <v>0.32716825343368366</v>
      </c>
      <c r="L381" s="71">
        <v>1.5746357024701472</v>
      </c>
      <c r="M381" s="71">
        <v>7.8877654041582232</v>
      </c>
      <c r="N381" s="71">
        <v>8.8492131713321864</v>
      </c>
      <c r="O381" s="71">
        <v>6.7660488452737644</v>
      </c>
      <c r="P381" s="71">
        <v>5.1771277198464141</v>
      </c>
      <c r="Q381" s="71">
        <v>0.45850693121172897</v>
      </c>
      <c r="R381" s="71">
        <v>0</v>
      </c>
      <c r="S381" s="71">
        <v>3.0980484019499994</v>
      </c>
      <c r="T381" s="72"/>
      <c r="U381" s="71">
        <v>105105</v>
      </c>
      <c r="V381" s="71">
        <v>166</v>
      </c>
      <c r="W381" s="71">
        <v>26</v>
      </c>
      <c r="X381" s="71">
        <v>1832</v>
      </c>
      <c r="Y381" s="71">
        <v>3693</v>
      </c>
      <c r="Z381" s="71">
        <v>4236</v>
      </c>
      <c r="AA381" s="71">
        <v>1075</v>
      </c>
      <c r="AB381" s="71">
        <v>7430</v>
      </c>
      <c r="AC381" s="71">
        <v>0</v>
      </c>
      <c r="AD381" s="71">
        <v>3.098048401949999</v>
      </c>
      <c r="AE381" s="72"/>
      <c r="AF381" s="71">
        <v>1090736.8977055079</v>
      </c>
      <c r="AG381" s="71">
        <v>287621.13535670273</v>
      </c>
      <c r="AH381" s="71">
        <v>364462.51687010413</v>
      </c>
      <c r="AI381" s="71">
        <v>12912521.60444157</v>
      </c>
      <c r="AJ381" s="71">
        <v>13205137.57532764</v>
      </c>
      <c r="AK381" s="71">
        <v>0</v>
      </c>
      <c r="AL381" s="71">
        <v>0</v>
      </c>
      <c r="AM381" s="71">
        <v>1011910.0669899463</v>
      </c>
      <c r="AN381" s="71">
        <v>0</v>
      </c>
      <c r="AO381" s="71">
        <v>0</v>
      </c>
      <c r="AP381" s="71">
        <v>28872389.796691474</v>
      </c>
      <c r="AQ381" s="72"/>
      <c r="AR381" s="71">
        <v>179</v>
      </c>
      <c r="AS381" s="71">
        <v>76</v>
      </c>
      <c r="AT381" s="71">
        <v>1</v>
      </c>
      <c r="AU381" s="71">
        <v>0</v>
      </c>
      <c r="AV381" s="71">
        <v>0</v>
      </c>
      <c r="AW381" s="71">
        <v>0</v>
      </c>
      <c r="AX381" s="71"/>
      <c r="AY381" s="72"/>
      <c r="AZ381" s="71">
        <v>845.1</v>
      </c>
      <c r="BA381" s="71">
        <v>4308.3999999999996</v>
      </c>
      <c r="BB381" s="71">
        <v>19.5</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2089</v>
      </c>
      <c r="B382" s="70">
        <v>476</v>
      </c>
      <c r="C382" s="70">
        <v>17</v>
      </c>
      <c r="D382" s="70">
        <v>28</v>
      </c>
      <c r="E382" s="70">
        <v>2020</v>
      </c>
      <c r="F382" s="70" t="s">
        <v>159</v>
      </c>
      <c r="G382" s="70" t="s">
        <v>2072</v>
      </c>
      <c r="H382" s="70" t="s">
        <v>2073</v>
      </c>
      <c r="I382" s="148"/>
      <c r="J382" s="71">
        <v>1.6187333880229371</v>
      </c>
      <c r="K382" s="71">
        <v>0.27928926409199079</v>
      </c>
      <c r="L382" s="71">
        <v>1.3106458177052296</v>
      </c>
      <c r="M382" s="71">
        <v>6.6718644226075696</v>
      </c>
      <c r="N382" s="71">
        <v>8.6765554644902494</v>
      </c>
      <c r="O382" s="71">
        <v>5.9504063856351896</v>
      </c>
      <c r="P382" s="71">
        <v>4.84359577010291</v>
      </c>
      <c r="Q382" s="71">
        <v>0.43112080949290199</v>
      </c>
      <c r="R382" s="71">
        <v>0</v>
      </c>
      <c r="S382" s="71">
        <v>3.99628546372</v>
      </c>
      <c r="T382" s="72"/>
      <c r="U382" s="71">
        <v>55542</v>
      </c>
      <c r="V382" s="71">
        <v>133</v>
      </c>
      <c r="W382" s="71">
        <v>23</v>
      </c>
      <c r="X382" s="71">
        <v>1626</v>
      </c>
      <c r="Y382" s="71">
        <v>3704</v>
      </c>
      <c r="Z382" s="71">
        <v>4252</v>
      </c>
      <c r="AA382" s="71">
        <v>1069</v>
      </c>
      <c r="AB382" s="71">
        <v>7312</v>
      </c>
      <c r="AC382" s="71">
        <v>0</v>
      </c>
      <c r="AD382" s="71">
        <v>3.99628546372</v>
      </c>
      <c r="AE382" s="72"/>
      <c r="AF382" s="71">
        <v>564071.06171658472</v>
      </c>
      <c r="AG382" s="71">
        <v>224544.44628080796</v>
      </c>
      <c r="AH382" s="71">
        <v>320944.80953373504</v>
      </c>
      <c r="AI382" s="71">
        <v>11169987.961872704</v>
      </c>
      <c r="AJ382" s="71">
        <v>13327486.95979845</v>
      </c>
      <c r="AK382" s="71"/>
      <c r="AL382" s="71"/>
      <c r="AM382" s="71">
        <v>954297.23801438499</v>
      </c>
      <c r="AN382" s="71"/>
      <c r="AO382" s="71"/>
      <c r="AP382" s="71">
        <v>26561332.477216668</v>
      </c>
      <c r="AQ382" s="72"/>
      <c r="AR382" s="71">
        <v>188</v>
      </c>
      <c r="AS382" s="71">
        <v>85</v>
      </c>
      <c r="AT382" s="71">
        <v>1</v>
      </c>
      <c r="AU382" s="71">
        <v>0</v>
      </c>
      <c r="AV382" s="71">
        <v>0</v>
      </c>
      <c r="AW382" s="71">
        <v>0</v>
      </c>
      <c r="AX382" s="71"/>
      <c r="AY382" s="72"/>
      <c r="AZ382" s="71">
        <v>884.99999999999977</v>
      </c>
      <c r="BA382" s="71">
        <v>4681.3999999999996</v>
      </c>
      <c r="BB382" s="71">
        <v>19.5</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2090</v>
      </c>
      <c r="B383" s="70">
        <v>476</v>
      </c>
      <c r="C383" s="70">
        <v>18</v>
      </c>
      <c r="D383" s="70">
        <v>28</v>
      </c>
      <c r="E383" s="70">
        <v>2021</v>
      </c>
      <c r="F383" s="70" t="s">
        <v>160</v>
      </c>
      <c r="G383" s="70" t="s">
        <v>2072</v>
      </c>
      <c r="H383" s="70" t="s">
        <v>2073</v>
      </c>
      <c r="I383" s="148"/>
      <c r="J383" s="71">
        <v>4.523141854451274</v>
      </c>
      <c r="K383" s="71">
        <v>0.30388939666923276</v>
      </c>
      <c r="L383" s="71">
        <v>1.2176203594514206</v>
      </c>
      <c r="M383" s="71">
        <v>7.3566282365655997</v>
      </c>
      <c r="N383" s="71">
        <v>8.864909665376759</v>
      </c>
      <c r="O383" s="71">
        <v>5.6934193101003974</v>
      </c>
      <c r="P383" s="71">
        <v>5.0601581828728337</v>
      </c>
      <c r="Q383" s="71">
        <v>0.42044556036893699</v>
      </c>
      <c r="R383" s="71">
        <v>0</v>
      </c>
      <c r="S383" s="71">
        <v>3.9287985729999999</v>
      </c>
      <c r="T383" s="72"/>
      <c r="U383" s="71">
        <v>150404</v>
      </c>
      <c r="V383" s="71">
        <v>133</v>
      </c>
      <c r="W383" s="71">
        <v>23</v>
      </c>
      <c r="X383" s="71">
        <v>1626</v>
      </c>
      <c r="Y383" s="71">
        <v>3685</v>
      </c>
      <c r="Z383" s="71">
        <v>4189</v>
      </c>
      <c r="AA383" s="71">
        <v>1089</v>
      </c>
      <c r="AB383" s="71">
        <v>7201</v>
      </c>
      <c r="AC383" s="71">
        <v>0</v>
      </c>
      <c r="AD383" s="71">
        <v>3.9287985729999999</v>
      </c>
      <c r="AE383" s="72"/>
      <c r="AF383" s="71">
        <v>1503781.1513701656</v>
      </c>
      <c r="AG383" s="71">
        <v>243663.47211536751</v>
      </c>
      <c r="AH383" s="71">
        <v>261710.00485629981</v>
      </c>
      <c r="AI383" s="71">
        <v>12208113.737056222</v>
      </c>
      <c r="AJ383" s="71">
        <v>13286578.07485963</v>
      </c>
      <c r="AK383" s="71">
        <v>0</v>
      </c>
      <c r="AL383" s="71">
        <v>0</v>
      </c>
      <c r="AM383" s="71">
        <v>945231.25610398885</v>
      </c>
      <c r="AN383" s="71">
        <v>0</v>
      </c>
      <c r="AO383" s="71">
        <v>0</v>
      </c>
      <c r="AP383" s="71">
        <v>28449077.696361672</v>
      </c>
      <c r="AQ383" s="72"/>
      <c r="AR383" s="71">
        <v>210</v>
      </c>
      <c r="AS383" s="71">
        <v>89</v>
      </c>
      <c r="AT383" s="71">
        <v>1</v>
      </c>
      <c r="AU383" s="71">
        <v>0</v>
      </c>
      <c r="AV383" s="71">
        <v>0</v>
      </c>
      <c r="AW383" s="71">
        <v>0</v>
      </c>
      <c r="AX383" s="71"/>
      <c r="AY383" s="72"/>
      <c r="AZ383" s="71">
        <v>1007.6</v>
      </c>
      <c r="BA383" s="71">
        <v>4879.3999999999996</v>
      </c>
      <c r="BB383" s="71">
        <v>19.5</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2091</v>
      </c>
      <c r="B384" s="70">
        <v>476</v>
      </c>
      <c r="C384" s="70">
        <v>19</v>
      </c>
      <c r="D384" s="70">
        <v>28</v>
      </c>
      <c r="E384" s="70">
        <v>2022</v>
      </c>
      <c r="F384" s="70" t="s">
        <v>161</v>
      </c>
      <c r="G384" s="70" t="s">
        <v>2072</v>
      </c>
      <c r="H384" s="70" t="s">
        <v>2073</v>
      </c>
      <c r="I384" s="148"/>
      <c r="J384" s="71">
        <v>2.9654265394562307</v>
      </c>
      <c r="K384" s="71">
        <v>0.29139507999453468</v>
      </c>
      <c r="L384" s="71">
        <v>1.0296653138045975</v>
      </c>
      <c r="M384" s="71">
        <v>7.2653519610404294</v>
      </c>
      <c r="N384" s="71">
        <v>9.4728102270004975</v>
      </c>
      <c r="O384" s="71">
        <v>5.9995451238480202</v>
      </c>
      <c r="P384" s="71">
        <v>5.0574067031525933</v>
      </c>
      <c r="Q384" s="71">
        <v>0.41880005959539746</v>
      </c>
      <c r="R384" s="71">
        <v>0</v>
      </c>
      <c r="S384" s="71">
        <v>4.1786093297812492</v>
      </c>
      <c r="T384" s="72"/>
      <c r="U384" s="71">
        <v>132947</v>
      </c>
      <c r="V384" s="71">
        <v>133</v>
      </c>
      <c r="W384" s="71">
        <v>23</v>
      </c>
      <c r="X384" s="71">
        <v>1626</v>
      </c>
      <c r="Y384" s="71">
        <v>3678</v>
      </c>
      <c r="Z384" s="71">
        <v>4194</v>
      </c>
      <c r="AA384" s="71">
        <v>1105</v>
      </c>
      <c r="AB384" s="71">
        <v>7114</v>
      </c>
      <c r="AC384" s="71">
        <v>0</v>
      </c>
      <c r="AD384" s="71">
        <v>4.1786093297812492</v>
      </c>
      <c r="AE384" s="72"/>
      <c r="AF384" s="71">
        <v>1042773.2306356193</v>
      </c>
      <c r="AG384" s="71">
        <v>240582.5280345098</v>
      </c>
      <c r="AH384" s="71">
        <v>261635.8891431909</v>
      </c>
      <c r="AI384" s="71">
        <v>11856624.65072275</v>
      </c>
      <c r="AJ384" s="71">
        <v>14965089.219368251</v>
      </c>
      <c r="AK384" s="71">
        <v>0</v>
      </c>
      <c r="AL384" s="71">
        <v>0</v>
      </c>
      <c r="AM384" s="71">
        <v>918611.57241222018</v>
      </c>
      <c r="AN384" s="71">
        <v>0</v>
      </c>
      <c r="AO384" s="71">
        <v>0</v>
      </c>
      <c r="AP384" s="71">
        <v>29285317.090316538</v>
      </c>
      <c r="AQ384" s="72"/>
      <c r="AR384" s="71">
        <v>224</v>
      </c>
      <c r="AS384" s="71">
        <v>94</v>
      </c>
      <c r="AT384" s="71">
        <v>1</v>
      </c>
      <c r="AU384" s="71">
        <v>0</v>
      </c>
      <c r="AV384" s="71">
        <v>0</v>
      </c>
      <c r="AW384" s="71">
        <v>0</v>
      </c>
      <c r="AX384" s="71"/>
      <c r="AY384" s="72"/>
      <c r="AZ384" s="71">
        <v>1100.2999999999995</v>
      </c>
      <c r="BA384" s="71">
        <v>14978.400000000007</v>
      </c>
      <c r="BB384" s="71">
        <v>19.5</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2092</v>
      </c>
      <c r="B385" s="70">
        <v>476</v>
      </c>
      <c r="C385" s="70">
        <v>20</v>
      </c>
      <c r="D385" s="70">
        <v>28</v>
      </c>
      <c r="E385" s="70">
        <v>2023</v>
      </c>
      <c r="F385" s="70" t="s">
        <v>1539</v>
      </c>
      <c r="G385" s="70" t="s">
        <v>2072</v>
      </c>
      <c r="H385" s="70" t="s">
        <v>2073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96</v>
      </c>
      <c r="AT385" s="71">
        <v>1</v>
      </c>
      <c r="AU385" s="71">
        <v>0</v>
      </c>
      <c r="AV385" s="71">
        <v>0</v>
      </c>
      <c r="AW385" s="71">
        <v>0</v>
      </c>
      <c r="AX385" s="71"/>
      <c r="AY385" s="72"/>
      <c r="AZ385" s="71">
        <v>1229.7999999999995</v>
      </c>
      <c r="BA385" s="71">
        <v>16465.500000000007</v>
      </c>
      <c r="BB385" s="71">
        <v>19.5</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2093</v>
      </c>
      <c r="B386" s="70">
        <v>476</v>
      </c>
      <c r="C386" s="70">
        <v>21</v>
      </c>
      <c r="D386" s="70">
        <v>28</v>
      </c>
      <c r="E386" s="70">
        <v>2024</v>
      </c>
      <c r="F386" s="70" t="s">
        <v>1554</v>
      </c>
      <c r="G386" s="1064" t="s">
        <v>2072</v>
      </c>
      <c r="H386" s="70" t="s">
        <v>2073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2094</v>
      </c>
      <c r="B387" s="70">
        <v>358</v>
      </c>
      <c r="C387" s="70">
        <v>1</v>
      </c>
      <c r="D387" s="70">
        <v>22</v>
      </c>
      <c r="E387" s="70">
        <v>1990</v>
      </c>
      <c r="F387" s="70" t="s">
        <v>787</v>
      </c>
      <c r="G387" s="1064" t="s">
        <v>1650</v>
      </c>
      <c r="H387" s="70" t="s">
        <v>1651</v>
      </c>
      <c r="I387" s="148"/>
      <c r="J387" s="71">
        <v>61.960892143162027</v>
      </c>
      <c r="K387" s="71">
        <v>4.0717035132255601</v>
      </c>
      <c r="L387" s="71">
        <v>23.340282346131779</v>
      </c>
      <c r="M387" s="71">
        <v>7.7208498883350991</v>
      </c>
      <c r="N387" s="71">
        <v>16.047586827121162</v>
      </c>
      <c r="O387" s="71">
        <v>9.82709721483414</v>
      </c>
      <c r="P387" s="71">
        <v>18.9282949775498</v>
      </c>
      <c r="Q387" s="71">
        <v>0.65906622782546098</v>
      </c>
      <c r="R387" s="71">
        <v>0</v>
      </c>
      <c r="S387" s="71">
        <v>0.53668583472353948</v>
      </c>
      <c r="T387" s="72"/>
      <c r="U387" s="71">
        <v>1739642</v>
      </c>
      <c r="V387" s="71">
        <v>745</v>
      </c>
      <c r="W387" s="71">
        <v>273</v>
      </c>
      <c r="X387" s="71">
        <v>2589</v>
      </c>
      <c r="Y387" s="71">
        <v>3433</v>
      </c>
      <c r="Z387" s="71">
        <v>4042</v>
      </c>
      <c r="AA387" s="71">
        <v>4596</v>
      </c>
      <c r="AB387" s="71">
        <v>10701</v>
      </c>
      <c r="AC387" s="71">
        <v>0</v>
      </c>
      <c r="AD387" s="71">
        <v>0.53668583472353948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2095</v>
      </c>
      <c r="B388" s="70">
        <v>359</v>
      </c>
      <c r="C388" s="70">
        <v>2</v>
      </c>
      <c r="D388" s="70">
        <v>22</v>
      </c>
      <c r="E388" s="70">
        <v>2005</v>
      </c>
      <c r="F388" s="70" t="s">
        <v>789</v>
      </c>
      <c r="G388" s="70" t="s">
        <v>1650</v>
      </c>
      <c r="H388" s="70" t="s">
        <v>1651</v>
      </c>
      <c r="I388" s="148"/>
      <c r="J388" s="71">
        <v>67.743355242841233</v>
      </c>
      <c r="K388" s="71">
        <v>2.0161499870369681</v>
      </c>
      <c r="L388" s="71">
        <v>13.40107366863392</v>
      </c>
      <c r="M388" s="71">
        <v>10.874577281136</v>
      </c>
      <c r="N388" s="71">
        <v>17.71154120384983</v>
      </c>
      <c r="O388" s="71">
        <v>12.36012514725426</v>
      </c>
      <c r="P388" s="71">
        <v>14.371920305961799</v>
      </c>
      <c r="Q388" s="71">
        <v>0.53105365290145801</v>
      </c>
      <c r="R388" s="71">
        <v>0</v>
      </c>
      <c r="S388" s="71">
        <v>0.84020957475000013</v>
      </c>
      <c r="T388" s="72"/>
      <c r="U388" s="71">
        <v>2092279</v>
      </c>
      <c r="V388" s="71">
        <v>615</v>
      </c>
      <c r="W388" s="71">
        <v>119</v>
      </c>
      <c r="X388" s="71">
        <v>1766</v>
      </c>
      <c r="Y388" s="71">
        <v>3611</v>
      </c>
      <c r="Z388" s="71">
        <v>5883</v>
      </c>
      <c r="AA388" s="71">
        <v>2858</v>
      </c>
      <c r="AB388" s="71">
        <v>9014</v>
      </c>
      <c r="AC388" s="71">
        <v>0</v>
      </c>
      <c r="AD388" s="71">
        <v>0.84020957475000013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2096</v>
      </c>
      <c r="B389" s="70">
        <v>360</v>
      </c>
      <c r="C389" s="70">
        <v>3</v>
      </c>
      <c r="D389" s="70">
        <v>22</v>
      </c>
      <c r="E389" s="70">
        <v>2006</v>
      </c>
      <c r="F389" s="70" t="s">
        <v>790</v>
      </c>
      <c r="G389" s="70" t="s">
        <v>1650</v>
      </c>
      <c r="H389" s="70" t="s">
        <v>1651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2097</v>
      </c>
      <c r="B390" s="70">
        <v>361</v>
      </c>
      <c r="C390" s="70">
        <v>4</v>
      </c>
      <c r="D390" s="70">
        <v>22</v>
      </c>
      <c r="E390" s="70">
        <v>2007</v>
      </c>
      <c r="F390" s="70" t="s">
        <v>791</v>
      </c>
      <c r="G390" s="70" t="s">
        <v>1650</v>
      </c>
      <c r="H390" s="70" t="s">
        <v>1651</v>
      </c>
      <c r="I390" s="148"/>
      <c r="J390" s="71">
        <v>65.327344614563756</v>
      </c>
      <c r="K390" s="71">
        <v>1.7191843276929559</v>
      </c>
      <c r="L390" s="71">
        <v>11.982047219961959</v>
      </c>
      <c r="M390" s="71">
        <v>12.66404367463644</v>
      </c>
      <c r="N390" s="71">
        <v>17.503618700223232</v>
      </c>
      <c r="O390" s="71">
        <v>11.606914335433819</v>
      </c>
      <c r="P390" s="71">
        <v>14.267564940623471</v>
      </c>
      <c r="Q390" s="71">
        <v>0.53625745661285196</v>
      </c>
      <c r="R390" s="71">
        <v>0</v>
      </c>
      <c r="S390" s="71">
        <v>0.83995560000000002</v>
      </c>
      <c r="T390" s="72"/>
      <c r="U390" s="71">
        <v>2145364</v>
      </c>
      <c r="V390" s="71">
        <v>572</v>
      </c>
      <c r="W390" s="71">
        <v>146</v>
      </c>
      <c r="X390" s="71">
        <v>2576</v>
      </c>
      <c r="Y390" s="71">
        <v>3578</v>
      </c>
      <c r="Z390" s="71">
        <v>5743</v>
      </c>
      <c r="AA390" s="71">
        <v>2794</v>
      </c>
      <c r="AB390" s="71">
        <v>8621</v>
      </c>
      <c r="AC390" s="71">
        <v>0</v>
      </c>
      <c r="AD390" s="71">
        <v>0.83995560000000002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2098</v>
      </c>
      <c r="B391" s="70">
        <v>362</v>
      </c>
      <c r="C391" s="70">
        <v>5</v>
      </c>
      <c r="D391" s="70">
        <v>22</v>
      </c>
      <c r="E391" s="70">
        <v>2008</v>
      </c>
      <c r="F391" s="70" t="s">
        <v>792</v>
      </c>
      <c r="G391" s="70" t="s">
        <v>1650</v>
      </c>
      <c r="H391" s="70" t="s">
        <v>1651</v>
      </c>
      <c r="I391" s="148"/>
      <c r="J391" s="71">
        <v>68.890929244245186</v>
      </c>
      <c r="K391" s="71">
        <v>1.508854975122311</v>
      </c>
      <c r="L391" s="71">
        <v>10.346045548854971</v>
      </c>
      <c r="M391" s="71">
        <v>14.818157428011441</v>
      </c>
      <c r="N391" s="71">
        <v>17.897868046892441</v>
      </c>
      <c r="O391" s="71">
        <v>11.143054692141661</v>
      </c>
      <c r="P391" s="71">
        <v>13.736136077063181</v>
      </c>
      <c r="Q391" s="71">
        <v>0.520297441804076</v>
      </c>
      <c r="R391" s="71">
        <v>0</v>
      </c>
      <c r="S391" s="71">
        <v>0.70549675894999997</v>
      </c>
      <c r="T391" s="72"/>
      <c r="U391" s="71">
        <v>2377073</v>
      </c>
      <c r="V391" s="71">
        <v>572</v>
      </c>
      <c r="W391" s="71">
        <v>146</v>
      </c>
      <c r="X391" s="71">
        <v>2576</v>
      </c>
      <c r="Y391" s="71">
        <v>3610</v>
      </c>
      <c r="Z391" s="71">
        <v>5707</v>
      </c>
      <c r="AA391" s="71">
        <v>2693</v>
      </c>
      <c r="AB391" s="71">
        <v>8502</v>
      </c>
      <c r="AC391" s="71">
        <v>0</v>
      </c>
      <c r="AD391" s="71">
        <v>0.70549675894999997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2099</v>
      </c>
      <c r="B392" s="70">
        <v>363</v>
      </c>
      <c r="C392" s="70">
        <v>6</v>
      </c>
      <c r="D392" s="70">
        <v>22</v>
      </c>
      <c r="E392" s="70">
        <v>2009</v>
      </c>
      <c r="F392" s="70" t="s">
        <v>176</v>
      </c>
      <c r="G392" s="70" t="s">
        <v>1650</v>
      </c>
      <c r="H392" s="70" t="s">
        <v>1651</v>
      </c>
      <c r="I392" s="148"/>
      <c r="J392" s="71">
        <v>70.071867826873842</v>
      </c>
      <c r="K392" s="71">
        <v>1.051041300894856</v>
      </c>
      <c r="L392" s="71">
        <v>16.758503405379049</v>
      </c>
      <c r="M392" s="71">
        <v>11.36443853385023</v>
      </c>
      <c r="N392" s="71">
        <v>15.50927216204683</v>
      </c>
      <c r="O392" s="71">
        <v>11.382239365351211</v>
      </c>
      <c r="P392" s="71">
        <v>13.355212089082681</v>
      </c>
      <c r="Q392" s="71">
        <v>0.495294356597626</v>
      </c>
      <c r="R392" s="71">
        <v>0</v>
      </c>
      <c r="S392" s="71">
        <v>0.72535650880000002</v>
      </c>
      <c r="T392" s="72"/>
      <c r="U392" s="71">
        <v>2441660</v>
      </c>
      <c r="V392" s="71">
        <v>488</v>
      </c>
      <c r="W392" s="71">
        <v>271</v>
      </c>
      <c r="X392" s="71">
        <v>2495</v>
      </c>
      <c r="Y392" s="71">
        <v>3642</v>
      </c>
      <c r="Z392" s="71">
        <v>5754</v>
      </c>
      <c r="AA392" s="71">
        <v>2688</v>
      </c>
      <c r="AB392" s="71">
        <v>8496</v>
      </c>
      <c r="AC392" s="71">
        <v>0</v>
      </c>
      <c r="AD392" s="71">
        <v>0.72535650880000002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26.1</v>
      </c>
      <c r="BK392" s="71">
        <v>0</v>
      </c>
      <c r="BL392" s="71">
        <v>0</v>
      </c>
      <c r="BM392" s="71">
        <v>0</v>
      </c>
      <c r="BN392" s="72"/>
      <c r="BO392" s="71">
        <v>0</v>
      </c>
      <c r="BP392" s="71">
        <v>0</v>
      </c>
      <c r="BQ392" s="71">
        <v>1</v>
      </c>
      <c r="BR392" s="71">
        <v>0</v>
      </c>
      <c r="BS392" s="71">
        <v>0</v>
      </c>
      <c r="BT392" s="71">
        <v>0</v>
      </c>
      <c r="BU392"/>
      <c r="BV392" s="70">
        <v>26.1</v>
      </c>
      <c r="BW392" s="70">
        <v>0</v>
      </c>
      <c r="BX392" s="70">
        <v>0</v>
      </c>
      <c r="BY392" s="70">
        <v>0</v>
      </c>
      <c r="BZ392" s="70">
        <v>0</v>
      </c>
      <c r="CA392" s="70">
        <v>0</v>
      </c>
      <c r="CB392" s="70">
        <v>0</v>
      </c>
      <c r="CC392" s="70">
        <v>0</v>
      </c>
      <c r="CD392" s="70">
        <v>0</v>
      </c>
    </row>
    <row r="393" spans="1:82">
      <c r="A393" s="70" t="s">
        <v>2100</v>
      </c>
      <c r="B393" s="70">
        <v>364</v>
      </c>
      <c r="C393" s="70">
        <v>7</v>
      </c>
      <c r="D393" s="70">
        <v>22</v>
      </c>
      <c r="E393" s="70">
        <v>2010</v>
      </c>
      <c r="F393" s="70" t="s">
        <v>177</v>
      </c>
      <c r="G393" s="70" t="s">
        <v>1650</v>
      </c>
      <c r="H393" s="70" t="s">
        <v>1651</v>
      </c>
      <c r="I393" s="148"/>
      <c r="J393" s="71">
        <v>67.309296511887069</v>
      </c>
      <c r="K393" s="71">
        <v>1.0961375150299379</v>
      </c>
      <c r="L393" s="71">
        <v>15.256979259078079</v>
      </c>
      <c r="M393" s="71">
        <v>10.17275746150729</v>
      </c>
      <c r="N393" s="71">
        <v>15.132307060430101</v>
      </c>
      <c r="O393" s="71">
        <v>11.36503491463067</v>
      </c>
      <c r="P393" s="71">
        <v>13.743145243122941</v>
      </c>
      <c r="Q393" s="71">
        <v>0.51001305366330796</v>
      </c>
      <c r="R393" s="71">
        <v>0</v>
      </c>
      <c r="S393" s="71">
        <v>0.888714765372</v>
      </c>
      <c r="T393" s="72"/>
      <c r="U393" s="71">
        <v>2625478</v>
      </c>
      <c r="V393" s="71">
        <v>488</v>
      </c>
      <c r="W393" s="71">
        <v>271</v>
      </c>
      <c r="X393" s="71">
        <v>2495</v>
      </c>
      <c r="Y393" s="71">
        <v>3614</v>
      </c>
      <c r="Z393" s="71">
        <v>5772</v>
      </c>
      <c r="AA393" s="71">
        <v>2697</v>
      </c>
      <c r="AB393" s="71">
        <v>8383</v>
      </c>
      <c r="AC393" s="71">
        <v>0</v>
      </c>
      <c r="AD393" s="71">
        <v>0.888714765372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2101</v>
      </c>
      <c r="B394" s="70">
        <v>365</v>
      </c>
      <c r="C394" s="70">
        <v>8</v>
      </c>
      <c r="D394" s="70">
        <v>22</v>
      </c>
      <c r="E394" s="70">
        <v>2011</v>
      </c>
      <c r="F394" s="70" t="s">
        <v>178</v>
      </c>
      <c r="G394" s="70" t="s">
        <v>1650</v>
      </c>
      <c r="H394" s="70" t="s">
        <v>1651</v>
      </c>
      <c r="I394" s="148"/>
      <c r="J394" s="71">
        <v>62.637117327888937</v>
      </c>
      <c r="K394" s="71">
        <v>1.535892547338414</v>
      </c>
      <c r="L394" s="71">
        <v>14.23587334608936</v>
      </c>
      <c r="M394" s="71">
        <v>12.85105268833642</v>
      </c>
      <c r="N394" s="71">
        <v>18.259796472279</v>
      </c>
      <c r="O394" s="71">
        <v>11.030877395313953</v>
      </c>
      <c r="P394" s="71">
        <v>12.217742155598984</v>
      </c>
      <c r="Q394" s="71">
        <v>0.58576776793502705</v>
      </c>
      <c r="R394" s="71">
        <v>0</v>
      </c>
      <c r="S394" s="71">
        <v>0.81594163632000016</v>
      </c>
      <c r="T394" s="72"/>
      <c r="U394" s="71">
        <v>2301029</v>
      </c>
      <c r="V394" s="71">
        <v>488</v>
      </c>
      <c r="W394" s="71">
        <v>271</v>
      </c>
      <c r="X394" s="71">
        <v>2495</v>
      </c>
      <c r="Y394" s="71">
        <v>3623</v>
      </c>
      <c r="Z394" s="71">
        <v>5724</v>
      </c>
      <c r="AA394" s="71">
        <v>2469</v>
      </c>
      <c r="AB394" s="71">
        <v>8347</v>
      </c>
      <c r="AC394" s="71">
        <v>0</v>
      </c>
      <c r="AD394" s="71">
        <v>0.81594163632000016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26.151</v>
      </c>
      <c r="BK394" s="71">
        <v>0</v>
      </c>
      <c r="BL394" s="71">
        <v>0</v>
      </c>
      <c r="BM394" s="71">
        <v>0</v>
      </c>
      <c r="BN394" s="72"/>
      <c r="BO394" s="71">
        <v>0</v>
      </c>
      <c r="BP394" s="71">
        <v>0</v>
      </c>
      <c r="BQ394" s="71">
        <v>1</v>
      </c>
      <c r="BR394" s="71">
        <v>0</v>
      </c>
      <c r="BS394" s="71">
        <v>0</v>
      </c>
      <c r="BT394" s="71">
        <v>0</v>
      </c>
      <c r="BU394"/>
      <c r="BV394" s="70">
        <v>26.151</v>
      </c>
      <c r="BW394" s="70">
        <v>0</v>
      </c>
      <c r="BX394" s="70">
        <v>0</v>
      </c>
      <c r="BY394" s="70">
        <v>0</v>
      </c>
      <c r="BZ394" s="70">
        <v>0</v>
      </c>
      <c r="CA394" s="70">
        <v>0</v>
      </c>
      <c r="CB394" s="70">
        <v>0</v>
      </c>
      <c r="CC394" s="70">
        <v>0</v>
      </c>
      <c r="CD394" s="70">
        <v>0</v>
      </c>
    </row>
    <row r="395" spans="1:82">
      <c r="A395" s="70" t="s">
        <v>2102</v>
      </c>
      <c r="B395" s="70">
        <v>366</v>
      </c>
      <c r="C395" s="70">
        <v>9</v>
      </c>
      <c r="D395" s="70">
        <v>22</v>
      </c>
      <c r="E395" s="70">
        <v>2012</v>
      </c>
      <c r="F395" s="70" t="s">
        <v>179</v>
      </c>
      <c r="G395" s="70" t="s">
        <v>1650</v>
      </c>
      <c r="H395" s="70" t="s">
        <v>1651</v>
      </c>
      <c r="I395" s="148"/>
      <c r="J395" s="71">
        <v>68.754116604586471</v>
      </c>
      <c r="K395" s="71">
        <v>1.7302423567953871</v>
      </c>
      <c r="L395" s="71">
        <v>14.363572891209181</v>
      </c>
      <c r="M395" s="71">
        <v>15.960966606789571</v>
      </c>
      <c r="N395" s="71">
        <v>20.20804834078368</v>
      </c>
      <c r="O395" s="71">
        <v>11.045407747258977</v>
      </c>
      <c r="P395" s="71">
        <v>12.212605871912452</v>
      </c>
      <c r="Q395" s="71">
        <v>0.62758034739212099</v>
      </c>
      <c r="R395" s="71">
        <v>0</v>
      </c>
      <c r="S395" s="71">
        <v>1.061680121752</v>
      </c>
      <c r="T395" s="72"/>
      <c r="U395" s="71">
        <v>2420006</v>
      </c>
      <c r="V395" s="71">
        <v>488</v>
      </c>
      <c r="W395" s="71">
        <v>271</v>
      </c>
      <c r="X395" s="71">
        <v>2495</v>
      </c>
      <c r="Y395" s="71">
        <v>3650</v>
      </c>
      <c r="Z395" s="71">
        <v>5777</v>
      </c>
      <c r="AA395" s="71">
        <v>2454</v>
      </c>
      <c r="AB395" s="71">
        <v>8231</v>
      </c>
      <c r="AC395" s="71">
        <v>0</v>
      </c>
      <c r="AD395" s="71">
        <v>1.061680121752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26.565000000000001</v>
      </c>
      <c r="BK395" s="71">
        <v>0</v>
      </c>
      <c r="BL395" s="71">
        <v>0</v>
      </c>
      <c r="BM395" s="71">
        <v>0</v>
      </c>
      <c r="BN395" s="72"/>
      <c r="BO395" s="71">
        <v>0</v>
      </c>
      <c r="BP395" s="71">
        <v>0</v>
      </c>
      <c r="BQ395" s="71">
        <v>1</v>
      </c>
      <c r="BR395" s="71">
        <v>0</v>
      </c>
      <c r="BS395" s="71">
        <v>0</v>
      </c>
      <c r="BT395" s="71">
        <v>0</v>
      </c>
      <c r="BU395"/>
      <c r="BV395" s="70">
        <v>26.565000000000001</v>
      </c>
      <c r="BW395" s="70">
        <v>0</v>
      </c>
      <c r="BX395" s="70">
        <v>0</v>
      </c>
      <c r="BY395" s="70">
        <v>0</v>
      </c>
      <c r="BZ395" s="70">
        <v>0</v>
      </c>
      <c r="CA395" s="70">
        <v>0</v>
      </c>
      <c r="CB395" s="70">
        <v>0</v>
      </c>
      <c r="CC395" s="70">
        <v>0</v>
      </c>
      <c r="CD395" s="70">
        <v>0</v>
      </c>
    </row>
    <row r="396" spans="1:82">
      <c r="A396" s="70" t="s">
        <v>2103</v>
      </c>
      <c r="B396" s="70">
        <v>367</v>
      </c>
      <c r="C396" s="70">
        <v>10</v>
      </c>
      <c r="D396" s="70">
        <v>22</v>
      </c>
      <c r="E396" s="70">
        <v>2013</v>
      </c>
      <c r="F396" s="70" t="s">
        <v>180</v>
      </c>
      <c r="G396" s="70" t="s">
        <v>1650</v>
      </c>
      <c r="H396" s="70" t="s">
        <v>1651</v>
      </c>
      <c r="I396" s="148"/>
      <c r="J396" s="71">
        <v>70.169028703633899</v>
      </c>
      <c r="K396" s="71">
        <v>1.430051209690264</v>
      </c>
      <c r="L396" s="71">
        <v>12.68416745395518</v>
      </c>
      <c r="M396" s="71">
        <v>14.844080542314501</v>
      </c>
      <c r="N396" s="71">
        <v>19.417954411136009</v>
      </c>
      <c r="O396" s="71">
        <v>10.719747771380302</v>
      </c>
      <c r="P396" s="71">
        <v>13.442524308416807</v>
      </c>
      <c r="Q396" s="71">
        <v>0.62711612402039796</v>
      </c>
      <c r="R396" s="71">
        <v>0</v>
      </c>
      <c r="S396" s="71">
        <v>0.89429183199999995</v>
      </c>
      <c r="T396" s="72"/>
      <c r="U396" s="71">
        <v>2514772</v>
      </c>
      <c r="V396" s="71">
        <v>488</v>
      </c>
      <c r="W396" s="71">
        <v>271</v>
      </c>
      <c r="X396" s="71">
        <v>2495</v>
      </c>
      <c r="Y396" s="71">
        <v>3619</v>
      </c>
      <c r="Z396" s="71">
        <v>5857</v>
      </c>
      <c r="AA396" s="71">
        <v>2691</v>
      </c>
      <c r="AB396" s="71">
        <v>8107</v>
      </c>
      <c r="AC396" s="71">
        <v>0</v>
      </c>
      <c r="AD396" s="71">
        <v>0.89429183199999995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27.88</v>
      </c>
      <c r="BK396" s="71">
        <v>0</v>
      </c>
      <c r="BL396" s="71">
        <v>0</v>
      </c>
      <c r="BM396" s="71">
        <v>0</v>
      </c>
      <c r="BN396" s="72"/>
      <c r="BO396" s="71">
        <v>0</v>
      </c>
      <c r="BP396" s="71">
        <v>0</v>
      </c>
      <c r="BQ396" s="71">
        <v>1</v>
      </c>
      <c r="BR396" s="71">
        <v>0</v>
      </c>
      <c r="BS396" s="71">
        <v>0</v>
      </c>
      <c r="BT396" s="71">
        <v>0</v>
      </c>
      <c r="BU396"/>
      <c r="BV396" s="70">
        <v>27.88</v>
      </c>
      <c r="BW396" s="70">
        <v>0</v>
      </c>
      <c r="BX396" s="70">
        <v>0</v>
      </c>
      <c r="BY396" s="70">
        <v>0</v>
      </c>
      <c r="BZ396" s="70">
        <v>0</v>
      </c>
      <c r="CA396" s="70">
        <v>0</v>
      </c>
      <c r="CB396" s="70">
        <v>0</v>
      </c>
      <c r="CC396" s="70">
        <v>0</v>
      </c>
      <c r="CD396" s="70">
        <v>0</v>
      </c>
    </row>
    <row r="397" spans="1:82">
      <c r="A397" s="70" t="s">
        <v>2104</v>
      </c>
      <c r="B397" s="70">
        <v>368</v>
      </c>
      <c r="C397" s="70">
        <v>11</v>
      </c>
      <c r="D397" s="70">
        <v>22</v>
      </c>
      <c r="E397" s="70">
        <v>2014</v>
      </c>
      <c r="F397" s="70" t="s">
        <v>181</v>
      </c>
      <c r="G397" s="70" t="s">
        <v>1650</v>
      </c>
      <c r="H397" s="70" t="s">
        <v>1651</v>
      </c>
      <c r="I397" s="148"/>
      <c r="J397" s="71">
        <v>64.514384606520693</v>
      </c>
      <c r="K397" s="71">
        <v>1.288360599657473</v>
      </c>
      <c r="L397" s="71">
        <v>16.186130862209019</v>
      </c>
      <c r="M397" s="71">
        <v>15.4135636727062</v>
      </c>
      <c r="N397" s="71">
        <v>20.657691503799121</v>
      </c>
      <c r="O397" s="71">
        <v>10.148504342870595</v>
      </c>
      <c r="P397" s="71">
        <v>13.758441620579648</v>
      </c>
      <c r="Q397" s="71">
        <v>0.59425882658031004</v>
      </c>
      <c r="R397" s="71">
        <v>0</v>
      </c>
      <c r="S397" s="71">
        <v>0.81629938446000005</v>
      </c>
      <c r="T397" s="72"/>
      <c r="U397" s="71">
        <v>2567874</v>
      </c>
      <c r="V397" s="71">
        <v>382</v>
      </c>
      <c r="W397" s="71">
        <v>353</v>
      </c>
      <c r="X397" s="71">
        <v>2463</v>
      </c>
      <c r="Y397" s="71">
        <v>3636</v>
      </c>
      <c r="Z397" s="71">
        <v>5840</v>
      </c>
      <c r="AA397" s="71">
        <v>2740</v>
      </c>
      <c r="AB397" s="71">
        <v>8007</v>
      </c>
      <c r="AC397" s="71">
        <v>0</v>
      </c>
      <c r="AD397" s="71">
        <v>0.81629938446000005</v>
      </c>
      <c r="AE397" s="72"/>
      <c r="AF397" s="71"/>
      <c r="AG397" s="71"/>
      <c r="AH397" s="71"/>
      <c r="AI397" s="71"/>
      <c r="AJ397" s="71"/>
      <c r="AK397" s="71"/>
      <c r="AL397" s="71"/>
      <c r="AM397" s="71"/>
      <c r="AN397" s="71"/>
      <c r="AO397" s="71"/>
      <c r="AP397" s="71"/>
      <c r="AQ397" s="72"/>
      <c r="AR397" s="71">
        <v>72</v>
      </c>
      <c r="AS397" s="71">
        <v>44</v>
      </c>
      <c r="AT397" s="71">
        <v>0</v>
      </c>
      <c r="AU397" s="71">
        <v>0</v>
      </c>
      <c r="AV397" s="71">
        <v>0</v>
      </c>
      <c r="AW397" s="71">
        <v>1</v>
      </c>
      <c r="AX397" s="71"/>
      <c r="AY397" s="72"/>
      <c r="AZ397" s="71">
        <v>433.815</v>
      </c>
      <c r="BA397" s="71">
        <v>2392.44</v>
      </c>
      <c r="BB397" s="71">
        <v>0</v>
      </c>
      <c r="BC397" s="71">
        <v>0</v>
      </c>
      <c r="BD397" s="71">
        <v>0</v>
      </c>
      <c r="BE397" s="71">
        <v>50</v>
      </c>
      <c r="BF397" s="71"/>
      <c r="BG397" s="72"/>
      <c r="BH397" s="71">
        <v>0</v>
      </c>
      <c r="BI397" s="71">
        <v>0</v>
      </c>
      <c r="BJ397" s="71">
        <v>26.771000000000001</v>
      </c>
      <c r="BK397" s="71">
        <v>0</v>
      </c>
      <c r="BL397" s="71">
        <v>0</v>
      </c>
      <c r="BM397" s="71">
        <v>0</v>
      </c>
      <c r="BN397" s="72"/>
      <c r="BO397" s="71">
        <v>0</v>
      </c>
      <c r="BP397" s="71">
        <v>0</v>
      </c>
      <c r="BQ397" s="71">
        <v>1</v>
      </c>
      <c r="BR397" s="71">
        <v>0</v>
      </c>
      <c r="BS397" s="71">
        <v>0</v>
      </c>
      <c r="BT397" s="71">
        <v>0</v>
      </c>
      <c r="BU397"/>
      <c r="BV397" s="70">
        <v>26.771000000000001</v>
      </c>
      <c r="BW397" s="70">
        <v>0</v>
      </c>
      <c r="BX397" s="70">
        <v>0</v>
      </c>
      <c r="BY397" s="70">
        <v>0</v>
      </c>
      <c r="BZ397" s="70">
        <v>0</v>
      </c>
      <c r="CA397" s="70">
        <v>0</v>
      </c>
      <c r="CB397" s="70">
        <v>0</v>
      </c>
      <c r="CC397" s="70">
        <v>0</v>
      </c>
      <c r="CD397" s="70">
        <v>0</v>
      </c>
    </row>
    <row r="398" spans="1:82">
      <c r="A398" s="70" t="s">
        <v>2105</v>
      </c>
      <c r="B398" s="70">
        <v>369</v>
      </c>
      <c r="C398" s="70">
        <v>12</v>
      </c>
      <c r="D398" s="70">
        <v>22</v>
      </c>
      <c r="E398" s="70">
        <v>2015</v>
      </c>
      <c r="F398" s="70" t="s">
        <v>182</v>
      </c>
      <c r="G398" s="70" t="s">
        <v>1650</v>
      </c>
      <c r="H398" s="70" t="s">
        <v>1651</v>
      </c>
      <c r="I398" s="148"/>
      <c r="J398" s="71">
        <v>69.024351724807232</v>
      </c>
      <c r="K398" s="71">
        <v>1.2354038863952499</v>
      </c>
      <c r="L398" s="71">
        <v>17.037591330070629</v>
      </c>
      <c r="M398" s="71">
        <v>14.91374560181964</v>
      </c>
      <c r="N398" s="71">
        <v>19.107449524983348</v>
      </c>
      <c r="O398" s="71">
        <v>10.132663047148098</v>
      </c>
      <c r="P398" s="71">
        <v>13.955247552924268</v>
      </c>
      <c r="Q398" s="71">
        <v>0.57614672899645403</v>
      </c>
      <c r="R398" s="71">
        <v>0</v>
      </c>
      <c r="S398" s="71">
        <v>0.90609526455</v>
      </c>
      <c r="T398" s="72"/>
      <c r="U398" s="71">
        <v>2754557</v>
      </c>
      <c r="V398" s="71">
        <v>382</v>
      </c>
      <c r="W398" s="71">
        <v>353</v>
      </c>
      <c r="X398" s="71">
        <v>2463</v>
      </c>
      <c r="Y398" s="71">
        <v>3654</v>
      </c>
      <c r="Z398" s="71">
        <v>5887</v>
      </c>
      <c r="AA398" s="71">
        <v>2777</v>
      </c>
      <c r="AB398" s="71">
        <v>7930</v>
      </c>
      <c r="AC398" s="71">
        <v>0</v>
      </c>
      <c r="AD398" s="71">
        <v>0.90609526455</v>
      </c>
      <c r="AE398" s="72"/>
      <c r="AF398" s="71">
        <v>21257744.301227979</v>
      </c>
      <c r="AG398" s="71">
        <v>823050.61386730871</v>
      </c>
      <c r="AH398" s="71">
        <v>2202992.3236151291</v>
      </c>
      <c r="AI398" s="71">
        <v>15664879.90747728</v>
      </c>
      <c r="AJ398" s="71">
        <v>16183740.01115747</v>
      </c>
      <c r="AK398" s="71">
        <v>0</v>
      </c>
      <c r="AL398" s="71">
        <v>0</v>
      </c>
      <c r="AM398" s="71">
        <v>1086773.2349011239</v>
      </c>
      <c r="AN398" s="71">
        <v>0</v>
      </c>
      <c r="AO398" s="71">
        <v>0</v>
      </c>
      <c r="AP398" s="71">
        <v>57219180.392246291</v>
      </c>
      <c r="AQ398" s="72"/>
      <c r="AR398" s="71">
        <v>115</v>
      </c>
      <c r="AS398" s="71">
        <v>47</v>
      </c>
      <c r="AT398" s="71">
        <v>0</v>
      </c>
      <c r="AU398" s="71">
        <v>0</v>
      </c>
      <c r="AV398" s="71">
        <v>0</v>
      </c>
      <c r="AW398" s="71">
        <v>1</v>
      </c>
      <c r="AX398" s="71"/>
      <c r="AY398" s="72"/>
      <c r="AZ398" s="71">
        <v>803.91500000000008</v>
      </c>
      <c r="BA398" s="71">
        <v>2521.2399999999998</v>
      </c>
      <c r="BB398" s="71">
        <v>0</v>
      </c>
      <c r="BC398" s="71">
        <v>0</v>
      </c>
      <c r="BD398" s="71">
        <v>0</v>
      </c>
      <c r="BE398" s="71">
        <v>50</v>
      </c>
      <c r="BF398" s="71"/>
      <c r="BG398" s="72"/>
      <c r="BH398" s="71">
        <v>0</v>
      </c>
      <c r="BI398" s="71">
        <v>0</v>
      </c>
      <c r="BJ398" s="71">
        <v>27.148</v>
      </c>
      <c r="BK398" s="71">
        <v>0</v>
      </c>
      <c r="BL398" s="71">
        <v>0</v>
      </c>
      <c r="BM398" s="71">
        <v>0</v>
      </c>
      <c r="BN398" s="72"/>
      <c r="BO398" s="71">
        <v>0</v>
      </c>
      <c r="BP398" s="71">
        <v>0</v>
      </c>
      <c r="BQ398" s="71">
        <v>1</v>
      </c>
      <c r="BR398" s="71">
        <v>0</v>
      </c>
      <c r="BS398" s="71">
        <v>0</v>
      </c>
      <c r="BT398" s="71">
        <v>0</v>
      </c>
      <c r="BU398"/>
      <c r="BV398" s="70">
        <v>27.148</v>
      </c>
      <c r="BW398" s="70">
        <v>0</v>
      </c>
      <c r="BX398" s="70">
        <v>0</v>
      </c>
      <c r="BY398" s="70">
        <v>0</v>
      </c>
      <c r="BZ398" s="70">
        <v>0</v>
      </c>
      <c r="CA398" s="70">
        <v>0</v>
      </c>
      <c r="CB398" s="70">
        <v>0</v>
      </c>
      <c r="CC398" s="70">
        <v>0</v>
      </c>
      <c r="CD398" s="70">
        <v>0</v>
      </c>
    </row>
    <row r="399" spans="1:82">
      <c r="A399" s="70" t="s">
        <v>2106</v>
      </c>
      <c r="B399" s="70">
        <v>370</v>
      </c>
      <c r="C399" s="70">
        <v>13</v>
      </c>
      <c r="D399" s="70">
        <v>22</v>
      </c>
      <c r="E399" s="70">
        <v>2016</v>
      </c>
      <c r="F399" s="70" t="s">
        <v>155</v>
      </c>
      <c r="G399" s="70" t="s">
        <v>1650</v>
      </c>
      <c r="H399" s="70" t="s">
        <v>1651</v>
      </c>
      <c r="I399" s="148"/>
      <c r="J399" s="71">
        <v>74.944642191240078</v>
      </c>
      <c r="K399" s="71">
        <v>1.1653293789067534</v>
      </c>
      <c r="L399" s="71">
        <v>18.321342725092741</v>
      </c>
      <c r="M399" s="71">
        <v>12.786807251223784</v>
      </c>
      <c r="N399" s="71">
        <v>19.484191149504781</v>
      </c>
      <c r="O399" s="71">
        <v>10.033421328297832</v>
      </c>
      <c r="P399" s="71">
        <v>15.353561311631871</v>
      </c>
      <c r="Q399" s="71">
        <v>0.55241308982506487</v>
      </c>
      <c r="R399" s="71">
        <v>0</v>
      </c>
      <c r="S399" s="71">
        <v>1.2202950449999999</v>
      </c>
      <c r="T399" s="72"/>
      <c r="U399" s="71">
        <v>2846855</v>
      </c>
      <c r="V399" s="71">
        <v>382</v>
      </c>
      <c r="W399" s="71">
        <v>353</v>
      </c>
      <c r="X399" s="71">
        <v>2463</v>
      </c>
      <c r="Y399" s="71">
        <v>3664</v>
      </c>
      <c r="Z399" s="71">
        <v>5901</v>
      </c>
      <c r="AA399" s="71">
        <v>3160</v>
      </c>
      <c r="AB399" s="71">
        <v>7821</v>
      </c>
      <c r="AC399" s="71">
        <v>0</v>
      </c>
      <c r="AD399" s="71">
        <v>1.2202950450000001</v>
      </c>
      <c r="AE399" s="72"/>
      <c r="AF399" s="71">
        <v>23485118.63561156</v>
      </c>
      <c r="AG399" s="71">
        <v>784535.55770928436</v>
      </c>
      <c r="AH399" s="71">
        <v>1867144.5480387949</v>
      </c>
      <c r="AI399" s="71">
        <v>15636673.372863941</v>
      </c>
      <c r="AJ399" s="71">
        <v>16119146.19600085</v>
      </c>
      <c r="AK399" s="71">
        <v>0</v>
      </c>
      <c r="AL399" s="71">
        <v>0</v>
      </c>
      <c r="AM399" s="71">
        <v>1072667.9529545379</v>
      </c>
      <c r="AN399" s="71">
        <v>0</v>
      </c>
      <c r="AO399" s="71">
        <v>0</v>
      </c>
      <c r="AP399" s="71">
        <v>58965286.263178974</v>
      </c>
      <c r="AQ399" s="72"/>
      <c r="AR399" s="71">
        <v>153</v>
      </c>
      <c r="AS399" s="71">
        <v>52</v>
      </c>
      <c r="AT399" s="71">
        <v>0</v>
      </c>
      <c r="AU399" s="71">
        <v>0</v>
      </c>
      <c r="AV399" s="71">
        <v>0</v>
      </c>
      <c r="AW399" s="71">
        <v>1</v>
      </c>
      <c r="AX399" s="71"/>
      <c r="AY399" s="72"/>
      <c r="AZ399" s="71">
        <v>1141.0150000000001</v>
      </c>
      <c r="BA399" s="71">
        <v>4264.84</v>
      </c>
      <c r="BB399" s="71">
        <v>0</v>
      </c>
      <c r="BC399" s="71">
        <v>0</v>
      </c>
      <c r="BD399" s="71">
        <v>0</v>
      </c>
      <c r="BE399" s="71">
        <v>50</v>
      </c>
      <c r="BF399" s="71"/>
      <c r="BG399" s="72"/>
      <c r="BH399" s="71">
        <v>0</v>
      </c>
      <c r="BI399" s="71">
        <v>0</v>
      </c>
      <c r="BJ399" s="71">
        <v>23.966999999999999</v>
      </c>
      <c r="BK399" s="71">
        <v>0</v>
      </c>
      <c r="BL399" s="71">
        <v>0</v>
      </c>
      <c r="BM399" s="71">
        <v>0</v>
      </c>
      <c r="BN399" s="72"/>
      <c r="BO399" s="71">
        <v>0</v>
      </c>
      <c r="BP399" s="71">
        <v>0</v>
      </c>
      <c r="BQ399" s="71">
        <v>1</v>
      </c>
      <c r="BR399" s="71">
        <v>0</v>
      </c>
      <c r="BS399" s="71">
        <v>0</v>
      </c>
      <c r="BT399" s="71">
        <v>0</v>
      </c>
      <c r="BU399"/>
      <c r="BV399" s="70">
        <v>23.966999999999999</v>
      </c>
      <c r="BW399" s="70">
        <v>0</v>
      </c>
      <c r="BX399" s="70">
        <v>0</v>
      </c>
      <c r="BY399" s="70">
        <v>0</v>
      </c>
      <c r="BZ399" s="70">
        <v>0</v>
      </c>
      <c r="CA399" s="70">
        <v>0</v>
      </c>
      <c r="CB399" s="70">
        <v>0</v>
      </c>
      <c r="CC399" s="70">
        <v>0</v>
      </c>
      <c r="CD399" s="70">
        <v>0</v>
      </c>
    </row>
    <row r="400" spans="1:82">
      <c r="A400" s="70" t="s">
        <v>2107</v>
      </c>
      <c r="B400" s="70">
        <v>371</v>
      </c>
      <c r="C400" s="70">
        <v>14</v>
      </c>
      <c r="D400" s="70">
        <v>22</v>
      </c>
      <c r="E400" s="70">
        <v>2017</v>
      </c>
      <c r="F400" s="70" t="s">
        <v>156</v>
      </c>
      <c r="G400" s="70" t="s">
        <v>1650</v>
      </c>
      <c r="H400" s="70" t="s">
        <v>1651</v>
      </c>
      <c r="I400" s="148"/>
      <c r="J400" s="71">
        <v>79.253662937084499</v>
      </c>
      <c r="K400" s="71">
        <v>1.1907921427868386</v>
      </c>
      <c r="L400" s="71">
        <v>16.538860300044572</v>
      </c>
      <c r="M400" s="71">
        <v>12.821203385341697</v>
      </c>
      <c r="N400" s="71">
        <v>19.149665222419586</v>
      </c>
      <c r="O400" s="71">
        <v>9.9784153537672005</v>
      </c>
      <c r="P400" s="71">
        <v>15.700472800516065</v>
      </c>
      <c r="Q400" s="71">
        <v>0.52784359891037003</v>
      </c>
      <c r="R400" s="71">
        <v>0</v>
      </c>
      <c r="S400" s="71">
        <v>0.91500935880000012</v>
      </c>
      <c r="T400" s="72"/>
      <c r="U400" s="71">
        <v>2962313</v>
      </c>
      <c r="V400" s="71">
        <v>382</v>
      </c>
      <c r="W400" s="71">
        <v>353</v>
      </c>
      <c r="X400" s="71">
        <v>2463</v>
      </c>
      <c r="Y400" s="71">
        <v>3680</v>
      </c>
      <c r="Z400" s="71">
        <v>5966</v>
      </c>
      <c r="AA400" s="71">
        <v>3252</v>
      </c>
      <c r="AB400" s="71">
        <v>7728</v>
      </c>
      <c r="AC400" s="71">
        <v>0</v>
      </c>
      <c r="AD400" s="71">
        <v>0.91500935880000012</v>
      </c>
      <c r="AE400" s="72"/>
      <c r="AF400" s="71">
        <v>24013319.03738454</v>
      </c>
      <c r="AG400" s="71">
        <v>786815.06356053962</v>
      </c>
      <c r="AH400" s="71">
        <v>2280914.6152491928</v>
      </c>
      <c r="AI400" s="71">
        <v>15249812.23089979</v>
      </c>
      <c r="AJ400" s="71">
        <v>14680673.9015637</v>
      </c>
      <c r="AK400" s="71">
        <v>0</v>
      </c>
      <c r="AL400" s="71">
        <v>0</v>
      </c>
      <c r="AM400" s="71">
        <v>1061571.265451716</v>
      </c>
      <c r="AN400" s="71">
        <v>0</v>
      </c>
      <c r="AO400" s="71">
        <v>0</v>
      </c>
      <c r="AP400" s="71">
        <v>58073106.114109471</v>
      </c>
      <c r="AQ400" s="72"/>
      <c r="AR400" s="71">
        <v>167</v>
      </c>
      <c r="AS400" s="71">
        <v>59</v>
      </c>
      <c r="AT400" s="71">
        <v>0</v>
      </c>
      <c r="AU400" s="71">
        <v>0</v>
      </c>
      <c r="AV400" s="71">
        <v>0</v>
      </c>
      <c r="AW400" s="71">
        <v>1</v>
      </c>
      <c r="AX400" s="71"/>
      <c r="AY400" s="72"/>
      <c r="AZ400" s="71">
        <v>1258.0150000000001</v>
      </c>
      <c r="BA400" s="71">
        <v>5433.3400000000011</v>
      </c>
      <c r="BB400" s="71">
        <v>0</v>
      </c>
      <c r="BC400" s="71">
        <v>0</v>
      </c>
      <c r="BD400" s="71">
        <v>0</v>
      </c>
      <c r="BE400" s="71">
        <v>50</v>
      </c>
      <c r="BF400" s="71"/>
      <c r="BG400" s="72"/>
      <c r="BH400" s="71">
        <v>0</v>
      </c>
      <c r="BI400" s="71">
        <v>0</v>
      </c>
      <c r="BJ400" s="71">
        <v>17.213999999999999</v>
      </c>
      <c r="BK400" s="71">
        <v>0</v>
      </c>
      <c r="BL400" s="71">
        <v>0</v>
      </c>
      <c r="BM400" s="71">
        <v>0</v>
      </c>
      <c r="BN400" s="72"/>
      <c r="BO400" s="71">
        <v>0</v>
      </c>
      <c r="BP400" s="71">
        <v>0</v>
      </c>
      <c r="BQ400" s="71">
        <v>1</v>
      </c>
      <c r="BR400" s="71">
        <v>0</v>
      </c>
      <c r="BS400" s="71">
        <v>0</v>
      </c>
      <c r="BT400" s="71">
        <v>0</v>
      </c>
      <c r="BU400"/>
      <c r="BV400" s="70">
        <v>17.213999999999999</v>
      </c>
      <c r="BW400" s="70">
        <v>0</v>
      </c>
      <c r="BX400" s="70">
        <v>0</v>
      </c>
      <c r="BY400" s="70">
        <v>0</v>
      </c>
      <c r="BZ400" s="70">
        <v>0</v>
      </c>
      <c r="CA400" s="70">
        <v>0</v>
      </c>
      <c r="CB400" s="70">
        <v>0</v>
      </c>
      <c r="CC400" s="70">
        <v>0</v>
      </c>
      <c r="CD400" s="70">
        <v>0</v>
      </c>
    </row>
    <row r="401" spans="1:82">
      <c r="A401" s="70" t="s">
        <v>2108</v>
      </c>
      <c r="B401" s="70">
        <v>372</v>
      </c>
      <c r="C401" s="70">
        <v>15</v>
      </c>
      <c r="D401" s="70">
        <v>22</v>
      </c>
      <c r="E401" s="70">
        <v>2018</v>
      </c>
      <c r="F401" s="70" t="s">
        <v>183</v>
      </c>
      <c r="G401" s="70" t="s">
        <v>1650</v>
      </c>
      <c r="H401" s="70" t="s">
        <v>1651</v>
      </c>
      <c r="I401" s="148"/>
      <c r="J401" s="71">
        <v>73.756138787553027</v>
      </c>
      <c r="K401" s="71">
        <v>1.1083049539827847</v>
      </c>
      <c r="L401" s="71">
        <v>15.17227406181099</v>
      </c>
      <c r="M401" s="71">
        <v>12.884438539723034</v>
      </c>
      <c r="N401" s="71">
        <v>17.544535825269701</v>
      </c>
      <c r="O401" s="71">
        <v>9.7745314717555321</v>
      </c>
      <c r="P401" s="71">
        <v>15.821419907411551</v>
      </c>
      <c r="Q401" s="71">
        <v>0.482898569523737</v>
      </c>
      <c r="R401" s="71">
        <v>0</v>
      </c>
      <c r="S401" s="71">
        <v>1.0500878389999999</v>
      </c>
      <c r="T401" s="72"/>
      <c r="U401" s="71">
        <v>2880560</v>
      </c>
      <c r="V401" s="71">
        <v>382</v>
      </c>
      <c r="W401" s="71">
        <v>353</v>
      </c>
      <c r="X401" s="71">
        <v>2463</v>
      </c>
      <c r="Y401" s="71">
        <v>3662</v>
      </c>
      <c r="Z401" s="71">
        <v>5956</v>
      </c>
      <c r="AA401" s="71">
        <v>3310</v>
      </c>
      <c r="AB401" s="71">
        <v>7619</v>
      </c>
      <c r="AC401" s="71">
        <v>0</v>
      </c>
      <c r="AD401" s="71">
        <v>1.0500878389999999</v>
      </c>
      <c r="AE401" s="72"/>
      <c r="AF401" s="71">
        <v>23439905.00589601</v>
      </c>
      <c r="AG401" s="71">
        <v>711879.40915228787</v>
      </c>
      <c r="AH401" s="71">
        <v>2149762.305526434</v>
      </c>
      <c r="AI401" s="71">
        <v>15588423.095567379</v>
      </c>
      <c r="AJ401" s="71">
        <v>13570734.93396629</v>
      </c>
      <c r="AK401" s="71">
        <v>0</v>
      </c>
      <c r="AL401" s="71">
        <v>0</v>
      </c>
      <c r="AM401" s="71">
        <v>1048763.812512052</v>
      </c>
      <c r="AN401" s="71">
        <v>0</v>
      </c>
      <c r="AO401" s="71">
        <v>0</v>
      </c>
      <c r="AP401" s="71">
        <v>56509468.562620461</v>
      </c>
      <c r="AQ401" s="72"/>
      <c r="AR401" s="71">
        <v>179</v>
      </c>
      <c r="AS401" s="71">
        <v>77</v>
      </c>
      <c r="AT401" s="71">
        <v>0</v>
      </c>
      <c r="AU401" s="71">
        <v>0</v>
      </c>
      <c r="AV401" s="71">
        <v>0</v>
      </c>
      <c r="AW401" s="71">
        <v>1</v>
      </c>
      <c r="AX401" s="71"/>
      <c r="AY401" s="72"/>
      <c r="AZ401" s="71">
        <v>1336.115</v>
      </c>
      <c r="BA401" s="71">
        <v>6125.64</v>
      </c>
      <c r="BB401" s="71">
        <v>0</v>
      </c>
      <c r="BC401" s="71">
        <v>0</v>
      </c>
      <c r="BD401" s="71">
        <v>0</v>
      </c>
      <c r="BE401" s="71">
        <v>50</v>
      </c>
      <c r="BF401" s="71"/>
      <c r="BG401" s="72"/>
      <c r="BH401" s="71">
        <v>0</v>
      </c>
      <c r="BI401" s="71">
        <v>0</v>
      </c>
      <c r="BJ401" s="71">
        <v>17.417999999999999</v>
      </c>
      <c r="BK401" s="71">
        <v>0</v>
      </c>
      <c r="BL401" s="71">
        <v>0</v>
      </c>
      <c r="BM401" s="71">
        <v>0</v>
      </c>
      <c r="BN401" s="72"/>
      <c r="BO401" s="71">
        <v>0</v>
      </c>
      <c r="BP401" s="71">
        <v>0</v>
      </c>
      <c r="BQ401" s="71">
        <v>1</v>
      </c>
      <c r="BR401" s="71">
        <v>0</v>
      </c>
      <c r="BS401" s="71">
        <v>0</v>
      </c>
      <c r="BT401" s="71">
        <v>0</v>
      </c>
      <c r="BU401"/>
      <c r="BV401" s="70">
        <v>17.417999999999999</v>
      </c>
      <c r="BW401" s="70">
        <v>0</v>
      </c>
      <c r="BX401" s="70">
        <v>0</v>
      </c>
      <c r="BY401" s="70">
        <v>0</v>
      </c>
      <c r="BZ401" s="70">
        <v>0</v>
      </c>
      <c r="CA401" s="70">
        <v>0</v>
      </c>
      <c r="CB401" s="70">
        <v>0</v>
      </c>
      <c r="CC401" s="70">
        <v>0</v>
      </c>
      <c r="CD401" s="70">
        <v>0</v>
      </c>
    </row>
    <row r="402" spans="1:82">
      <c r="A402" s="70" t="s">
        <v>2109</v>
      </c>
      <c r="B402" s="70">
        <v>373</v>
      </c>
      <c r="C402" s="70">
        <v>16</v>
      </c>
      <c r="D402" s="70">
        <v>22</v>
      </c>
      <c r="E402" s="70">
        <v>2019</v>
      </c>
      <c r="F402" s="70" t="s">
        <v>158</v>
      </c>
      <c r="G402" s="70" t="s">
        <v>1650</v>
      </c>
      <c r="H402" s="70" t="s">
        <v>1651</v>
      </c>
      <c r="I402" s="148"/>
      <c r="J402" s="71">
        <v>71.936688802232979</v>
      </c>
      <c r="K402" s="71">
        <v>1.0284253870215818</v>
      </c>
      <c r="L402" s="71">
        <v>15.240251026555532</v>
      </c>
      <c r="M402" s="71">
        <v>11.558511315151025</v>
      </c>
      <c r="N402" s="71">
        <v>17.722411572190708</v>
      </c>
      <c r="O402" s="71">
        <v>9.510164028508024</v>
      </c>
      <c r="P402" s="71">
        <v>14.158842322184613</v>
      </c>
      <c r="Q402" s="71">
        <v>0.46338203855570298</v>
      </c>
      <c r="R402" s="71">
        <v>0</v>
      </c>
      <c r="S402" s="71">
        <v>1.3988375308800001</v>
      </c>
      <c r="T402" s="72"/>
      <c r="U402" s="71">
        <v>2955454</v>
      </c>
      <c r="V402" s="71">
        <v>382</v>
      </c>
      <c r="W402" s="71">
        <v>353</v>
      </c>
      <c r="X402" s="71">
        <v>2463</v>
      </c>
      <c r="Y402" s="71">
        <v>3654</v>
      </c>
      <c r="Z402" s="71">
        <v>5954</v>
      </c>
      <c r="AA402" s="71">
        <v>2940</v>
      </c>
      <c r="AB402" s="71">
        <v>7509</v>
      </c>
      <c r="AC402" s="71">
        <v>0</v>
      </c>
      <c r="AD402" s="71">
        <v>1.3988375308800001</v>
      </c>
      <c r="AE402" s="72"/>
      <c r="AF402" s="71">
        <v>23598798.077167109</v>
      </c>
      <c r="AG402" s="71">
        <v>711668.60168050299</v>
      </c>
      <c r="AH402" s="71">
        <v>2321101.1513435538</v>
      </c>
      <c r="AI402" s="71">
        <v>15275360.557120601</v>
      </c>
      <c r="AJ402" s="71">
        <v>14283751.249167319</v>
      </c>
      <c r="AK402" s="71">
        <v>0</v>
      </c>
      <c r="AL402" s="71">
        <v>0</v>
      </c>
      <c r="AM402" s="71">
        <v>1022669.2722782646</v>
      </c>
      <c r="AN402" s="71">
        <v>0</v>
      </c>
      <c r="AO402" s="71">
        <v>0</v>
      </c>
      <c r="AP402" s="71">
        <v>57213348.908757344</v>
      </c>
      <c r="AQ402" s="72"/>
      <c r="AR402" s="71">
        <v>185</v>
      </c>
      <c r="AS402" s="71">
        <v>91</v>
      </c>
      <c r="AT402" s="71">
        <v>0</v>
      </c>
      <c r="AU402" s="71">
        <v>0</v>
      </c>
      <c r="AV402" s="71">
        <v>0</v>
      </c>
      <c r="AW402" s="71">
        <v>1</v>
      </c>
      <c r="AX402" s="71"/>
      <c r="AY402" s="72"/>
      <c r="AZ402" s="71">
        <v>1383.2150000000011</v>
      </c>
      <c r="BA402" s="71">
        <v>10421.64</v>
      </c>
      <c r="BB402" s="71">
        <v>0</v>
      </c>
      <c r="BC402" s="71">
        <v>0</v>
      </c>
      <c r="BD402" s="71">
        <v>0</v>
      </c>
      <c r="BE402" s="71">
        <v>50</v>
      </c>
      <c r="BF402" s="71"/>
      <c r="BG402" s="72"/>
      <c r="BH402" s="71">
        <v>0</v>
      </c>
      <c r="BI402" s="71">
        <v>0</v>
      </c>
      <c r="BJ402" s="71">
        <v>19.452999999999999</v>
      </c>
      <c r="BK402" s="71">
        <v>0</v>
      </c>
      <c r="BL402" s="71">
        <v>0</v>
      </c>
      <c r="BM402" s="71">
        <v>0</v>
      </c>
      <c r="BN402" s="72"/>
      <c r="BO402" s="71">
        <v>0</v>
      </c>
      <c r="BP402" s="71">
        <v>0</v>
      </c>
      <c r="BQ402" s="71">
        <v>1</v>
      </c>
      <c r="BR402" s="71">
        <v>0</v>
      </c>
      <c r="BS402" s="71">
        <v>0</v>
      </c>
      <c r="BT402" s="71">
        <v>0</v>
      </c>
      <c r="BU402"/>
      <c r="BV402" s="70">
        <v>19.452999999999999</v>
      </c>
      <c r="BW402" s="70">
        <v>0</v>
      </c>
      <c r="BX402" s="70">
        <v>0</v>
      </c>
      <c r="BY402" s="70">
        <v>0</v>
      </c>
      <c r="BZ402" s="70">
        <v>0</v>
      </c>
      <c r="CA402" s="70">
        <v>0</v>
      </c>
      <c r="CB402" s="70">
        <v>0</v>
      </c>
      <c r="CC402" s="70">
        <v>0</v>
      </c>
      <c r="CD402" s="70">
        <v>0</v>
      </c>
    </row>
    <row r="403" spans="1:82">
      <c r="A403" s="70" t="s">
        <v>2110</v>
      </c>
      <c r="B403" s="70">
        <v>374</v>
      </c>
      <c r="C403" s="70">
        <v>17</v>
      </c>
      <c r="D403" s="70">
        <v>22</v>
      </c>
      <c r="E403" s="70">
        <v>2020</v>
      </c>
      <c r="F403" s="70" t="s">
        <v>159</v>
      </c>
      <c r="G403" s="70" t="s">
        <v>1650</v>
      </c>
      <c r="H403" s="70" t="s">
        <v>1651</v>
      </c>
      <c r="I403" s="148"/>
      <c r="J403" s="71">
        <v>47.435622872908461</v>
      </c>
      <c r="K403" s="71">
        <v>1.0737561805551796</v>
      </c>
      <c r="L403" s="71">
        <v>21.670163851935726</v>
      </c>
      <c r="M403" s="71">
        <v>9.8715241488299501</v>
      </c>
      <c r="N403" s="71">
        <v>16.288045035479872</v>
      </c>
      <c r="O403" s="71">
        <v>8.3098572713785899</v>
      </c>
      <c r="P403" s="71">
        <v>13.411640298881771</v>
      </c>
      <c r="Q403" s="71">
        <v>0.43778337123698002</v>
      </c>
      <c r="R403" s="71">
        <v>0</v>
      </c>
      <c r="S403" s="71">
        <v>1.0829544555599999</v>
      </c>
      <c r="T403" s="72"/>
      <c r="U403" s="71">
        <v>2209193</v>
      </c>
      <c r="V403" s="71">
        <v>369</v>
      </c>
      <c r="W403" s="71">
        <v>446</v>
      </c>
      <c r="X403" s="71">
        <v>2212</v>
      </c>
      <c r="Y403" s="71">
        <v>3664</v>
      </c>
      <c r="Z403" s="71">
        <v>5938</v>
      </c>
      <c r="AA403" s="71">
        <v>2960</v>
      </c>
      <c r="AB403" s="71">
        <v>7425</v>
      </c>
      <c r="AC403" s="71">
        <v>0</v>
      </c>
      <c r="AD403" s="71">
        <v>1.0829544555599999</v>
      </c>
      <c r="AE403" s="72"/>
      <c r="AF403" s="71">
        <v>17249174.448277019</v>
      </c>
      <c r="AG403" s="71">
        <v>687956.22477450431</v>
      </c>
      <c r="AH403" s="71">
        <v>3177892.431305293</v>
      </c>
      <c r="AI403" s="71">
        <v>12700599.827638298</v>
      </c>
      <c r="AJ403" s="71">
        <v>15046171.374515859</v>
      </c>
      <c r="AK403" s="71"/>
      <c r="AL403" s="71"/>
      <c r="AM403" s="71">
        <v>969044.99347057019</v>
      </c>
      <c r="AN403" s="71"/>
      <c r="AO403" s="71"/>
      <c r="AP403" s="71">
        <v>49830839.299981549</v>
      </c>
      <c r="AQ403" s="72"/>
      <c r="AR403" s="71">
        <v>188</v>
      </c>
      <c r="AS403" s="71">
        <v>107</v>
      </c>
      <c r="AT403" s="71">
        <v>0</v>
      </c>
      <c r="AU403" s="71">
        <v>0</v>
      </c>
      <c r="AV403" s="71">
        <v>0</v>
      </c>
      <c r="AW403" s="71">
        <v>1</v>
      </c>
      <c r="AX403" s="71"/>
      <c r="AY403" s="72"/>
      <c r="AZ403" s="71">
        <v>1408.4350000000011</v>
      </c>
      <c r="BA403" s="71">
        <v>11055.14</v>
      </c>
      <c r="BB403" s="71">
        <v>0</v>
      </c>
      <c r="BC403" s="71">
        <v>0</v>
      </c>
      <c r="BD403" s="71">
        <v>0</v>
      </c>
      <c r="BE403" s="71">
        <v>50</v>
      </c>
      <c r="BF403" s="71"/>
      <c r="BG403" s="72"/>
      <c r="BH403" s="71">
        <v>0</v>
      </c>
      <c r="BI403" s="71">
        <v>0</v>
      </c>
      <c r="BJ403" s="71">
        <v>22.800999999999998</v>
      </c>
      <c r="BK403" s="71">
        <v>0</v>
      </c>
      <c r="BL403" s="71">
        <v>0</v>
      </c>
      <c r="BM403" s="71">
        <v>0</v>
      </c>
      <c r="BN403" s="72"/>
      <c r="BO403" s="71">
        <v>0</v>
      </c>
      <c r="BP403" s="71">
        <v>0</v>
      </c>
      <c r="BQ403" s="71">
        <v>1</v>
      </c>
      <c r="BR403" s="71">
        <v>0</v>
      </c>
      <c r="BS403" s="71">
        <v>0</v>
      </c>
      <c r="BT403" s="71">
        <v>0</v>
      </c>
      <c r="BU403"/>
      <c r="BV403" s="70">
        <v>22.800999999999998</v>
      </c>
      <c r="BW403" s="70">
        <v>0</v>
      </c>
      <c r="BX403" s="70">
        <v>0</v>
      </c>
      <c r="BY403" s="70">
        <v>0</v>
      </c>
      <c r="BZ403" s="70">
        <v>0</v>
      </c>
      <c r="CA403" s="70">
        <v>0</v>
      </c>
      <c r="CB403" s="70">
        <v>0</v>
      </c>
      <c r="CC403" s="70">
        <v>0</v>
      </c>
      <c r="CD403" s="70">
        <v>0</v>
      </c>
    </row>
    <row r="404" spans="1:82">
      <c r="A404" s="70" t="s">
        <v>2111</v>
      </c>
      <c r="B404" s="70">
        <v>374</v>
      </c>
      <c r="C404" s="70">
        <v>18</v>
      </c>
      <c r="D404" s="70">
        <v>22</v>
      </c>
      <c r="E404" s="70">
        <v>2021</v>
      </c>
      <c r="F404" s="70" t="s">
        <v>160</v>
      </c>
      <c r="G404" s="70" t="s">
        <v>1650</v>
      </c>
      <c r="H404" s="70" t="s">
        <v>1651</v>
      </c>
      <c r="I404" s="148"/>
      <c r="J404" s="71">
        <v>46.905947027474724</v>
      </c>
      <c r="K404" s="71">
        <v>1.0343252582650062</v>
      </c>
      <c r="L404" s="71">
        <v>19.77595194060909</v>
      </c>
      <c r="M404" s="71">
        <v>10.025682744322932</v>
      </c>
      <c r="N404" s="71">
        <v>15.995283555715249</v>
      </c>
      <c r="O404" s="71">
        <v>7.949584517731493</v>
      </c>
      <c r="P404" s="71">
        <v>13.809724627638255</v>
      </c>
      <c r="Q404" s="71">
        <v>0.42546685160511599</v>
      </c>
      <c r="R404" s="71">
        <v>0</v>
      </c>
      <c r="S404" s="71">
        <v>0.93900295901999997</v>
      </c>
      <c r="T404" s="72"/>
      <c r="U404" s="71">
        <v>2243357</v>
      </c>
      <c r="V404" s="71">
        <v>369</v>
      </c>
      <c r="W404" s="71">
        <v>446</v>
      </c>
      <c r="X404" s="71">
        <v>2212</v>
      </c>
      <c r="Y404" s="71">
        <v>3642</v>
      </c>
      <c r="Z404" s="71">
        <v>5849</v>
      </c>
      <c r="AA404" s="71">
        <v>2972</v>
      </c>
      <c r="AB404" s="71">
        <v>7287</v>
      </c>
      <c r="AC404" s="71">
        <v>0</v>
      </c>
      <c r="AD404" s="71">
        <v>0.93900295901999997</v>
      </c>
      <c r="AE404" s="72"/>
      <c r="AF404" s="71">
        <v>17183148.999372076</v>
      </c>
      <c r="AG404" s="71">
        <v>699836.1489159296</v>
      </c>
      <c r="AH404" s="71">
        <v>2849165.5065035983</v>
      </c>
      <c r="AI404" s="71">
        <v>13936322.861706287</v>
      </c>
      <c r="AJ404" s="71">
        <v>14568742.45055761</v>
      </c>
      <c r="AK404" s="71">
        <v>0</v>
      </c>
      <c r="AL404" s="71">
        <v>0</v>
      </c>
      <c r="AM404" s="71">
        <v>956519.95045545988</v>
      </c>
      <c r="AN404" s="71">
        <v>0</v>
      </c>
      <c r="AO404" s="71">
        <v>0</v>
      </c>
      <c r="AP404" s="71">
        <v>50193735.917510964</v>
      </c>
      <c r="AQ404" s="72"/>
      <c r="AR404" s="71">
        <v>193</v>
      </c>
      <c r="AS404" s="71">
        <v>119</v>
      </c>
      <c r="AT404" s="71">
        <v>0</v>
      </c>
      <c r="AU404" s="71">
        <v>0</v>
      </c>
      <c r="AV404" s="71">
        <v>0</v>
      </c>
      <c r="AW404" s="71">
        <v>1</v>
      </c>
      <c r="AX404" s="71"/>
      <c r="AY404" s="72"/>
      <c r="AZ404" s="71">
        <v>1450.8350000000009</v>
      </c>
      <c r="BA404" s="71">
        <v>11591.04</v>
      </c>
      <c r="BB404" s="71">
        <v>0</v>
      </c>
      <c r="BC404" s="71">
        <v>0</v>
      </c>
      <c r="BD404" s="71">
        <v>0</v>
      </c>
      <c r="BE404" s="71">
        <v>50</v>
      </c>
      <c r="BF404" s="71"/>
      <c r="BG404" s="72"/>
      <c r="BH404" s="71">
        <v>0</v>
      </c>
      <c r="BI404" s="71">
        <v>0</v>
      </c>
      <c r="BJ404" s="71">
        <v>25.518000000000001</v>
      </c>
      <c r="BK404" s="71">
        <v>0</v>
      </c>
      <c r="BL404" s="71">
        <v>0</v>
      </c>
      <c r="BM404" s="71">
        <v>0</v>
      </c>
      <c r="BN404" s="72"/>
      <c r="BO404" s="71">
        <v>0</v>
      </c>
      <c r="BP404" s="71">
        <v>0</v>
      </c>
      <c r="BQ404" s="71">
        <v>1</v>
      </c>
      <c r="BR404" s="71">
        <v>0</v>
      </c>
      <c r="BS404" s="71">
        <v>0</v>
      </c>
      <c r="BT404" s="71">
        <v>0</v>
      </c>
      <c r="BU404"/>
      <c r="BV404" s="70">
        <v>25.518000000000001</v>
      </c>
      <c r="BW404" s="70">
        <v>0</v>
      </c>
      <c r="BX404" s="70">
        <v>0</v>
      </c>
      <c r="BY404" s="70">
        <v>0</v>
      </c>
      <c r="BZ404" s="70">
        <v>0</v>
      </c>
      <c r="CA404" s="70">
        <v>0</v>
      </c>
      <c r="CB404" s="70">
        <v>0</v>
      </c>
      <c r="CC404" s="70">
        <v>0</v>
      </c>
      <c r="CD404" s="70">
        <v>0</v>
      </c>
    </row>
    <row r="405" spans="1:82">
      <c r="A405" s="70" t="s">
        <v>1655</v>
      </c>
      <c r="B405" s="70">
        <v>374</v>
      </c>
      <c r="C405" s="70">
        <v>19</v>
      </c>
      <c r="D405" s="70">
        <v>22</v>
      </c>
      <c r="E405" s="70">
        <v>2022</v>
      </c>
      <c r="F405" s="70" t="s">
        <v>161</v>
      </c>
      <c r="G405" s="70" t="s">
        <v>1650</v>
      </c>
      <c r="H405" s="70" t="s">
        <v>1651</v>
      </c>
      <c r="I405" s="148"/>
      <c r="J405" s="71">
        <v>38.894979058779619</v>
      </c>
      <c r="K405" s="71">
        <v>0.98938804289670734</v>
      </c>
      <c r="L405" s="71">
        <v>17.731751966016745</v>
      </c>
      <c r="M405" s="71">
        <v>10.221709221166755</v>
      </c>
      <c r="N405" s="71">
        <v>15.882504446219905</v>
      </c>
      <c r="O405" s="71">
        <v>8.2997999066681487</v>
      </c>
      <c r="P405" s="71">
        <v>13.748823290742433</v>
      </c>
      <c r="Q405" s="71">
        <v>0.42262659935835795</v>
      </c>
      <c r="R405" s="71">
        <v>0</v>
      </c>
      <c r="S405" s="71">
        <v>1.1303086359600001</v>
      </c>
      <c r="T405" s="72"/>
      <c r="U405" s="71">
        <v>2287911</v>
      </c>
      <c r="V405" s="71">
        <v>369</v>
      </c>
      <c r="W405" s="71">
        <v>446</v>
      </c>
      <c r="X405" s="71">
        <v>2212</v>
      </c>
      <c r="Y405" s="71">
        <v>3672</v>
      </c>
      <c r="Z405" s="71">
        <v>5802</v>
      </c>
      <c r="AA405" s="71">
        <v>3004</v>
      </c>
      <c r="AB405" s="71">
        <v>7179</v>
      </c>
      <c r="AC405" s="71">
        <v>0</v>
      </c>
      <c r="AD405" s="71">
        <v>1.1303086359600001</v>
      </c>
      <c r="AE405" s="72"/>
      <c r="AF405" s="71">
        <v>15623059.272710443</v>
      </c>
      <c r="AG405" s="71">
        <v>705983.90977388236</v>
      </c>
      <c r="AH405" s="71">
        <v>3162599.9051111266</v>
      </c>
      <c r="AI405" s="71">
        <v>13840501.937965356</v>
      </c>
      <c r="AJ405" s="71">
        <v>14951887.118928084</v>
      </c>
      <c r="AK405" s="71">
        <v>0</v>
      </c>
      <c r="AL405" s="71">
        <v>0</v>
      </c>
      <c r="AM405" s="71">
        <v>927004.84654868266</v>
      </c>
      <c r="AN405" s="71">
        <v>0</v>
      </c>
      <c r="AO405" s="71">
        <v>0</v>
      </c>
      <c r="AP405" s="71">
        <v>49211036.991037577</v>
      </c>
      <c r="AQ405" s="72"/>
      <c r="AR405" s="71">
        <v>200</v>
      </c>
      <c r="AS405" s="71">
        <v>125</v>
      </c>
      <c r="AT405" s="71">
        <v>0</v>
      </c>
      <c r="AU405" s="71">
        <v>0</v>
      </c>
      <c r="AV405" s="71">
        <v>0</v>
      </c>
      <c r="AW405" s="71">
        <v>1</v>
      </c>
      <c r="AX405" s="71"/>
      <c r="AY405" s="72"/>
      <c r="AZ405" s="71">
        <v>1497.4510000000014</v>
      </c>
      <c r="BA405" s="71">
        <v>11890.439999999997</v>
      </c>
      <c r="BB405" s="71">
        <v>0</v>
      </c>
      <c r="BC405" s="71">
        <v>0</v>
      </c>
      <c r="BD405" s="71">
        <v>0</v>
      </c>
      <c r="BE405" s="71">
        <v>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2112</v>
      </c>
      <c r="B406" s="70">
        <v>374</v>
      </c>
      <c r="C406" s="70">
        <v>20</v>
      </c>
      <c r="D406" s="70">
        <v>22</v>
      </c>
      <c r="E406" s="70">
        <v>2023</v>
      </c>
      <c r="F406" s="70" t="s">
        <v>1539</v>
      </c>
      <c r="G406" s="1064" t="s">
        <v>1650</v>
      </c>
      <c r="H406" s="70" t="s">
        <v>1651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210</v>
      </c>
      <c r="AS406" s="71">
        <v>128</v>
      </c>
      <c r="AT406" s="71">
        <v>0</v>
      </c>
      <c r="AU406" s="71">
        <v>0</v>
      </c>
      <c r="AV406" s="71">
        <v>0</v>
      </c>
      <c r="AW406" s="71">
        <v>1</v>
      </c>
      <c r="AX406" s="71"/>
      <c r="AY406" s="72"/>
      <c r="AZ406" s="71">
        <v>1561.7510000000016</v>
      </c>
      <c r="BA406" s="71">
        <v>12039.739999999996</v>
      </c>
      <c r="BB406" s="71">
        <v>0</v>
      </c>
      <c r="BC406" s="71">
        <v>0</v>
      </c>
      <c r="BD406" s="71">
        <v>0</v>
      </c>
      <c r="BE406" s="71">
        <v>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1649</v>
      </c>
      <c r="B407" s="70">
        <v>374</v>
      </c>
      <c r="C407" s="70">
        <v>21</v>
      </c>
      <c r="D407" s="70">
        <v>22</v>
      </c>
      <c r="E407" s="70">
        <v>2024</v>
      </c>
      <c r="F407" s="70" t="s">
        <v>1554</v>
      </c>
      <c r="G407" s="1064" t="s">
        <v>1650</v>
      </c>
      <c r="H407" s="70" t="s">
        <v>1651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477</v>
      </c>
      <c r="C408" s="70">
        <v>1</v>
      </c>
      <c r="D408" s="70">
        <v>29</v>
      </c>
      <c r="E408" s="70">
        <v>1990</v>
      </c>
      <c r="F408" s="70" t="s">
        <v>787</v>
      </c>
      <c r="G408" s="70" t="s">
        <v>2114</v>
      </c>
      <c r="H408" s="70" t="s">
        <v>2115</v>
      </c>
      <c r="I408" s="148"/>
      <c r="J408" s="71">
        <v>10.23725104584345</v>
      </c>
      <c r="K408" s="71">
        <v>4.1238236713784628</v>
      </c>
      <c r="L408" s="71">
        <v>9.4765828214296285E-2</v>
      </c>
      <c r="M408" s="71">
        <v>4.1086539738906023</v>
      </c>
      <c r="N408" s="71">
        <v>6.4976008255970683</v>
      </c>
      <c r="O408" s="71">
        <v>7.5733319703632702</v>
      </c>
      <c r="P408" s="71">
        <v>10.036608977434479</v>
      </c>
      <c r="Q408" s="71">
        <v>0.56871484419589802</v>
      </c>
      <c r="R408" s="71">
        <v>0</v>
      </c>
      <c r="S408" s="71">
        <v>0.75833903002543745</v>
      </c>
      <c r="T408" s="72"/>
      <c r="U408" s="71">
        <v>1752069</v>
      </c>
      <c r="V408" s="71">
        <v>1626</v>
      </c>
      <c r="W408" s="71">
        <v>1</v>
      </c>
      <c r="X408" s="71">
        <v>1700</v>
      </c>
      <c r="Y408" s="71">
        <v>2895</v>
      </c>
      <c r="Z408" s="71">
        <v>3115</v>
      </c>
      <c r="AA408" s="71">
        <v>2437</v>
      </c>
      <c r="AB408" s="71">
        <v>9234</v>
      </c>
      <c r="AC408" s="71">
        <v>0</v>
      </c>
      <c r="AD408" s="71">
        <v>0.75833903002543745</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478</v>
      </c>
      <c r="C409" s="70">
        <v>2</v>
      </c>
      <c r="D409" s="70">
        <v>29</v>
      </c>
      <c r="E409" s="70">
        <v>2005</v>
      </c>
      <c r="F409" s="70" t="s">
        <v>789</v>
      </c>
      <c r="G409" s="70" t="s">
        <v>2114</v>
      </c>
      <c r="H409" s="70" t="s">
        <v>2115</v>
      </c>
      <c r="I409" s="148"/>
      <c r="J409" s="71">
        <v>10.87195240270729</v>
      </c>
      <c r="K409" s="71">
        <v>2.3061672022034641</v>
      </c>
      <c r="L409" s="71">
        <v>0.11047223971961551</v>
      </c>
      <c r="M409" s="71">
        <v>6.0478138172640996</v>
      </c>
      <c r="N409" s="71">
        <v>9.6143575533411827</v>
      </c>
      <c r="O409" s="71">
        <v>9.5090814918362732</v>
      </c>
      <c r="P409" s="71">
        <v>10.977572438038701</v>
      </c>
      <c r="Q409" s="71">
        <v>0.50760575475914904</v>
      </c>
      <c r="R409" s="71">
        <v>0</v>
      </c>
      <c r="S409" s="71">
        <v>0.6654866055714449</v>
      </c>
      <c r="T409" s="72"/>
      <c r="U409" s="71">
        <v>1473931</v>
      </c>
      <c r="V409" s="71">
        <v>1020</v>
      </c>
      <c r="W409" s="71">
        <v>1</v>
      </c>
      <c r="X409" s="71">
        <v>1287</v>
      </c>
      <c r="Y409" s="71">
        <v>3227</v>
      </c>
      <c r="Z409" s="71">
        <v>4526</v>
      </c>
      <c r="AA409" s="71">
        <v>2183</v>
      </c>
      <c r="AB409" s="71">
        <v>8616</v>
      </c>
      <c r="AC409" s="71">
        <v>0</v>
      </c>
      <c r="AD409" s="71">
        <v>0.6654866055714449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479</v>
      </c>
      <c r="C410" s="70">
        <v>3</v>
      </c>
      <c r="D410" s="70">
        <v>29</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480</v>
      </c>
      <c r="C411" s="70">
        <v>4</v>
      </c>
      <c r="D411" s="70">
        <v>29</v>
      </c>
      <c r="E411" s="70">
        <v>2007</v>
      </c>
      <c r="F411" s="70" t="s">
        <v>791</v>
      </c>
      <c r="G411" s="70" t="s">
        <v>2114</v>
      </c>
      <c r="H411" s="70" t="s">
        <v>2115</v>
      </c>
      <c r="I411" s="148"/>
      <c r="J411" s="71">
        <v>9.2115988632109875</v>
      </c>
      <c r="K411" s="71">
        <v>1.5076551605637121</v>
      </c>
      <c r="L411" s="71">
        <v>7.6048739198008433E-2</v>
      </c>
      <c r="M411" s="71">
        <v>6.0886267753647756</v>
      </c>
      <c r="N411" s="71">
        <v>9.5966016465763779</v>
      </c>
      <c r="O411" s="71">
        <v>8.9128490717853328</v>
      </c>
      <c r="P411" s="71">
        <v>10.46832789129496</v>
      </c>
      <c r="Q411" s="71">
        <v>0.52761115264936898</v>
      </c>
      <c r="R411" s="71">
        <v>0</v>
      </c>
      <c r="S411" s="71">
        <v>0.77482603009169981</v>
      </c>
      <c r="T411" s="72"/>
      <c r="U411" s="71">
        <v>1631833</v>
      </c>
      <c r="V411" s="71">
        <v>689</v>
      </c>
      <c r="W411" s="71">
        <v>1</v>
      </c>
      <c r="X411" s="71">
        <v>1582</v>
      </c>
      <c r="Y411" s="71">
        <v>3280</v>
      </c>
      <c r="Z411" s="71">
        <v>4410</v>
      </c>
      <c r="AA411" s="71">
        <v>2050</v>
      </c>
      <c r="AB411" s="71">
        <v>8482</v>
      </c>
      <c r="AC411" s="71">
        <v>0</v>
      </c>
      <c r="AD411" s="71">
        <v>0.77482603009169981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481</v>
      </c>
      <c r="C412" s="70">
        <v>5</v>
      </c>
      <c r="D412" s="70">
        <v>29</v>
      </c>
      <c r="E412" s="70">
        <v>2008</v>
      </c>
      <c r="F412" s="70" t="s">
        <v>792</v>
      </c>
      <c r="G412" s="70" t="s">
        <v>2114</v>
      </c>
      <c r="H412" s="70" t="s">
        <v>2115</v>
      </c>
      <c r="I412" s="148"/>
      <c r="J412" s="71">
        <v>9.0647253437944197</v>
      </c>
      <c r="K412" s="71">
        <v>1.1385906428106449</v>
      </c>
      <c r="L412" s="71">
        <v>6.5407499790093915E-2</v>
      </c>
      <c r="M412" s="71">
        <v>6.4041293316304344</v>
      </c>
      <c r="N412" s="71">
        <v>9.0072290911918795</v>
      </c>
      <c r="O412" s="71">
        <v>8.5657229602988334</v>
      </c>
      <c r="P412" s="71">
        <v>10.13505472897309</v>
      </c>
      <c r="Q412" s="71">
        <v>0.51319858232991999</v>
      </c>
      <c r="R412" s="71">
        <v>0</v>
      </c>
      <c r="S412" s="71">
        <v>0.68386578995166847</v>
      </c>
      <c r="T412" s="72"/>
      <c r="U412" s="71">
        <v>1854883</v>
      </c>
      <c r="V412" s="71">
        <v>689</v>
      </c>
      <c r="W412" s="71">
        <v>1</v>
      </c>
      <c r="X412" s="71">
        <v>1582</v>
      </c>
      <c r="Y412" s="71">
        <v>3286</v>
      </c>
      <c r="Z412" s="71">
        <v>4387</v>
      </c>
      <c r="AA412" s="71">
        <v>1987</v>
      </c>
      <c r="AB412" s="71">
        <v>8386</v>
      </c>
      <c r="AC412" s="71">
        <v>0</v>
      </c>
      <c r="AD412" s="71">
        <v>0.68386578995166847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482</v>
      </c>
      <c r="C413" s="70">
        <v>6</v>
      </c>
      <c r="D413" s="70">
        <v>29</v>
      </c>
      <c r="E413" s="70">
        <v>2009</v>
      </c>
      <c r="F413" s="70" t="s">
        <v>176</v>
      </c>
      <c r="G413" s="70" t="s">
        <v>2114</v>
      </c>
      <c r="H413" s="70" t="s">
        <v>2115</v>
      </c>
      <c r="I413" s="148"/>
      <c r="J413" s="71">
        <v>9.1884771821264586</v>
      </c>
      <c r="K413" s="71">
        <v>0.94141893162875234</v>
      </c>
      <c r="L413" s="71">
        <v>0.40830252345951901</v>
      </c>
      <c r="M413" s="71">
        <v>6.9291195841172151</v>
      </c>
      <c r="N413" s="71">
        <v>8.7129157249181723</v>
      </c>
      <c r="O413" s="71">
        <v>8.6187724912817547</v>
      </c>
      <c r="P413" s="71">
        <v>9.4847841808254589</v>
      </c>
      <c r="Q413" s="71">
        <v>0.480661719650121</v>
      </c>
      <c r="R413" s="71">
        <v>0</v>
      </c>
      <c r="S413" s="71">
        <v>0.74890819500124617</v>
      </c>
      <c r="T413" s="72"/>
      <c r="U413" s="71">
        <v>1703091</v>
      </c>
      <c r="V413" s="71">
        <v>615</v>
      </c>
      <c r="W413" s="71">
        <v>9</v>
      </c>
      <c r="X413" s="71">
        <v>2172</v>
      </c>
      <c r="Y413" s="71">
        <v>3289</v>
      </c>
      <c r="Z413" s="71">
        <v>4357</v>
      </c>
      <c r="AA413" s="71">
        <v>1909</v>
      </c>
      <c r="AB413" s="71">
        <v>8245</v>
      </c>
      <c r="AC413" s="71">
        <v>0</v>
      </c>
      <c r="AD413" s="71">
        <v>0.74890819500124617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7.24</v>
      </c>
      <c r="BM413" s="71">
        <v>0</v>
      </c>
      <c r="BN413" s="72"/>
      <c r="BO413" s="71">
        <v>0</v>
      </c>
      <c r="BP413" s="71">
        <v>0</v>
      </c>
      <c r="BQ413" s="71">
        <v>0</v>
      </c>
      <c r="BR413" s="71">
        <v>0</v>
      </c>
      <c r="BS413" s="71">
        <v>1</v>
      </c>
      <c r="BT413" s="71">
        <v>0</v>
      </c>
      <c r="BU413"/>
      <c r="BV413" s="70">
        <v>7.24</v>
      </c>
      <c r="BW413" s="70">
        <v>0</v>
      </c>
      <c r="BX413" s="70">
        <v>0</v>
      </c>
      <c r="BY413" s="70">
        <v>0</v>
      </c>
      <c r="BZ413" s="70">
        <v>0</v>
      </c>
      <c r="CA413" s="70">
        <v>0</v>
      </c>
      <c r="CB413" s="70">
        <v>0</v>
      </c>
      <c r="CC413" s="70">
        <v>0</v>
      </c>
      <c r="CD413" s="70">
        <v>0</v>
      </c>
    </row>
    <row r="414" spans="1:82">
      <c r="A414" s="70" t="s">
        <v>2121</v>
      </c>
      <c r="B414" s="70">
        <v>483</v>
      </c>
      <c r="C414" s="70">
        <v>7</v>
      </c>
      <c r="D414" s="70">
        <v>29</v>
      </c>
      <c r="E414" s="70">
        <v>2010</v>
      </c>
      <c r="F414" s="70" t="s">
        <v>177</v>
      </c>
      <c r="G414" s="70" t="s">
        <v>2114</v>
      </c>
      <c r="H414" s="70" t="s">
        <v>2115</v>
      </c>
      <c r="I414" s="148"/>
      <c r="J414" s="71">
        <v>10.23383949445283</v>
      </c>
      <c r="K414" s="71">
        <v>1.0186847131293699</v>
      </c>
      <c r="L414" s="71">
        <v>0.37571365933159862</v>
      </c>
      <c r="M414" s="71">
        <v>7.6118761415701996</v>
      </c>
      <c r="N414" s="71">
        <v>8.8687528982462993</v>
      </c>
      <c r="O414" s="71">
        <v>8.5493731114564078</v>
      </c>
      <c r="P414" s="71">
        <v>9.6054240946558149</v>
      </c>
      <c r="Q414" s="71">
        <v>0.49662848109907998</v>
      </c>
      <c r="R414" s="71">
        <v>0</v>
      </c>
      <c r="S414" s="71">
        <v>0.75707772663688755</v>
      </c>
      <c r="T414" s="72"/>
      <c r="U414" s="71">
        <v>1650156</v>
      </c>
      <c r="V414" s="71">
        <v>615</v>
      </c>
      <c r="W414" s="71">
        <v>9</v>
      </c>
      <c r="X414" s="71">
        <v>2172</v>
      </c>
      <c r="Y414" s="71">
        <v>3308</v>
      </c>
      <c r="Z414" s="71">
        <v>4342</v>
      </c>
      <c r="AA414" s="71">
        <v>1885</v>
      </c>
      <c r="AB414" s="71">
        <v>8163</v>
      </c>
      <c r="AC414" s="71">
        <v>0</v>
      </c>
      <c r="AD414" s="71">
        <v>0.75707772663688755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7.68</v>
      </c>
      <c r="BM414" s="71">
        <v>0</v>
      </c>
      <c r="BN414" s="72"/>
      <c r="BO414" s="71">
        <v>0</v>
      </c>
      <c r="BP414" s="71">
        <v>0</v>
      </c>
      <c r="BQ414" s="71">
        <v>0</v>
      </c>
      <c r="BR414" s="71">
        <v>0</v>
      </c>
      <c r="BS414" s="71">
        <v>1</v>
      </c>
      <c r="BT414" s="71">
        <v>0</v>
      </c>
      <c r="BU414"/>
      <c r="BV414" s="70">
        <v>7.68</v>
      </c>
      <c r="BW414" s="70">
        <v>0</v>
      </c>
      <c r="BX414" s="70">
        <v>0</v>
      </c>
      <c r="BY414" s="70">
        <v>0</v>
      </c>
      <c r="BZ414" s="70">
        <v>0</v>
      </c>
      <c r="CA414" s="70">
        <v>0</v>
      </c>
      <c r="CB414" s="70">
        <v>0</v>
      </c>
      <c r="CC414" s="70">
        <v>0</v>
      </c>
      <c r="CD414" s="70">
        <v>0</v>
      </c>
    </row>
    <row r="415" spans="1:82">
      <c r="A415" s="70" t="s">
        <v>2122</v>
      </c>
      <c r="B415" s="70">
        <v>484</v>
      </c>
      <c r="C415" s="70">
        <v>8</v>
      </c>
      <c r="D415" s="70">
        <v>29</v>
      </c>
      <c r="E415" s="70">
        <v>2011</v>
      </c>
      <c r="F415" s="70" t="s">
        <v>178</v>
      </c>
      <c r="G415" s="70" t="s">
        <v>2114</v>
      </c>
      <c r="H415" s="70" t="s">
        <v>2115</v>
      </c>
      <c r="I415" s="148"/>
      <c r="J415" s="71">
        <v>9.1155606872939199</v>
      </c>
      <c r="K415" s="71">
        <v>1.4300013208156881</v>
      </c>
      <c r="L415" s="71">
        <v>0.38765586915983669</v>
      </c>
      <c r="M415" s="71">
        <v>10.0469180944696</v>
      </c>
      <c r="N415" s="71">
        <v>10.53119883722753</v>
      </c>
      <c r="O415" s="71">
        <v>8.3117005950365268</v>
      </c>
      <c r="P415" s="71">
        <v>9.2932036323268097</v>
      </c>
      <c r="Q415" s="71">
        <v>0.56324093751605697</v>
      </c>
      <c r="R415" s="71">
        <v>0</v>
      </c>
      <c r="S415" s="71">
        <v>0.68786043589196177</v>
      </c>
      <c r="T415" s="72"/>
      <c r="U415" s="71">
        <v>1406985</v>
      </c>
      <c r="V415" s="71">
        <v>615</v>
      </c>
      <c r="W415" s="71">
        <v>9</v>
      </c>
      <c r="X415" s="71">
        <v>2172</v>
      </c>
      <c r="Y415" s="71">
        <v>3325</v>
      </c>
      <c r="Z415" s="71">
        <v>4313</v>
      </c>
      <c r="AA415" s="71">
        <v>1878</v>
      </c>
      <c r="AB415" s="71">
        <v>8026</v>
      </c>
      <c r="AC415" s="71">
        <v>0</v>
      </c>
      <c r="AD415" s="71">
        <v>0.68786043589196177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7.61</v>
      </c>
      <c r="BM415" s="71">
        <v>0</v>
      </c>
      <c r="BN415" s="72"/>
      <c r="BO415" s="71">
        <v>0</v>
      </c>
      <c r="BP415" s="71">
        <v>0</v>
      </c>
      <c r="BQ415" s="71">
        <v>0</v>
      </c>
      <c r="BR415" s="71">
        <v>0</v>
      </c>
      <c r="BS415" s="71">
        <v>1</v>
      </c>
      <c r="BT415" s="71">
        <v>0</v>
      </c>
      <c r="BU415"/>
      <c r="BV415" s="70">
        <v>7.61</v>
      </c>
      <c r="BW415" s="70">
        <v>0</v>
      </c>
      <c r="BX415" s="70">
        <v>0</v>
      </c>
      <c r="BY415" s="70">
        <v>0</v>
      </c>
      <c r="BZ415" s="70">
        <v>0</v>
      </c>
      <c r="CA415" s="70">
        <v>0</v>
      </c>
      <c r="CB415" s="70">
        <v>0</v>
      </c>
      <c r="CC415" s="70">
        <v>0</v>
      </c>
      <c r="CD415" s="70">
        <v>0</v>
      </c>
    </row>
    <row r="416" spans="1:82">
      <c r="A416" s="70" t="s">
        <v>2123</v>
      </c>
      <c r="B416" s="70">
        <v>485</v>
      </c>
      <c r="C416" s="70">
        <v>9</v>
      </c>
      <c r="D416" s="70">
        <v>29</v>
      </c>
      <c r="E416" s="70">
        <v>2012</v>
      </c>
      <c r="F416" s="70" t="s">
        <v>179</v>
      </c>
      <c r="G416" s="70" t="s">
        <v>2114</v>
      </c>
      <c r="H416" s="70" t="s">
        <v>2115</v>
      </c>
      <c r="I416" s="148"/>
      <c r="J416" s="71">
        <v>11.312867684605139</v>
      </c>
      <c r="K416" s="71">
        <v>1.3757296536567261</v>
      </c>
      <c r="L416" s="71">
        <v>0.38016344449700551</v>
      </c>
      <c r="M416" s="71">
        <v>11.11980645891745</v>
      </c>
      <c r="N416" s="71">
        <v>12.22029015359756</v>
      </c>
      <c r="O416" s="71">
        <v>8.2596782877200585</v>
      </c>
      <c r="P416" s="71">
        <v>9.286358010182818</v>
      </c>
      <c r="Q416" s="71">
        <v>0.61370358597487296</v>
      </c>
      <c r="R416" s="71">
        <v>0</v>
      </c>
      <c r="S416" s="71">
        <v>0.66126489178454939</v>
      </c>
      <c r="T416" s="72"/>
      <c r="U416" s="71">
        <v>1595427</v>
      </c>
      <c r="V416" s="71">
        <v>615</v>
      </c>
      <c r="W416" s="71">
        <v>9</v>
      </c>
      <c r="X416" s="71">
        <v>2172</v>
      </c>
      <c r="Y416" s="71">
        <v>3351</v>
      </c>
      <c r="Z416" s="71">
        <v>4320</v>
      </c>
      <c r="AA416" s="71">
        <v>1866</v>
      </c>
      <c r="AB416" s="71">
        <v>8049</v>
      </c>
      <c r="AC416" s="71">
        <v>0</v>
      </c>
      <c r="AD416" s="71">
        <v>0.66126489178454939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8.4</v>
      </c>
      <c r="BM416" s="71">
        <v>0</v>
      </c>
      <c r="BN416" s="72"/>
      <c r="BO416" s="71">
        <v>0</v>
      </c>
      <c r="BP416" s="71">
        <v>0</v>
      </c>
      <c r="BQ416" s="71">
        <v>0</v>
      </c>
      <c r="BR416" s="71">
        <v>0</v>
      </c>
      <c r="BS416" s="71">
        <v>1</v>
      </c>
      <c r="BT416" s="71">
        <v>0</v>
      </c>
      <c r="BU416"/>
      <c r="BV416" s="70">
        <v>8.4</v>
      </c>
      <c r="BW416" s="70">
        <v>0</v>
      </c>
      <c r="BX416" s="70">
        <v>0</v>
      </c>
      <c r="BY416" s="70">
        <v>0</v>
      </c>
      <c r="BZ416" s="70">
        <v>0</v>
      </c>
      <c r="CA416" s="70">
        <v>0</v>
      </c>
      <c r="CB416" s="70">
        <v>0</v>
      </c>
      <c r="CC416" s="70">
        <v>0</v>
      </c>
      <c r="CD416" s="70">
        <v>0</v>
      </c>
    </row>
    <row r="417" spans="1:82">
      <c r="A417" s="70" t="s">
        <v>2124</v>
      </c>
      <c r="B417" s="70">
        <v>486</v>
      </c>
      <c r="C417" s="70">
        <v>10</v>
      </c>
      <c r="D417" s="70">
        <v>29</v>
      </c>
      <c r="E417" s="70">
        <v>2013</v>
      </c>
      <c r="F417" s="70" t="s">
        <v>180</v>
      </c>
      <c r="G417" s="70" t="s">
        <v>2114</v>
      </c>
      <c r="H417" s="70" t="s">
        <v>2115</v>
      </c>
      <c r="I417" s="148"/>
      <c r="J417" s="71">
        <v>10.42561229119603</v>
      </c>
      <c r="K417" s="71">
        <v>1.2440648487789641</v>
      </c>
      <c r="L417" s="71">
        <v>0.37391770951783498</v>
      </c>
      <c r="M417" s="71">
        <v>10.597283520261669</v>
      </c>
      <c r="N417" s="71">
        <v>11.91832419306437</v>
      </c>
      <c r="O417" s="71">
        <v>7.9322839066351749</v>
      </c>
      <c r="P417" s="71">
        <v>9.4961868117058152</v>
      </c>
      <c r="Q417" s="71">
        <v>0.61860708570261702</v>
      </c>
      <c r="R417" s="71">
        <v>0</v>
      </c>
      <c r="S417" s="71">
        <v>0.69643274595808968</v>
      </c>
      <c r="T417" s="72"/>
      <c r="U417" s="71">
        <v>1373298</v>
      </c>
      <c r="V417" s="71">
        <v>615</v>
      </c>
      <c r="W417" s="71">
        <v>9</v>
      </c>
      <c r="X417" s="71">
        <v>2172</v>
      </c>
      <c r="Y417" s="71">
        <v>3374</v>
      </c>
      <c r="Z417" s="71">
        <v>4334</v>
      </c>
      <c r="AA417" s="71">
        <v>1901</v>
      </c>
      <c r="AB417" s="71">
        <v>7997</v>
      </c>
      <c r="AC417" s="71">
        <v>0</v>
      </c>
      <c r="AD417" s="71">
        <v>0.69643274595808968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8.4740000000000002</v>
      </c>
      <c r="BM417" s="71">
        <v>0</v>
      </c>
      <c r="BN417" s="72"/>
      <c r="BO417" s="71">
        <v>0</v>
      </c>
      <c r="BP417" s="71">
        <v>0</v>
      </c>
      <c r="BQ417" s="71">
        <v>0</v>
      </c>
      <c r="BR417" s="71">
        <v>0</v>
      </c>
      <c r="BS417" s="71">
        <v>1</v>
      </c>
      <c r="BT417" s="71">
        <v>0</v>
      </c>
      <c r="BU417"/>
      <c r="BV417" s="70">
        <v>8.4740000000000002</v>
      </c>
      <c r="BW417" s="70">
        <v>0</v>
      </c>
      <c r="BX417" s="70">
        <v>0</v>
      </c>
      <c r="BY417" s="70">
        <v>0</v>
      </c>
      <c r="BZ417" s="70">
        <v>0</v>
      </c>
      <c r="CA417" s="70">
        <v>0</v>
      </c>
      <c r="CB417" s="70">
        <v>0</v>
      </c>
      <c r="CC417" s="70">
        <v>0</v>
      </c>
      <c r="CD417" s="70">
        <v>0</v>
      </c>
    </row>
    <row r="418" spans="1:82">
      <c r="A418" s="70" t="s">
        <v>2125</v>
      </c>
      <c r="B418" s="70">
        <v>487</v>
      </c>
      <c r="C418" s="70">
        <v>11</v>
      </c>
      <c r="D418" s="70">
        <v>29</v>
      </c>
      <c r="E418" s="70">
        <v>2014</v>
      </c>
      <c r="F418" s="70" t="s">
        <v>181</v>
      </c>
      <c r="G418" s="70" t="s">
        <v>2114</v>
      </c>
      <c r="H418" s="70" t="s">
        <v>2115</v>
      </c>
      <c r="I418" s="148"/>
      <c r="J418" s="71">
        <v>12.23958103030153</v>
      </c>
      <c r="K418" s="71">
        <v>1.110958640444361</v>
      </c>
      <c r="L418" s="71">
        <v>0.52089991610816222</v>
      </c>
      <c r="M418" s="71">
        <v>17.67184619390186</v>
      </c>
      <c r="N418" s="71">
        <v>11.29490928312504</v>
      </c>
      <c r="O418" s="71">
        <v>7.5644588021431005</v>
      </c>
      <c r="P418" s="71">
        <v>9.4400986301787384</v>
      </c>
      <c r="Q418" s="71">
        <v>0.586243345967013</v>
      </c>
      <c r="R418" s="71">
        <v>0</v>
      </c>
      <c r="S418" s="71">
        <v>0.70857312009479456</v>
      </c>
      <c r="T418" s="72"/>
      <c r="U418" s="71">
        <v>1756138</v>
      </c>
      <c r="V418" s="71">
        <v>439</v>
      </c>
      <c r="W418" s="71">
        <v>16</v>
      </c>
      <c r="X418" s="71">
        <v>3617</v>
      </c>
      <c r="Y418" s="71">
        <v>3375</v>
      </c>
      <c r="Z418" s="71">
        <v>4353</v>
      </c>
      <c r="AA418" s="71">
        <v>1880</v>
      </c>
      <c r="AB418" s="71">
        <v>7899</v>
      </c>
      <c r="AC418" s="71">
        <v>0</v>
      </c>
      <c r="AD418" s="71">
        <v>0.70857312009479456</v>
      </c>
      <c r="AE418" s="72"/>
      <c r="AF418" s="71"/>
      <c r="AG418" s="71"/>
      <c r="AH418" s="71"/>
      <c r="AI418" s="71"/>
      <c r="AJ418" s="71"/>
      <c r="AK418" s="71"/>
      <c r="AL418" s="71"/>
      <c r="AM418" s="71"/>
      <c r="AN418" s="71"/>
      <c r="AO418" s="71"/>
      <c r="AP418" s="71"/>
      <c r="AQ418" s="72"/>
      <c r="AR418" s="71">
        <v>131</v>
      </c>
      <c r="AS418" s="71">
        <v>20</v>
      </c>
      <c r="AT418" s="71">
        <v>0</v>
      </c>
      <c r="AU418" s="71">
        <v>0</v>
      </c>
      <c r="AV418" s="71">
        <v>0</v>
      </c>
      <c r="AW418" s="71">
        <v>0</v>
      </c>
      <c r="AX418" s="71"/>
      <c r="AY418" s="72"/>
      <c r="AZ418" s="71">
        <v>538.5</v>
      </c>
      <c r="BA418" s="71">
        <v>1909.4</v>
      </c>
      <c r="BB418" s="71">
        <v>0</v>
      </c>
      <c r="BC418" s="71">
        <v>0</v>
      </c>
      <c r="BD418" s="71">
        <v>0</v>
      </c>
      <c r="BE418" s="71">
        <v>0</v>
      </c>
      <c r="BF418" s="71"/>
      <c r="BG418" s="72"/>
      <c r="BH418" s="71">
        <v>0</v>
      </c>
      <c r="BI418" s="71">
        <v>0</v>
      </c>
      <c r="BJ418" s="71">
        <v>0</v>
      </c>
      <c r="BK418" s="71">
        <v>0</v>
      </c>
      <c r="BL418" s="71">
        <v>8.4670000000000005</v>
      </c>
      <c r="BM418" s="71">
        <v>0</v>
      </c>
      <c r="BN418" s="72"/>
      <c r="BO418" s="71">
        <v>0</v>
      </c>
      <c r="BP418" s="71">
        <v>0</v>
      </c>
      <c r="BQ418" s="71">
        <v>0</v>
      </c>
      <c r="BR418" s="71">
        <v>0</v>
      </c>
      <c r="BS418" s="71">
        <v>1</v>
      </c>
      <c r="BT418" s="71">
        <v>0</v>
      </c>
      <c r="BU418"/>
      <c r="BV418" s="70">
        <v>8.4670000000000005</v>
      </c>
      <c r="BW418" s="70">
        <v>0</v>
      </c>
      <c r="BX418" s="70">
        <v>0</v>
      </c>
      <c r="BY418" s="70">
        <v>0</v>
      </c>
      <c r="BZ418" s="70">
        <v>0</v>
      </c>
      <c r="CA418" s="70">
        <v>0</v>
      </c>
      <c r="CB418" s="70">
        <v>0</v>
      </c>
      <c r="CC418" s="70">
        <v>0</v>
      </c>
      <c r="CD418" s="70">
        <v>0</v>
      </c>
    </row>
    <row r="419" spans="1:82">
      <c r="A419" s="70" t="s">
        <v>2126</v>
      </c>
      <c r="B419" s="70">
        <v>488</v>
      </c>
      <c r="C419" s="70">
        <v>12</v>
      </c>
      <c r="D419" s="70">
        <v>29</v>
      </c>
      <c r="E419" s="70">
        <v>2015</v>
      </c>
      <c r="F419" s="70" t="s">
        <v>182</v>
      </c>
      <c r="G419" s="70" t="s">
        <v>2114</v>
      </c>
      <c r="H419" s="70" t="s">
        <v>2115</v>
      </c>
      <c r="I419" s="148"/>
      <c r="J419" s="71">
        <v>12.044548337094991</v>
      </c>
      <c r="K419" s="71">
        <v>1.056020643728584</v>
      </c>
      <c r="L419" s="71">
        <v>0.60138135838661289</v>
      </c>
      <c r="M419" s="71">
        <v>16.092547102709119</v>
      </c>
      <c r="N419" s="71">
        <v>10.71030499588719</v>
      </c>
      <c r="O419" s="71">
        <v>7.4389960403896866</v>
      </c>
      <c r="P419" s="71">
        <v>9.4324809711339039</v>
      </c>
      <c r="Q419" s="71">
        <v>0.56619312220294704</v>
      </c>
      <c r="R419" s="71">
        <v>0</v>
      </c>
      <c r="S419" s="71">
        <v>0.75708741214395636</v>
      </c>
      <c r="T419" s="72"/>
      <c r="U419" s="71">
        <v>2090951</v>
      </c>
      <c r="V419" s="71">
        <v>439</v>
      </c>
      <c r="W419" s="71">
        <v>16</v>
      </c>
      <c r="X419" s="71">
        <v>3617</v>
      </c>
      <c r="Y419" s="71">
        <v>3384</v>
      </c>
      <c r="Z419" s="71">
        <v>4322</v>
      </c>
      <c r="AA419" s="71">
        <v>1877</v>
      </c>
      <c r="AB419" s="71">
        <v>7793</v>
      </c>
      <c r="AC419" s="71">
        <v>0</v>
      </c>
      <c r="AD419" s="71">
        <v>0.75708741214395636</v>
      </c>
      <c r="AE419" s="72"/>
      <c r="AF419" s="71">
        <v>13384306.849315271</v>
      </c>
      <c r="AG419" s="71">
        <v>818010.13132617145</v>
      </c>
      <c r="AH419" s="71">
        <v>95314.285653630068</v>
      </c>
      <c r="AI419" s="71">
        <v>22358727.081567079</v>
      </c>
      <c r="AJ419" s="71">
        <v>16199299.52709469</v>
      </c>
      <c r="AK419" s="71">
        <v>0</v>
      </c>
      <c r="AL419" s="71">
        <v>0</v>
      </c>
      <c r="AM419" s="71">
        <v>1067997.95959451</v>
      </c>
      <c r="AN419" s="71">
        <v>0</v>
      </c>
      <c r="AO419" s="71">
        <v>0</v>
      </c>
      <c r="AP419" s="71">
        <v>53923655.834551357</v>
      </c>
      <c r="AQ419" s="72"/>
      <c r="AR419" s="71">
        <v>148</v>
      </c>
      <c r="AS419" s="71">
        <v>28</v>
      </c>
      <c r="AT419" s="71">
        <v>0</v>
      </c>
      <c r="AU419" s="71">
        <v>0</v>
      </c>
      <c r="AV419" s="71">
        <v>0</v>
      </c>
      <c r="AW419" s="71">
        <v>0</v>
      </c>
      <c r="AX419" s="71"/>
      <c r="AY419" s="72"/>
      <c r="AZ419" s="71">
        <v>624.6</v>
      </c>
      <c r="BA419" s="71">
        <v>2107.9</v>
      </c>
      <c r="BB419" s="71">
        <v>0</v>
      </c>
      <c r="BC419" s="71">
        <v>0</v>
      </c>
      <c r="BD419" s="71">
        <v>0</v>
      </c>
      <c r="BE419" s="71">
        <v>0</v>
      </c>
      <c r="BF419" s="71"/>
      <c r="BG419" s="72"/>
      <c r="BH419" s="71">
        <v>0</v>
      </c>
      <c r="BI419" s="71">
        <v>0</v>
      </c>
      <c r="BJ419" s="71">
        <v>0</v>
      </c>
      <c r="BK419" s="71">
        <v>0</v>
      </c>
      <c r="BL419" s="71">
        <v>7.5839999999999996</v>
      </c>
      <c r="BM419" s="71">
        <v>0</v>
      </c>
      <c r="BN419" s="72"/>
      <c r="BO419" s="71">
        <v>0</v>
      </c>
      <c r="BP419" s="71">
        <v>0</v>
      </c>
      <c r="BQ419" s="71">
        <v>0</v>
      </c>
      <c r="BR419" s="71">
        <v>0</v>
      </c>
      <c r="BS419" s="71">
        <v>1</v>
      </c>
      <c r="BT419" s="71">
        <v>0</v>
      </c>
      <c r="BU419"/>
      <c r="BV419" s="70">
        <v>7.5839999999999996</v>
      </c>
      <c r="BW419" s="70">
        <v>0</v>
      </c>
      <c r="BX419" s="70">
        <v>0</v>
      </c>
      <c r="BY419" s="70">
        <v>0</v>
      </c>
      <c r="BZ419" s="70">
        <v>0</v>
      </c>
      <c r="CA419" s="70">
        <v>0</v>
      </c>
      <c r="CB419" s="70">
        <v>0</v>
      </c>
      <c r="CC419" s="70">
        <v>0</v>
      </c>
      <c r="CD419" s="70">
        <v>0</v>
      </c>
    </row>
    <row r="420" spans="1:82">
      <c r="A420" s="70" t="s">
        <v>2127</v>
      </c>
      <c r="B420" s="70">
        <v>489</v>
      </c>
      <c r="C420" s="70">
        <v>13</v>
      </c>
      <c r="D420" s="70">
        <v>29</v>
      </c>
      <c r="E420" s="70">
        <v>2016</v>
      </c>
      <c r="F420" s="70" t="s">
        <v>155</v>
      </c>
      <c r="G420" s="70" t="s">
        <v>2114</v>
      </c>
      <c r="H420" s="70" t="s">
        <v>2115</v>
      </c>
      <c r="I420" s="148"/>
      <c r="J420" s="71">
        <v>10.529913297865908</v>
      </c>
      <c r="K420" s="71">
        <v>0.97232046949019157</v>
      </c>
      <c r="L420" s="71">
        <v>0.72517144405987299</v>
      </c>
      <c r="M420" s="71">
        <v>15.727228091867564</v>
      </c>
      <c r="N420" s="71">
        <v>10.476933271051063</v>
      </c>
      <c r="O420" s="71">
        <v>7.2993522728999469</v>
      </c>
      <c r="P420" s="71">
        <v>9.2607240063197285</v>
      </c>
      <c r="Q420" s="71">
        <v>0.53729783586488533</v>
      </c>
      <c r="R420" s="71">
        <v>0</v>
      </c>
      <c r="S420" s="71">
        <v>1.1658743156719964</v>
      </c>
      <c r="T420" s="72"/>
      <c r="U420" s="71">
        <v>1951138</v>
      </c>
      <c r="V420" s="71">
        <v>439</v>
      </c>
      <c r="W420" s="71">
        <v>16</v>
      </c>
      <c r="X420" s="71">
        <v>3617</v>
      </c>
      <c r="Y420" s="71">
        <v>3359</v>
      </c>
      <c r="Z420" s="71">
        <v>4293</v>
      </c>
      <c r="AA420" s="71">
        <v>1906</v>
      </c>
      <c r="AB420" s="71">
        <v>7607</v>
      </c>
      <c r="AC420" s="71">
        <v>0</v>
      </c>
      <c r="AD420" s="71">
        <v>1.165874315671996</v>
      </c>
      <c r="AE420" s="72"/>
      <c r="AF420" s="71">
        <v>11623451.438802</v>
      </c>
      <c r="AG420" s="71">
        <v>726877.35719946818</v>
      </c>
      <c r="AH420" s="71">
        <v>89505.322811195612</v>
      </c>
      <c r="AI420" s="71">
        <v>23641707.418025009</v>
      </c>
      <c r="AJ420" s="71">
        <v>14984539.27062862</v>
      </c>
      <c r="AK420" s="71">
        <v>0</v>
      </c>
      <c r="AL420" s="71">
        <v>0</v>
      </c>
      <c r="AM420" s="71">
        <v>1043317.365826003</v>
      </c>
      <c r="AN420" s="71">
        <v>0</v>
      </c>
      <c r="AO420" s="71">
        <v>0</v>
      </c>
      <c r="AP420" s="71">
        <v>52109398.173292302</v>
      </c>
      <c r="AQ420" s="72"/>
      <c r="AR420" s="71">
        <v>152</v>
      </c>
      <c r="AS420" s="71">
        <v>34</v>
      </c>
      <c r="AT420" s="71">
        <v>0</v>
      </c>
      <c r="AU420" s="71">
        <v>0</v>
      </c>
      <c r="AV420" s="71">
        <v>0</v>
      </c>
      <c r="AW420" s="71">
        <v>0</v>
      </c>
      <c r="AX420" s="71"/>
      <c r="AY420" s="72"/>
      <c r="AZ420" s="71">
        <v>639</v>
      </c>
      <c r="BA420" s="71">
        <v>2293.6</v>
      </c>
      <c r="BB420" s="71">
        <v>0</v>
      </c>
      <c r="BC420" s="71">
        <v>0</v>
      </c>
      <c r="BD420" s="71">
        <v>0</v>
      </c>
      <c r="BE420" s="71">
        <v>0</v>
      </c>
      <c r="BF420" s="71"/>
      <c r="BG420" s="72"/>
      <c r="BH420" s="71">
        <v>0</v>
      </c>
      <c r="BI420" s="71">
        <v>0</v>
      </c>
      <c r="BJ420" s="71">
        <v>0</v>
      </c>
      <c r="BK420" s="71">
        <v>0</v>
      </c>
      <c r="BL420" s="71">
        <v>6.0030000000000001</v>
      </c>
      <c r="BM420" s="71">
        <v>0</v>
      </c>
      <c r="BN420" s="72"/>
      <c r="BO420" s="71">
        <v>0</v>
      </c>
      <c r="BP420" s="71">
        <v>0</v>
      </c>
      <c r="BQ420" s="71">
        <v>0</v>
      </c>
      <c r="BR420" s="71">
        <v>0</v>
      </c>
      <c r="BS420" s="71">
        <v>1</v>
      </c>
      <c r="BT420" s="71">
        <v>0</v>
      </c>
      <c r="BU420"/>
      <c r="BV420" s="70">
        <v>6.0030000000000001</v>
      </c>
      <c r="BW420" s="70">
        <v>0</v>
      </c>
      <c r="BX420" s="70">
        <v>0</v>
      </c>
      <c r="BY420" s="70">
        <v>0</v>
      </c>
      <c r="BZ420" s="70">
        <v>0</v>
      </c>
      <c r="CA420" s="70">
        <v>0</v>
      </c>
      <c r="CB420" s="70">
        <v>0</v>
      </c>
      <c r="CC420" s="70">
        <v>0</v>
      </c>
      <c r="CD420" s="70">
        <v>0</v>
      </c>
    </row>
    <row r="421" spans="1:82">
      <c r="A421" s="70" t="s">
        <v>2128</v>
      </c>
      <c r="B421" s="70">
        <v>490</v>
      </c>
      <c r="C421" s="70">
        <v>14</v>
      </c>
      <c r="D421" s="70">
        <v>29</v>
      </c>
      <c r="E421" s="70">
        <v>2017</v>
      </c>
      <c r="F421" s="70" t="s">
        <v>156</v>
      </c>
      <c r="G421" s="70" t="s">
        <v>2114</v>
      </c>
      <c r="H421" s="70" t="s">
        <v>2115</v>
      </c>
      <c r="I421" s="148"/>
      <c r="J421" s="71">
        <v>10.26394603610991</v>
      </c>
      <c r="K421" s="71">
        <v>0.99132561786412587</v>
      </c>
      <c r="L421" s="71">
        <v>0.64125093412126943</v>
      </c>
      <c r="M421" s="71">
        <v>13.741719782651817</v>
      </c>
      <c r="N421" s="71">
        <v>9.7621605788172179</v>
      </c>
      <c r="O421" s="71">
        <v>7.2070049881634048</v>
      </c>
      <c r="P421" s="71">
        <v>9.0910179223160377</v>
      </c>
      <c r="Q421" s="71">
        <v>0.520466902652305</v>
      </c>
      <c r="R421" s="71">
        <v>0</v>
      </c>
      <c r="S421" s="71">
        <v>1.1904662693142816</v>
      </c>
      <c r="T421" s="72"/>
      <c r="U421" s="71">
        <v>2058645</v>
      </c>
      <c r="V421" s="71">
        <v>439</v>
      </c>
      <c r="W421" s="71">
        <v>16</v>
      </c>
      <c r="X421" s="71">
        <v>3617</v>
      </c>
      <c r="Y421" s="71">
        <v>3455</v>
      </c>
      <c r="Z421" s="71">
        <v>4309</v>
      </c>
      <c r="AA421" s="71">
        <v>1883</v>
      </c>
      <c r="AB421" s="71">
        <v>7620</v>
      </c>
      <c r="AC421" s="71">
        <v>0</v>
      </c>
      <c r="AD421" s="71">
        <v>1.190466269314282</v>
      </c>
      <c r="AE421" s="72"/>
      <c r="AF421" s="71">
        <v>12389913.44529262</v>
      </c>
      <c r="AG421" s="71">
        <v>797541.52109489392</v>
      </c>
      <c r="AH421" s="71">
        <v>107945.5800167097</v>
      </c>
      <c r="AI421" s="71">
        <v>23776029.956367731</v>
      </c>
      <c r="AJ421" s="71">
        <v>15474143.622314529</v>
      </c>
      <c r="AK421" s="71">
        <v>0</v>
      </c>
      <c r="AL421" s="71">
        <v>0</v>
      </c>
      <c r="AM421" s="71">
        <v>1046735.64217677</v>
      </c>
      <c r="AN421" s="71">
        <v>0</v>
      </c>
      <c r="AO421" s="71">
        <v>0</v>
      </c>
      <c r="AP421" s="71">
        <v>53592309.767263256</v>
      </c>
      <c r="AQ421" s="72"/>
      <c r="AR421" s="71">
        <v>159</v>
      </c>
      <c r="AS421" s="71">
        <v>38</v>
      </c>
      <c r="AT421" s="71">
        <v>0</v>
      </c>
      <c r="AU421" s="71">
        <v>0</v>
      </c>
      <c r="AV421" s="71">
        <v>0</v>
      </c>
      <c r="AW421" s="71">
        <v>0</v>
      </c>
      <c r="AX421" s="71"/>
      <c r="AY421" s="72"/>
      <c r="AZ421" s="71">
        <v>672.90000000000009</v>
      </c>
      <c r="BA421" s="71">
        <v>2392.4</v>
      </c>
      <c r="BB421" s="71">
        <v>0</v>
      </c>
      <c r="BC421" s="71">
        <v>0</v>
      </c>
      <c r="BD421" s="71">
        <v>0</v>
      </c>
      <c r="BE421" s="71">
        <v>0</v>
      </c>
      <c r="BF421" s="71"/>
      <c r="BG421" s="72"/>
      <c r="BH421" s="71">
        <v>0</v>
      </c>
      <c r="BI421" s="71">
        <v>0</v>
      </c>
      <c r="BJ421" s="71">
        <v>0</v>
      </c>
      <c r="BK421" s="71">
        <v>0</v>
      </c>
      <c r="BL421" s="71">
        <v>5.9</v>
      </c>
      <c r="BM421" s="71">
        <v>0</v>
      </c>
      <c r="BN421" s="72"/>
      <c r="BO421" s="71">
        <v>0</v>
      </c>
      <c r="BP421" s="71">
        <v>0</v>
      </c>
      <c r="BQ421" s="71">
        <v>0</v>
      </c>
      <c r="BR421" s="71">
        <v>0</v>
      </c>
      <c r="BS421" s="71">
        <v>1</v>
      </c>
      <c r="BT421" s="71">
        <v>0</v>
      </c>
      <c r="BU421"/>
      <c r="BV421" s="70">
        <v>5.9</v>
      </c>
      <c r="BW421" s="70">
        <v>0</v>
      </c>
      <c r="BX421" s="70">
        <v>0</v>
      </c>
      <c r="BY421" s="70">
        <v>0</v>
      </c>
      <c r="BZ421" s="70">
        <v>0</v>
      </c>
      <c r="CA421" s="70">
        <v>0</v>
      </c>
      <c r="CB421" s="70">
        <v>0</v>
      </c>
      <c r="CC421" s="70">
        <v>0</v>
      </c>
      <c r="CD421" s="70">
        <v>0</v>
      </c>
    </row>
    <row r="422" spans="1:82">
      <c r="A422" s="70" t="s">
        <v>2129</v>
      </c>
      <c r="B422" s="70">
        <v>491</v>
      </c>
      <c r="C422" s="70">
        <v>15</v>
      </c>
      <c r="D422" s="70">
        <v>29</v>
      </c>
      <c r="E422" s="70">
        <v>2018</v>
      </c>
      <c r="F422" s="70" t="s">
        <v>183</v>
      </c>
      <c r="G422" s="70" t="s">
        <v>2114</v>
      </c>
      <c r="H422" s="70" t="s">
        <v>2115</v>
      </c>
      <c r="I422" s="148"/>
      <c r="J422" s="71">
        <v>9.3935784621683265</v>
      </c>
      <c r="K422" s="71">
        <v>0.84263109762088895</v>
      </c>
      <c r="L422" s="71">
        <v>0.57619230650938313</v>
      </c>
      <c r="M422" s="71">
        <v>12.23595354804932</v>
      </c>
      <c r="N422" s="71">
        <v>7.6071117847716874</v>
      </c>
      <c r="O422" s="71">
        <v>6.9829804251712204</v>
      </c>
      <c r="P422" s="71">
        <v>9.1200209013115536</v>
      </c>
      <c r="Q422" s="71">
        <v>0.47484920368445199</v>
      </c>
      <c r="R422" s="71">
        <v>0</v>
      </c>
      <c r="S422" s="71">
        <v>1.1383319116679926</v>
      </c>
      <c r="T422" s="72"/>
      <c r="U422" s="71">
        <v>2193069</v>
      </c>
      <c r="V422" s="71">
        <v>439</v>
      </c>
      <c r="W422" s="71">
        <v>16</v>
      </c>
      <c r="X422" s="71">
        <v>3617</v>
      </c>
      <c r="Y422" s="71">
        <v>3444</v>
      </c>
      <c r="Z422" s="71">
        <v>4255</v>
      </c>
      <c r="AA422" s="71">
        <v>1908</v>
      </c>
      <c r="AB422" s="71">
        <v>7492</v>
      </c>
      <c r="AC422" s="71">
        <v>0</v>
      </c>
      <c r="AD422" s="71">
        <v>1.1383319116679931</v>
      </c>
      <c r="AE422" s="72"/>
      <c r="AF422" s="71">
        <v>12966548.317682611</v>
      </c>
      <c r="AG422" s="71">
        <v>666953.45123017125</v>
      </c>
      <c r="AH422" s="71">
        <v>102060.77807936139</v>
      </c>
      <c r="AI422" s="71">
        <v>23727339.69456666</v>
      </c>
      <c r="AJ422" s="71">
        <v>13698233.065199809</v>
      </c>
      <c r="AK422" s="71">
        <v>0</v>
      </c>
      <c r="AL422" s="71">
        <v>0</v>
      </c>
      <c r="AM422" s="71">
        <v>1031282.121451673</v>
      </c>
      <c r="AN422" s="71">
        <v>0</v>
      </c>
      <c r="AO422" s="71">
        <v>0</v>
      </c>
      <c r="AP422" s="71">
        <v>52192417.428210288</v>
      </c>
      <c r="AQ422" s="72"/>
      <c r="AR422" s="71">
        <v>171</v>
      </c>
      <c r="AS422" s="71">
        <v>41</v>
      </c>
      <c r="AT422" s="71">
        <v>0</v>
      </c>
      <c r="AU422" s="71">
        <v>0</v>
      </c>
      <c r="AV422" s="71">
        <v>0</v>
      </c>
      <c r="AW422" s="71">
        <v>0</v>
      </c>
      <c r="AX422" s="71"/>
      <c r="AY422" s="72"/>
      <c r="AZ422" s="71">
        <v>731.09999999999991</v>
      </c>
      <c r="BA422" s="71">
        <v>2443</v>
      </c>
      <c r="BB422" s="71">
        <v>0</v>
      </c>
      <c r="BC422" s="71">
        <v>0</v>
      </c>
      <c r="BD422" s="71">
        <v>0</v>
      </c>
      <c r="BE422" s="71">
        <v>0</v>
      </c>
      <c r="BF422" s="71"/>
      <c r="BG422" s="72"/>
      <c r="BH422" s="71">
        <v>0</v>
      </c>
      <c r="BI422" s="71">
        <v>0</v>
      </c>
      <c r="BJ422" s="71">
        <v>0</v>
      </c>
      <c r="BK422" s="71">
        <v>0</v>
      </c>
      <c r="BL422" s="71">
        <v>6.0220000000000002</v>
      </c>
      <c r="BM422" s="71">
        <v>0</v>
      </c>
      <c r="BN422" s="72"/>
      <c r="BO422" s="71">
        <v>0</v>
      </c>
      <c r="BP422" s="71">
        <v>0</v>
      </c>
      <c r="BQ422" s="71">
        <v>0</v>
      </c>
      <c r="BR422" s="71">
        <v>0</v>
      </c>
      <c r="BS422" s="71">
        <v>1</v>
      </c>
      <c r="BT422" s="71">
        <v>0</v>
      </c>
      <c r="BU422"/>
      <c r="BV422" s="70">
        <v>6.0220000000000002</v>
      </c>
      <c r="BW422" s="70">
        <v>0</v>
      </c>
      <c r="BX422" s="70">
        <v>0</v>
      </c>
      <c r="BY422" s="70">
        <v>0</v>
      </c>
      <c r="BZ422" s="70">
        <v>0</v>
      </c>
      <c r="CA422" s="70">
        <v>0</v>
      </c>
      <c r="CB422" s="70">
        <v>0</v>
      </c>
      <c r="CC422" s="70">
        <v>0</v>
      </c>
      <c r="CD422" s="70">
        <v>0</v>
      </c>
    </row>
    <row r="423" spans="1:82">
      <c r="A423" s="70" t="s">
        <v>2130</v>
      </c>
      <c r="B423" s="70">
        <v>492</v>
      </c>
      <c r="C423" s="70">
        <v>16</v>
      </c>
      <c r="D423" s="70">
        <v>29</v>
      </c>
      <c r="E423" s="70">
        <v>2019</v>
      </c>
      <c r="F423" s="70" t="s">
        <v>158</v>
      </c>
      <c r="G423" s="70" t="s">
        <v>2114</v>
      </c>
      <c r="H423" s="70" t="s">
        <v>2115</v>
      </c>
      <c r="I423" s="148"/>
      <c r="J423" s="71">
        <v>9.8716307390056297</v>
      </c>
      <c r="K423" s="71">
        <v>0.80587416204976725</v>
      </c>
      <c r="L423" s="71">
        <v>0.58131093298365311</v>
      </c>
      <c r="M423" s="71">
        <v>11.318870815005901</v>
      </c>
      <c r="N423" s="71">
        <v>7.4743861657430797</v>
      </c>
      <c r="O423" s="71">
        <v>6.7628542990767517</v>
      </c>
      <c r="P423" s="71">
        <v>9.0828491903538016</v>
      </c>
      <c r="Q423" s="71">
        <v>0.45677904506449801</v>
      </c>
      <c r="R423" s="71">
        <v>0</v>
      </c>
      <c r="S423" s="71">
        <v>1.2236084184303642</v>
      </c>
      <c r="T423" s="72"/>
      <c r="U423" s="71">
        <v>2382924</v>
      </c>
      <c r="V423" s="71">
        <v>439</v>
      </c>
      <c r="W423" s="71">
        <v>16</v>
      </c>
      <c r="X423" s="71">
        <v>3617</v>
      </c>
      <c r="Y423" s="71">
        <v>3457</v>
      </c>
      <c r="Z423" s="71">
        <v>4234</v>
      </c>
      <c r="AA423" s="71">
        <v>1886</v>
      </c>
      <c r="AB423" s="71">
        <v>7402</v>
      </c>
      <c r="AC423" s="71">
        <v>0</v>
      </c>
      <c r="AD423" s="71">
        <v>1.2236084184303639</v>
      </c>
      <c r="AE423" s="72"/>
      <c r="AF423" s="71">
        <v>13823424.397562001</v>
      </c>
      <c r="AG423" s="71">
        <v>700860.90609052253</v>
      </c>
      <c r="AH423" s="71">
        <v>108167.09706989719</v>
      </c>
      <c r="AI423" s="71">
        <v>22916941.726327889</v>
      </c>
      <c r="AJ423" s="71">
        <v>13254841.57024489</v>
      </c>
      <c r="AK423" s="71">
        <v>0</v>
      </c>
      <c r="AL423" s="71">
        <v>0</v>
      </c>
      <c r="AM423" s="71">
        <v>1008096.6777738336</v>
      </c>
      <c r="AN423" s="71">
        <v>0</v>
      </c>
      <c r="AO423" s="71">
        <v>0</v>
      </c>
      <c r="AP423" s="71">
        <v>51812332.375069037</v>
      </c>
      <c r="AQ423" s="72"/>
      <c r="AR423" s="71">
        <v>181</v>
      </c>
      <c r="AS423" s="71">
        <v>42</v>
      </c>
      <c r="AT423" s="71">
        <v>0</v>
      </c>
      <c r="AU423" s="71">
        <v>0</v>
      </c>
      <c r="AV423" s="71">
        <v>0</v>
      </c>
      <c r="AW423" s="71">
        <v>0</v>
      </c>
      <c r="AX423" s="71"/>
      <c r="AY423" s="72"/>
      <c r="AZ423" s="71">
        <v>785.7</v>
      </c>
      <c r="BA423" s="71">
        <v>2483</v>
      </c>
      <c r="BB423" s="71">
        <v>0</v>
      </c>
      <c r="BC423" s="71">
        <v>0</v>
      </c>
      <c r="BD423" s="71">
        <v>0</v>
      </c>
      <c r="BE423" s="71">
        <v>0</v>
      </c>
      <c r="BF423" s="71"/>
      <c r="BG423" s="72"/>
      <c r="BH423" s="71">
        <v>0</v>
      </c>
      <c r="BI423" s="71">
        <v>0</v>
      </c>
      <c r="BJ423" s="71">
        <v>0</v>
      </c>
      <c r="BK423" s="71">
        <v>0</v>
      </c>
      <c r="BL423" s="71">
        <v>5.83</v>
      </c>
      <c r="BM423" s="71">
        <v>0</v>
      </c>
      <c r="BN423" s="72"/>
      <c r="BO423" s="71">
        <v>0</v>
      </c>
      <c r="BP423" s="71">
        <v>0</v>
      </c>
      <c r="BQ423" s="71">
        <v>0</v>
      </c>
      <c r="BR423" s="71">
        <v>0</v>
      </c>
      <c r="BS423" s="71">
        <v>1</v>
      </c>
      <c r="BT423" s="71">
        <v>0</v>
      </c>
      <c r="BU423"/>
      <c r="BV423" s="70">
        <v>5.83</v>
      </c>
      <c r="BW423" s="70">
        <v>0</v>
      </c>
      <c r="BX423" s="70">
        <v>0</v>
      </c>
      <c r="BY423" s="70">
        <v>0</v>
      </c>
      <c r="BZ423" s="70">
        <v>0</v>
      </c>
      <c r="CA423" s="70">
        <v>0</v>
      </c>
      <c r="CB423" s="70">
        <v>0</v>
      </c>
      <c r="CC423" s="70">
        <v>0</v>
      </c>
      <c r="CD423" s="70">
        <v>0</v>
      </c>
    </row>
    <row r="424" spans="1:82">
      <c r="A424" s="70" t="s">
        <v>2131</v>
      </c>
      <c r="B424" s="70">
        <v>493</v>
      </c>
      <c r="C424" s="70">
        <v>17</v>
      </c>
      <c r="D424" s="70">
        <v>29</v>
      </c>
      <c r="E424" s="70">
        <v>2020</v>
      </c>
      <c r="F424" s="70" t="s">
        <v>159</v>
      </c>
      <c r="G424" s="70" t="s">
        <v>2114</v>
      </c>
      <c r="H424" s="70" t="s">
        <v>2115</v>
      </c>
      <c r="I424" s="148"/>
      <c r="J424" s="71">
        <v>9.2438036539276816</v>
      </c>
      <c r="K424" s="71">
        <v>0.71291087917117757</v>
      </c>
      <c r="L424" s="71">
        <v>1.6802246316521414</v>
      </c>
      <c r="M424" s="71">
        <v>6.7731713597411236</v>
      </c>
      <c r="N424" s="71">
        <v>8.5250910839844174</v>
      </c>
      <c r="O424" s="71">
        <v>5.883233406681641</v>
      </c>
      <c r="P424" s="71">
        <v>8.5771064478997268</v>
      </c>
      <c r="Q424" s="71">
        <v>0.430413280812115</v>
      </c>
      <c r="R424" s="71">
        <v>0</v>
      </c>
      <c r="S424" s="71">
        <v>1.096402579381373</v>
      </c>
      <c r="T424" s="72"/>
      <c r="U424" s="71">
        <v>2188500</v>
      </c>
      <c r="V424" s="71">
        <v>368</v>
      </c>
      <c r="W424" s="71">
        <v>56</v>
      </c>
      <c r="X424" s="71">
        <v>2051</v>
      </c>
      <c r="Y424" s="71">
        <v>3468</v>
      </c>
      <c r="Z424" s="71">
        <v>4204</v>
      </c>
      <c r="AA424" s="71">
        <v>1893</v>
      </c>
      <c r="AB424" s="71">
        <v>7300</v>
      </c>
      <c r="AC424" s="71">
        <v>0</v>
      </c>
      <c r="AD424" s="71">
        <v>1.096402579381373</v>
      </c>
      <c r="AE424" s="72"/>
      <c r="AF424" s="71">
        <v>12898230.57140925</v>
      </c>
      <c r="AG424" s="71">
        <v>548899.77213641803</v>
      </c>
      <c r="AH424" s="71">
        <v>305023.67521203408</v>
      </c>
      <c r="AI424" s="71">
        <v>13276961.21336388</v>
      </c>
      <c r="AJ424" s="71">
        <v>16252618.7971978</v>
      </c>
      <c r="AK424" s="71"/>
      <c r="AL424" s="71"/>
      <c r="AM424" s="71">
        <v>952731.10469160427</v>
      </c>
      <c r="AN424" s="71"/>
      <c r="AO424" s="71"/>
      <c r="AP424" s="71">
        <v>44234465.134010978</v>
      </c>
      <c r="AQ424" s="72"/>
      <c r="AR424" s="71">
        <v>185</v>
      </c>
      <c r="AS424" s="71">
        <v>43</v>
      </c>
      <c r="AT424" s="71">
        <v>0</v>
      </c>
      <c r="AU424" s="71">
        <v>0</v>
      </c>
      <c r="AV424" s="71">
        <v>0</v>
      </c>
      <c r="AW424" s="71">
        <v>0</v>
      </c>
      <c r="AX424" s="71"/>
      <c r="AY424" s="72"/>
      <c r="AZ424" s="71">
        <v>805.3</v>
      </c>
      <c r="BA424" s="71">
        <v>2502.1999999999998</v>
      </c>
      <c r="BB424" s="71">
        <v>0</v>
      </c>
      <c r="BC424" s="71">
        <v>0</v>
      </c>
      <c r="BD424" s="71">
        <v>0</v>
      </c>
      <c r="BE424" s="71">
        <v>0</v>
      </c>
      <c r="BF424" s="71"/>
      <c r="BG424" s="72"/>
      <c r="BH424" s="71">
        <v>0</v>
      </c>
      <c r="BI424" s="71">
        <v>0</v>
      </c>
      <c r="BJ424" s="71">
        <v>0</v>
      </c>
      <c r="BK424" s="71">
        <v>0</v>
      </c>
      <c r="BL424" s="71">
        <v>5.38</v>
      </c>
      <c r="BM424" s="71">
        <v>0</v>
      </c>
      <c r="BN424" s="72"/>
      <c r="BO424" s="71">
        <v>0</v>
      </c>
      <c r="BP424" s="71">
        <v>0</v>
      </c>
      <c r="BQ424" s="71">
        <v>0</v>
      </c>
      <c r="BR424" s="71">
        <v>0</v>
      </c>
      <c r="BS424" s="71">
        <v>1</v>
      </c>
      <c r="BT424" s="71">
        <v>0</v>
      </c>
      <c r="BU424"/>
      <c r="BV424" s="70">
        <v>5.38</v>
      </c>
      <c r="BW424" s="70">
        <v>0</v>
      </c>
      <c r="BX424" s="70">
        <v>0</v>
      </c>
      <c r="BY424" s="70">
        <v>0</v>
      </c>
      <c r="BZ424" s="70">
        <v>0</v>
      </c>
      <c r="CA424" s="70">
        <v>0</v>
      </c>
      <c r="CB424" s="70">
        <v>0</v>
      </c>
      <c r="CC424" s="70">
        <v>0</v>
      </c>
      <c r="CD424" s="70">
        <v>0</v>
      </c>
    </row>
    <row r="425" spans="1:82">
      <c r="A425" s="70" t="s">
        <v>2132</v>
      </c>
      <c r="B425" s="70">
        <v>493</v>
      </c>
      <c r="C425" s="70">
        <v>18</v>
      </c>
      <c r="D425" s="70">
        <v>29</v>
      </c>
      <c r="E425" s="70">
        <v>2021</v>
      </c>
      <c r="F425" s="70" t="s">
        <v>160</v>
      </c>
      <c r="G425" s="1064" t="s">
        <v>2114</v>
      </c>
      <c r="H425" s="70" t="s">
        <v>2115</v>
      </c>
      <c r="I425" s="148"/>
      <c r="J425" s="71">
        <v>8.9683341926664628</v>
      </c>
      <c r="K425" s="71">
        <v>0.80337225108319521</v>
      </c>
      <c r="L425" s="71">
        <v>1.6982865741523223</v>
      </c>
      <c r="M425" s="71">
        <v>6.3649173163681798</v>
      </c>
      <c r="N425" s="71">
        <v>7.5199254952757739</v>
      </c>
      <c r="O425" s="71">
        <v>5.6526452400829683</v>
      </c>
      <c r="P425" s="71">
        <v>8.7263333952572832</v>
      </c>
      <c r="Q425" s="71">
        <v>0.41758459210646198</v>
      </c>
      <c r="R425" s="71">
        <v>0</v>
      </c>
      <c r="S425" s="71">
        <v>0.87429828076365002</v>
      </c>
      <c r="T425" s="72"/>
      <c r="U425" s="71">
        <v>2631432</v>
      </c>
      <c r="V425" s="71">
        <v>368</v>
      </c>
      <c r="W425" s="71">
        <v>56</v>
      </c>
      <c r="X425" s="71">
        <v>2051</v>
      </c>
      <c r="Y425" s="71">
        <v>3451</v>
      </c>
      <c r="Z425" s="71">
        <v>4159</v>
      </c>
      <c r="AA425" s="71">
        <v>1878</v>
      </c>
      <c r="AB425" s="71">
        <v>7152</v>
      </c>
      <c r="AC425" s="71">
        <v>0</v>
      </c>
      <c r="AD425" s="71">
        <v>0.87429828076365002</v>
      </c>
      <c r="AE425" s="72"/>
      <c r="AF425" s="71">
        <v>13779684.267291849</v>
      </c>
      <c r="AG425" s="71">
        <v>620967.68523447495</v>
      </c>
      <c r="AH425" s="71">
        <v>313208.75173278281</v>
      </c>
      <c r="AI425" s="71">
        <v>14248819.125018094</v>
      </c>
      <c r="AJ425" s="71">
        <v>15102078.52860277</v>
      </c>
      <c r="AK425" s="71">
        <v>0</v>
      </c>
      <c r="AL425" s="71">
        <v>0</v>
      </c>
      <c r="AM425" s="71">
        <v>938799.3256014064</v>
      </c>
      <c r="AN425" s="71">
        <v>0</v>
      </c>
      <c r="AO425" s="71">
        <v>0</v>
      </c>
      <c r="AP425" s="71">
        <v>45003557.68348138</v>
      </c>
      <c r="AQ425" s="72"/>
      <c r="AR425" s="71">
        <v>190</v>
      </c>
      <c r="AS425" s="71">
        <v>44</v>
      </c>
      <c r="AT425" s="71">
        <v>0</v>
      </c>
      <c r="AU425" s="71">
        <v>0</v>
      </c>
      <c r="AV425" s="71">
        <v>0</v>
      </c>
      <c r="AW425" s="71">
        <v>0</v>
      </c>
      <c r="AX425" s="71"/>
      <c r="AY425" s="72"/>
      <c r="AZ425" s="71">
        <v>840.69999999999993</v>
      </c>
      <c r="BA425" s="71">
        <v>2902.2</v>
      </c>
      <c r="BB425" s="71">
        <v>0</v>
      </c>
      <c r="BC425" s="71">
        <v>0</v>
      </c>
      <c r="BD425" s="71">
        <v>0</v>
      </c>
      <c r="BE425" s="71">
        <v>0</v>
      </c>
      <c r="BF425" s="71"/>
      <c r="BG425" s="72"/>
      <c r="BH425" s="71">
        <v>0</v>
      </c>
      <c r="BI425" s="71">
        <v>0</v>
      </c>
      <c r="BJ425" s="71">
        <v>0</v>
      </c>
      <c r="BK425" s="71">
        <v>0</v>
      </c>
      <c r="BL425" s="71">
        <v>5.6230000000000002</v>
      </c>
      <c r="BM425" s="71">
        <v>0</v>
      </c>
      <c r="BN425" s="72"/>
      <c r="BO425" s="71">
        <v>0</v>
      </c>
      <c r="BP425" s="71">
        <v>0</v>
      </c>
      <c r="BQ425" s="71">
        <v>0</v>
      </c>
      <c r="BR425" s="71">
        <v>0</v>
      </c>
      <c r="BS425" s="71">
        <v>1</v>
      </c>
      <c r="BT425" s="71">
        <v>0</v>
      </c>
      <c r="BU425"/>
      <c r="BV425" s="70">
        <v>5.6230000000000002</v>
      </c>
      <c r="BW425" s="70">
        <v>0</v>
      </c>
      <c r="BX425" s="70">
        <v>0</v>
      </c>
      <c r="BY425" s="70">
        <v>0</v>
      </c>
      <c r="BZ425" s="70">
        <v>0</v>
      </c>
      <c r="CA425" s="70">
        <v>0</v>
      </c>
      <c r="CB425" s="70">
        <v>0</v>
      </c>
      <c r="CC425" s="70">
        <v>0</v>
      </c>
      <c r="CD425" s="70">
        <v>0</v>
      </c>
    </row>
    <row r="426" spans="1:82">
      <c r="A426" s="70" t="s">
        <v>2133</v>
      </c>
      <c r="B426" s="70">
        <v>493</v>
      </c>
      <c r="C426" s="70">
        <v>19</v>
      </c>
      <c r="D426" s="70">
        <v>29</v>
      </c>
      <c r="E426" s="70">
        <v>2022</v>
      </c>
      <c r="F426" s="70" t="s">
        <v>161</v>
      </c>
      <c r="G426" s="1064" t="s">
        <v>2114</v>
      </c>
      <c r="H426" s="70" t="s">
        <v>2115</v>
      </c>
      <c r="I426" s="148"/>
      <c r="J426" s="71">
        <v>9.2142237972389491</v>
      </c>
      <c r="K426" s="71">
        <v>0.75404284682212031</v>
      </c>
      <c r="L426" s="71">
        <v>1.2703990073037712</v>
      </c>
      <c r="M426" s="71">
        <v>7.3351761925251084</v>
      </c>
      <c r="N426" s="71">
        <v>8.0427334146863974</v>
      </c>
      <c r="O426" s="71">
        <v>5.9809485366734796</v>
      </c>
      <c r="P426" s="71">
        <v>8.6914165875898401</v>
      </c>
      <c r="Q426" s="71">
        <v>0.41261872613215361</v>
      </c>
      <c r="R426" s="71">
        <v>0</v>
      </c>
      <c r="S426" s="71">
        <v>0.92646124522517603</v>
      </c>
      <c r="T426" s="72"/>
      <c r="U426" s="71">
        <v>2742607</v>
      </c>
      <c r="V426" s="71">
        <v>368</v>
      </c>
      <c r="W426" s="71">
        <v>56</v>
      </c>
      <c r="X426" s="71">
        <v>2051</v>
      </c>
      <c r="Y426" s="71">
        <v>3409</v>
      </c>
      <c r="Z426" s="71">
        <v>4181</v>
      </c>
      <c r="AA426" s="71">
        <v>1899</v>
      </c>
      <c r="AB426" s="71">
        <v>7009</v>
      </c>
      <c r="AC426" s="71">
        <v>0</v>
      </c>
      <c r="AD426" s="71">
        <v>0.92646124522517603</v>
      </c>
      <c r="AE426" s="72"/>
      <c r="AF426" s="71">
        <v>12943981.371215774</v>
      </c>
      <c r="AG426" s="71">
        <v>619454.66287572158</v>
      </c>
      <c r="AH426" s="71">
        <v>274933.10355023609</v>
      </c>
      <c r="AI426" s="71">
        <v>14217157.430834122</v>
      </c>
      <c r="AJ426" s="71">
        <v>15006976.872048719</v>
      </c>
      <c r="AK426" s="71">
        <v>0</v>
      </c>
      <c r="AL426" s="71">
        <v>0</v>
      </c>
      <c r="AM426" s="71">
        <v>905053.20649947296</v>
      </c>
      <c r="AN426" s="71">
        <v>0</v>
      </c>
      <c r="AO426" s="71">
        <v>0</v>
      </c>
      <c r="AP426" s="71">
        <v>43967556.647024043</v>
      </c>
      <c r="AQ426" s="72"/>
      <c r="AR426" s="71">
        <v>200</v>
      </c>
      <c r="AS426" s="71">
        <v>44</v>
      </c>
      <c r="AT426" s="71">
        <v>0</v>
      </c>
      <c r="AU426" s="71">
        <v>0</v>
      </c>
      <c r="AV426" s="71">
        <v>0</v>
      </c>
      <c r="AW426" s="71">
        <v>0</v>
      </c>
      <c r="AX426" s="71"/>
      <c r="AY426" s="72"/>
      <c r="AZ426" s="71">
        <v>894.8</v>
      </c>
      <c r="BA426" s="71">
        <v>2902.2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493</v>
      </c>
      <c r="C427" s="70">
        <v>20</v>
      </c>
      <c r="D427" s="70">
        <v>29</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215</v>
      </c>
      <c r="AS427" s="71">
        <v>45</v>
      </c>
      <c r="AT427" s="71">
        <v>0</v>
      </c>
      <c r="AU427" s="71">
        <v>0</v>
      </c>
      <c r="AV427" s="71">
        <v>0</v>
      </c>
      <c r="AW427" s="71">
        <v>0</v>
      </c>
      <c r="AX427" s="71"/>
      <c r="AY427" s="72"/>
      <c r="AZ427" s="71">
        <v>980.19999999999982</v>
      </c>
      <c r="BA427" s="71">
        <v>2919.1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493</v>
      </c>
      <c r="C428" s="70">
        <v>21</v>
      </c>
      <c r="D428" s="70">
        <v>29</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307</v>
      </c>
      <c r="C429" s="70">
        <v>1</v>
      </c>
      <c r="D429" s="70">
        <v>19</v>
      </c>
      <c r="E429" s="70">
        <v>1990</v>
      </c>
      <c r="F429" s="70" t="s">
        <v>787</v>
      </c>
      <c r="G429" s="70" t="s">
        <v>2137</v>
      </c>
      <c r="H429" s="70" t="s">
        <v>2138</v>
      </c>
      <c r="I429" s="148"/>
      <c r="J429" s="71">
        <v>0.29234827918949469</v>
      </c>
      <c r="K429" s="71">
        <v>1.4741397503160381</v>
      </c>
      <c r="L429" s="71">
        <v>3.6125959037123869</v>
      </c>
      <c r="M429" s="71">
        <v>9.5944039222457143</v>
      </c>
      <c r="N429" s="71">
        <v>9.139699395623575</v>
      </c>
      <c r="O429" s="71">
        <v>6.1097217468773346</v>
      </c>
      <c r="P429" s="71">
        <v>18.574110171616539</v>
      </c>
      <c r="Q429" s="71">
        <v>0.61675443467378399</v>
      </c>
      <c r="R429" s="71">
        <v>31.483165898057049</v>
      </c>
      <c r="S429" s="71">
        <v>0.77559863876730273</v>
      </c>
      <c r="T429" s="72"/>
      <c r="U429" s="71">
        <v>72925</v>
      </c>
      <c r="V429" s="71">
        <v>566</v>
      </c>
      <c r="W429" s="71">
        <v>33</v>
      </c>
      <c r="X429" s="71">
        <v>4002</v>
      </c>
      <c r="Y429" s="71">
        <v>4001</v>
      </c>
      <c r="Z429" s="71">
        <v>2513</v>
      </c>
      <c r="AA429" s="71">
        <v>4510</v>
      </c>
      <c r="AB429" s="71">
        <v>10014</v>
      </c>
      <c r="AC429" s="71">
        <v>5452941</v>
      </c>
      <c r="AD429" s="71">
        <v>0.77559863876730273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308</v>
      </c>
      <c r="C430" s="70">
        <v>2</v>
      </c>
      <c r="D430" s="70">
        <v>19</v>
      </c>
      <c r="E430" s="70">
        <v>2005</v>
      </c>
      <c r="F430" s="70" t="s">
        <v>789</v>
      </c>
      <c r="G430" s="70" t="s">
        <v>2137</v>
      </c>
      <c r="H430" s="70" t="s">
        <v>2138</v>
      </c>
      <c r="I430" s="148"/>
      <c r="J430" s="71">
        <v>0.46892226297740253</v>
      </c>
      <c r="K430" s="71">
        <v>1.088269485026687</v>
      </c>
      <c r="L430" s="71">
        <v>0.83252473011934425</v>
      </c>
      <c r="M430" s="71">
        <v>9.8677477981377208</v>
      </c>
      <c r="N430" s="71">
        <v>12.64624044772337</v>
      </c>
      <c r="O430" s="71">
        <v>8.4669903694432573</v>
      </c>
      <c r="P430" s="71">
        <v>23.006135549256559</v>
      </c>
      <c r="Q430" s="71">
        <v>0.52698856503256597</v>
      </c>
      <c r="R430" s="71">
        <v>19.402593994286999</v>
      </c>
      <c r="S430" s="71">
        <v>0.77446464599999987</v>
      </c>
      <c r="T430" s="72"/>
      <c r="U430" s="71">
        <v>59589</v>
      </c>
      <c r="V430" s="71">
        <v>510</v>
      </c>
      <c r="W430" s="71">
        <v>10</v>
      </c>
      <c r="X430" s="71">
        <v>2350</v>
      </c>
      <c r="Y430" s="71">
        <v>4778</v>
      </c>
      <c r="Z430" s="71">
        <v>4030</v>
      </c>
      <c r="AA430" s="71">
        <v>4575</v>
      </c>
      <c r="AB430" s="71">
        <v>8945</v>
      </c>
      <c r="AC430" s="71">
        <v>3430947</v>
      </c>
      <c r="AD430" s="71">
        <v>0.77446464599999987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309</v>
      </c>
      <c r="C431" s="70">
        <v>3</v>
      </c>
      <c r="D431" s="70">
        <v>19</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310</v>
      </c>
      <c r="C432" s="70">
        <v>4</v>
      </c>
      <c r="D432" s="70">
        <v>19</v>
      </c>
      <c r="E432" s="70">
        <v>2007</v>
      </c>
      <c r="F432" s="70" t="s">
        <v>791</v>
      </c>
      <c r="G432" s="70" t="s">
        <v>2137</v>
      </c>
      <c r="H432" s="70" t="s">
        <v>2138</v>
      </c>
      <c r="I432" s="148"/>
      <c r="J432" s="71">
        <v>0.50369078238573917</v>
      </c>
      <c r="K432" s="71">
        <v>1.2656732658293111</v>
      </c>
      <c r="L432" s="71">
        <v>1.116188390230705</v>
      </c>
      <c r="M432" s="71">
        <v>13.30107923334424</v>
      </c>
      <c r="N432" s="71">
        <v>13.24843674419855</v>
      </c>
      <c r="O432" s="71">
        <v>8.2903643747082612</v>
      </c>
      <c r="P432" s="71">
        <v>22.632014250838662</v>
      </c>
      <c r="Q432" s="71">
        <v>0.54216680104832604</v>
      </c>
      <c r="R432" s="71">
        <v>18.469911671365921</v>
      </c>
      <c r="S432" s="71">
        <v>0.52345657516799993</v>
      </c>
      <c r="T432" s="72"/>
      <c r="U432" s="71">
        <v>55400</v>
      </c>
      <c r="V432" s="71">
        <v>534</v>
      </c>
      <c r="W432" s="71">
        <v>10</v>
      </c>
      <c r="X432" s="71">
        <v>3393</v>
      </c>
      <c r="Y432" s="71">
        <v>4769</v>
      </c>
      <c r="Z432" s="71">
        <v>4102</v>
      </c>
      <c r="AA432" s="71">
        <v>4432</v>
      </c>
      <c r="AB432" s="71">
        <v>8716</v>
      </c>
      <c r="AC432" s="71">
        <v>3359732</v>
      </c>
      <c r="AD432" s="71">
        <v>0.52345657516799993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311</v>
      </c>
      <c r="C433" s="70">
        <v>5</v>
      </c>
      <c r="D433" s="70">
        <v>19</v>
      </c>
      <c r="E433" s="70">
        <v>2008</v>
      </c>
      <c r="F433" s="70" t="s">
        <v>792</v>
      </c>
      <c r="G433" s="70" t="s">
        <v>2137</v>
      </c>
      <c r="H433" s="70" t="s">
        <v>2138</v>
      </c>
      <c r="I433" s="148"/>
      <c r="J433" s="71">
        <v>0.39184717180277401</v>
      </c>
      <c r="K433" s="71">
        <v>1.0040085226198461</v>
      </c>
      <c r="L433" s="71">
        <v>0.99884765206458903</v>
      </c>
      <c r="M433" s="71">
        <v>13.273110693309761</v>
      </c>
      <c r="N433" s="71">
        <v>12.99480522172418</v>
      </c>
      <c r="O433" s="71">
        <v>8.0053485610269473</v>
      </c>
      <c r="P433" s="71">
        <v>22.177764449710619</v>
      </c>
      <c r="Q433" s="71">
        <v>0.53168009578849795</v>
      </c>
      <c r="R433" s="71">
        <v>25.506722860911371</v>
      </c>
      <c r="S433" s="71">
        <v>0.85485208480000019</v>
      </c>
      <c r="T433" s="72"/>
      <c r="U433" s="71">
        <v>54962</v>
      </c>
      <c r="V433" s="71">
        <v>534</v>
      </c>
      <c r="W433" s="71">
        <v>10</v>
      </c>
      <c r="X433" s="71">
        <v>3393</v>
      </c>
      <c r="Y433" s="71">
        <v>4758</v>
      </c>
      <c r="Z433" s="71">
        <v>4100</v>
      </c>
      <c r="AA433" s="71">
        <v>4348</v>
      </c>
      <c r="AB433" s="71">
        <v>8688</v>
      </c>
      <c r="AC433" s="71">
        <v>4817869</v>
      </c>
      <c r="AD433" s="71">
        <v>0.85485208480000019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312</v>
      </c>
      <c r="C434" s="70">
        <v>6</v>
      </c>
      <c r="D434" s="70">
        <v>19</v>
      </c>
      <c r="E434" s="70">
        <v>2009</v>
      </c>
      <c r="F434" s="70" t="s">
        <v>176</v>
      </c>
      <c r="G434" s="70" t="s">
        <v>2137</v>
      </c>
      <c r="H434" s="70" t="s">
        <v>2138</v>
      </c>
      <c r="I434" s="148"/>
      <c r="J434" s="71">
        <v>0.48031524372405038</v>
      </c>
      <c r="K434" s="71">
        <v>0.83332033470744138</v>
      </c>
      <c r="L434" s="71">
        <v>0.31104699142104031</v>
      </c>
      <c r="M434" s="71">
        <v>11.47910917985347</v>
      </c>
      <c r="N434" s="71">
        <v>11.808899436767071</v>
      </c>
      <c r="O434" s="71">
        <v>8.2231437333620061</v>
      </c>
      <c r="P434" s="71">
        <v>21.394175318299862</v>
      </c>
      <c r="Q434" s="71">
        <v>0.500832605641503</v>
      </c>
      <c r="R434" s="71">
        <v>22.593976885269011</v>
      </c>
      <c r="S434" s="71">
        <v>0.77214726900000008</v>
      </c>
      <c r="T434" s="72"/>
      <c r="U434" s="71">
        <v>59335</v>
      </c>
      <c r="V434" s="71">
        <v>511</v>
      </c>
      <c r="W434" s="71">
        <v>3</v>
      </c>
      <c r="X434" s="71">
        <v>3353</v>
      </c>
      <c r="Y434" s="71">
        <v>4738</v>
      </c>
      <c r="Z434" s="71">
        <v>4157</v>
      </c>
      <c r="AA434" s="71">
        <v>4306</v>
      </c>
      <c r="AB434" s="71">
        <v>8591</v>
      </c>
      <c r="AC434" s="71">
        <v>4163475</v>
      </c>
      <c r="AD434" s="71">
        <v>0.77214726900000008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0.876</v>
      </c>
      <c r="BL434" s="71">
        <v>0</v>
      </c>
      <c r="BM434" s="71">
        <v>0</v>
      </c>
      <c r="BN434" s="72"/>
      <c r="BO434" s="71">
        <v>0</v>
      </c>
      <c r="BP434" s="71">
        <v>0</v>
      </c>
      <c r="BQ434" s="71">
        <v>0</v>
      </c>
      <c r="BR434" s="71">
        <v>1</v>
      </c>
      <c r="BS434" s="71">
        <v>0</v>
      </c>
      <c r="BT434" s="71">
        <v>0</v>
      </c>
      <c r="BU434"/>
      <c r="BV434" s="70">
        <v>0.876</v>
      </c>
      <c r="BW434" s="70">
        <v>0</v>
      </c>
      <c r="BX434" s="70">
        <v>0</v>
      </c>
      <c r="BY434" s="70">
        <v>0</v>
      </c>
      <c r="BZ434" s="70">
        <v>0</v>
      </c>
      <c r="CA434" s="70">
        <v>0</v>
      </c>
      <c r="CB434" s="70">
        <v>0</v>
      </c>
      <c r="CC434" s="70">
        <v>0</v>
      </c>
      <c r="CD434" s="70">
        <v>0</v>
      </c>
    </row>
    <row r="435" spans="1:82">
      <c r="A435" s="70" t="s">
        <v>2144</v>
      </c>
      <c r="B435" s="70">
        <v>313</v>
      </c>
      <c r="C435" s="70">
        <v>7</v>
      </c>
      <c r="D435" s="70">
        <v>19</v>
      </c>
      <c r="E435" s="70">
        <v>2010</v>
      </c>
      <c r="F435" s="70" t="s">
        <v>177</v>
      </c>
      <c r="G435" s="70" t="s">
        <v>2137</v>
      </c>
      <c r="H435" s="70" t="s">
        <v>2138</v>
      </c>
      <c r="I435" s="148"/>
      <c r="J435" s="71">
        <v>0.43531729554942811</v>
      </c>
      <c r="K435" s="71">
        <v>0.74703907456172258</v>
      </c>
      <c r="L435" s="71">
        <v>0.29053432125068468</v>
      </c>
      <c r="M435" s="71">
        <v>11.61264246540922</v>
      </c>
      <c r="N435" s="71">
        <v>11.95142135112425</v>
      </c>
      <c r="O435" s="71">
        <v>8.2835588852826145</v>
      </c>
      <c r="P435" s="71">
        <v>21.498824538648741</v>
      </c>
      <c r="Q435" s="71">
        <v>0.51609695028341196</v>
      </c>
      <c r="R435" s="71">
        <v>19.801863356836979</v>
      </c>
      <c r="S435" s="71">
        <v>1.0719915494800001</v>
      </c>
      <c r="T435" s="72"/>
      <c r="U435" s="71">
        <v>57482</v>
      </c>
      <c r="V435" s="71">
        <v>511</v>
      </c>
      <c r="W435" s="71">
        <v>3</v>
      </c>
      <c r="X435" s="71">
        <v>3353</v>
      </c>
      <c r="Y435" s="71">
        <v>4730</v>
      </c>
      <c r="Z435" s="71">
        <v>4207</v>
      </c>
      <c r="AA435" s="71">
        <v>4219</v>
      </c>
      <c r="AB435" s="71">
        <v>8483</v>
      </c>
      <c r="AC435" s="71">
        <v>3457971</v>
      </c>
      <c r="AD435" s="71">
        <v>1.0719915494800001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0.93500000000000005</v>
      </c>
      <c r="BL435" s="71">
        <v>0</v>
      </c>
      <c r="BM435" s="71">
        <v>0</v>
      </c>
      <c r="BN435" s="72"/>
      <c r="BO435" s="71">
        <v>0</v>
      </c>
      <c r="BP435" s="71">
        <v>0</v>
      </c>
      <c r="BQ435" s="71">
        <v>0</v>
      </c>
      <c r="BR435" s="71">
        <v>1</v>
      </c>
      <c r="BS435" s="71">
        <v>0</v>
      </c>
      <c r="BT435" s="71">
        <v>0</v>
      </c>
      <c r="BU435"/>
      <c r="BV435" s="70">
        <v>0.93500000000000005</v>
      </c>
      <c r="BW435" s="70">
        <v>0</v>
      </c>
      <c r="BX435" s="70">
        <v>0</v>
      </c>
      <c r="BY435" s="70">
        <v>0</v>
      </c>
      <c r="BZ435" s="70">
        <v>0</v>
      </c>
      <c r="CA435" s="70">
        <v>0</v>
      </c>
      <c r="CB435" s="70">
        <v>0</v>
      </c>
      <c r="CC435" s="70">
        <v>0</v>
      </c>
      <c r="CD435" s="70">
        <v>0</v>
      </c>
    </row>
    <row r="436" spans="1:82">
      <c r="A436" s="70" t="s">
        <v>2145</v>
      </c>
      <c r="B436" s="70">
        <v>314</v>
      </c>
      <c r="C436" s="70">
        <v>8</v>
      </c>
      <c r="D436" s="70">
        <v>19</v>
      </c>
      <c r="E436" s="70">
        <v>2011</v>
      </c>
      <c r="F436" s="70" t="s">
        <v>178</v>
      </c>
      <c r="G436" s="70" t="s">
        <v>2137</v>
      </c>
      <c r="H436" s="70" t="s">
        <v>2138</v>
      </c>
      <c r="I436" s="148"/>
      <c r="J436" s="71">
        <v>0.72763834765617696</v>
      </c>
      <c r="K436" s="71">
        <v>1.1277685078977699</v>
      </c>
      <c r="L436" s="71">
        <v>0.12810485400710911</v>
      </c>
      <c r="M436" s="71">
        <v>14.76688052773045</v>
      </c>
      <c r="N436" s="71">
        <v>13.72912759826785</v>
      </c>
      <c r="O436" s="71">
        <v>8.3001378304712077</v>
      </c>
      <c r="P436" s="71">
        <v>20.402491254570517</v>
      </c>
      <c r="Q436" s="71">
        <v>0.58548705976781301</v>
      </c>
      <c r="R436" s="71">
        <v>20.28046363945478</v>
      </c>
      <c r="S436" s="71">
        <v>0.75707884349999999</v>
      </c>
      <c r="T436" s="72"/>
      <c r="U436" s="71">
        <v>90275</v>
      </c>
      <c r="V436" s="71">
        <v>511</v>
      </c>
      <c r="W436" s="71">
        <v>3</v>
      </c>
      <c r="X436" s="71">
        <v>3353</v>
      </c>
      <c r="Y436" s="71">
        <v>4704</v>
      </c>
      <c r="Z436" s="71">
        <v>4307</v>
      </c>
      <c r="AA436" s="71">
        <v>4123</v>
      </c>
      <c r="AB436" s="71">
        <v>8343</v>
      </c>
      <c r="AC436" s="71">
        <v>3535691</v>
      </c>
      <c r="AD436" s="71">
        <v>0.75707884349999999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0.83799999999999997</v>
      </c>
      <c r="BL436" s="71">
        <v>0</v>
      </c>
      <c r="BM436" s="71">
        <v>0</v>
      </c>
      <c r="BN436" s="72"/>
      <c r="BO436" s="71">
        <v>0</v>
      </c>
      <c r="BP436" s="71">
        <v>0</v>
      </c>
      <c r="BQ436" s="71">
        <v>0</v>
      </c>
      <c r="BR436" s="71">
        <v>1</v>
      </c>
      <c r="BS436" s="71">
        <v>0</v>
      </c>
      <c r="BT436" s="71">
        <v>0</v>
      </c>
      <c r="BU436"/>
      <c r="BV436" s="70">
        <v>0.83799999999999997</v>
      </c>
      <c r="BW436" s="70">
        <v>0</v>
      </c>
      <c r="BX436" s="70">
        <v>0</v>
      </c>
      <c r="BY436" s="70">
        <v>0</v>
      </c>
      <c r="BZ436" s="70">
        <v>0</v>
      </c>
      <c r="CA436" s="70">
        <v>0</v>
      </c>
      <c r="CB436" s="70">
        <v>0</v>
      </c>
      <c r="CC436" s="70">
        <v>0</v>
      </c>
      <c r="CD436" s="70">
        <v>0</v>
      </c>
    </row>
    <row r="437" spans="1:82">
      <c r="A437" s="70" t="s">
        <v>2146</v>
      </c>
      <c r="B437" s="70">
        <v>315</v>
      </c>
      <c r="C437" s="70">
        <v>9</v>
      </c>
      <c r="D437" s="70">
        <v>19</v>
      </c>
      <c r="E437" s="70">
        <v>2012</v>
      </c>
      <c r="F437" s="70" t="s">
        <v>179</v>
      </c>
      <c r="G437" s="70" t="s">
        <v>2137</v>
      </c>
      <c r="H437" s="70" t="s">
        <v>2138</v>
      </c>
      <c r="I437" s="148"/>
      <c r="J437" s="71">
        <v>0.42615866730402963</v>
      </c>
      <c r="K437" s="71">
        <v>1.1124640594962629</v>
      </c>
      <c r="L437" s="71">
        <v>0.12683054799166379</v>
      </c>
      <c r="M437" s="71">
        <v>15.54825440103744</v>
      </c>
      <c r="N437" s="71">
        <v>14.476438487505661</v>
      </c>
      <c r="O437" s="71">
        <v>8.2845338010858836</v>
      </c>
      <c r="P437" s="71">
        <v>20.075652847308405</v>
      </c>
      <c r="Q437" s="71">
        <v>0.62620792043876705</v>
      </c>
      <c r="R437" s="71">
        <v>22.035285609397189</v>
      </c>
      <c r="S437" s="71">
        <v>0.72400352903999998</v>
      </c>
      <c r="T437" s="72"/>
      <c r="U437" s="71">
        <v>57012</v>
      </c>
      <c r="V437" s="71">
        <v>511</v>
      </c>
      <c r="W437" s="71">
        <v>3</v>
      </c>
      <c r="X437" s="71">
        <v>3353</v>
      </c>
      <c r="Y437" s="71">
        <v>4698</v>
      </c>
      <c r="Z437" s="71">
        <v>4333</v>
      </c>
      <c r="AA437" s="71">
        <v>4034</v>
      </c>
      <c r="AB437" s="71">
        <v>8213</v>
      </c>
      <c r="AC437" s="71">
        <v>3742125</v>
      </c>
      <c r="AD437" s="71">
        <v>0.72400352903999998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0.83699999999999997</v>
      </c>
      <c r="BL437" s="71">
        <v>0</v>
      </c>
      <c r="BM437" s="71">
        <v>0</v>
      </c>
      <c r="BN437" s="72"/>
      <c r="BO437" s="71">
        <v>0</v>
      </c>
      <c r="BP437" s="71">
        <v>0</v>
      </c>
      <c r="BQ437" s="71">
        <v>0</v>
      </c>
      <c r="BR437" s="71">
        <v>1</v>
      </c>
      <c r="BS437" s="71">
        <v>0</v>
      </c>
      <c r="BT437" s="71">
        <v>0</v>
      </c>
      <c r="BU437"/>
      <c r="BV437" s="70">
        <v>0.83699999999999997</v>
      </c>
      <c r="BW437" s="70">
        <v>0</v>
      </c>
      <c r="BX437" s="70">
        <v>0</v>
      </c>
      <c r="BY437" s="70">
        <v>0</v>
      </c>
      <c r="BZ437" s="70">
        <v>0</v>
      </c>
      <c r="CA437" s="70">
        <v>0</v>
      </c>
      <c r="CB437" s="70">
        <v>0</v>
      </c>
      <c r="CC437" s="70">
        <v>0</v>
      </c>
      <c r="CD437" s="70">
        <v>0</v>
      </c>
    </row>
    <row r="438" spans="1:82">
      <c r="A438" s="70" t="s">
        <v>2147</v>
      </c>
      <c r="B438" s="70">
        <v>316</v>
      </c>
      <c r="C438" s="70">
        <v>10</v>
      </c>
      <c r="D438" s="70">
        <v>19</v>
      </c>
      <c r="E438" s="70">
        <v>2013</v>
      </c>
      <c r="F438" s="70" t="s">
        <v>180</v>
      </c>
      <c r="G438" s="70" t="s">
        <v>2137</v>
      </c>
      <c r="H438" s="70" t="s">
        <v>2138</v>
      </c>
      <c r="I438" s="148"/>
      <c r="J438" s="71">
        <v>0.30333950994603343</v>
      </c>
      <c r="K438" s="71">
        <v>0.95930921252888968</v>
      </c>
      <c r="L438" s="71">
        <v>0.11624335513121339</v>
      </c>
      <c r="M438" s="71">
        <v>16.543644162946819</v>
      </c>
      <c r="N438" s="71">
        <v>14.19004162094326</v>
      </c>
      <c r="O438" s="71">
        <v>8.0805337904463084</v>
      </c>
      <c r="P438" s="71">
        <v>19.886543765071465</v>
      </c>
      <c r="Q438" s="71">
        <v>0.64243239299240196</v>
      </c>
      <c r="R438" s="71">
        <v>19.460793758009771</v>
      </c>
      <c r="S438" s="71">
        <v>1.2085209565099999</v>
      </c>
      <c r="T438" s="72"/>
      <c r="U438" s="71">
        <v>39267</v>
      </c>
      <c r="V438" s="71">
        <v>511</v>
      </c>
      <c r="W438" s="71">
        <v>3</v>
      </c>
      <c r="X438" s="71">
        <v>3353</v>
      </c>
      <c r="Y438" s="71">
        <v>4790</v>
      </c>
      <c r="Z438" s="71">
        <v>4415</v>
      </c>
      <c r="AA438" s="71">
        <v>3981</v>
      </c>
      <c r="AB438" s="71">
        <v>8305</v>
      </c>
      <c r="AC438" s="71">
        <v>3226051</v>
      </c>
      <c r="AD438" s="71">
        <v>1.2085209565099999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0.86899999999999999</v>
      </c>
      <c r="BL438" s="71">
        <v>0</v>
      </c>
      <c r="BM438" s="71">
        <v>0</v>
      </c>
      <c r="BN438" s="72"/>
      <c r="BO438" s="71">
        <v>0</v>
      </c>
      <c r="BP438" s="71">
        <v>0</v>
      </c>
      <c r="BQ438" s="71">
        <v>0</v>
      </c>
      <c r="BR438" s="71">
        <v>1</v>
      </c>
      <c r="BS438" s="71">
        <v>0</v>
      </c>
      <c r="BT438" s="71">
        <v>0</v>
      </c>
      <c r="BU438"/>
      <c r="BV438" s="70">
        <v>0.86899999999999999</v>
      </c>
      <c r="BW438" s="70">
        <v>0</v>
      </c>
      <c r="BX438" s="70">
        <v>0</v>
      </c>
      <c r="BY438" s="70">
        <v>0</v>
      </c>
      <c r="BZ438" s="70">
        <v>0</v>
      </c>
      <c r="CA438" s="70">
        <v>0</v>
      </c>
      <c r="CB438" s="70">
        <v>0</v>
      </c>
      <c r="CC438" s="70">
        <v>0</v>
      </c>
      <c r="CD438" s="70">
        <v>0</v>
      </c>
    </row>
    <row r="439" spans="1:82">
      <c r="A439" s="70" t="s">
        <v>2148</v>
      </c>
      <c r="B439" s="70">
        <v>317</v>
      </c>
      <c r="C439" s="70">
        <v>11</v>
      </c>
      <c r="D439" s="70">
        <v>19</v>
      </c>
      <c r="E439" s="70">
        <v>2014</v>
      </c>
      <c r="F439" s="70" t="s">
        <v>181</v>
      </c>
      <c r="G439" s="70" t="s">
        <v>2137</v>
      </c>
      <c r="H439" s="70" t="s">
        <v>2138</v>
      </c>
      <c r="I439" s="148"/>
      <c r="J439" s="71">
        <v>0.31017915251568529</v>
      </c>
      <c r="K439" s="71">
        <v>1.0209683393427109</v>
      </c>
      <c r="L439" s="71">
        <v>0.79643981505609507</v>
      </c>
      <c r="M439" s="71">
        <v>13.305120017813479</v>
      </c>
      <c r="N439" s="71">
        <v>12.76238901026035</v>
      </c>
      <c r="O439" s="71">
        <v>7.8442377746092236</v>
      </c>
      <c r="P439" s="71">
        <v>19.512884721741795</v>
      </c>
      <c r="Q439" s="71">
        <v>0.61251631019948805</v>
      </c>
      <c r="R439" s="71">
        <v>23.739565782375799</v>
      </c>
      <c r="S439" s="71">
        <v>1.1487260635200001</v>
      </c>
      <c r="T439" s="72"/>
      <c r="U439" s="71">
        <v>46056</v>
      </c>
      <c r="V439" s="71">
        <v>520</v>
      </c>
      <c r="W439" s="71">
        <v>9</v>
      </c>
      <c r="X439" s="71">
        <v>2978</v>
      </c>
      <c r="Y439" s="71">
        <v>4802</v>
      </c>
      <c r="Z439" s="71">
        <v>4514</v>
      </c>
      <c r="AA439" s="71">
        <v>3886</v>
      </c>
      <c r="AB439" s="71">
        <v>8253</v>
      </c>
      <c r="AC439" s="71">
        <v>3947725</v>
      </c>
      <c r="AD439" s="71">
        <v>1.1487260635200001</v>
      </c>
      <c r="AE439" s="72"/>
      <c r="AF439" s="71"/>
      <c r="AG439" s="71"/>
      <c r="AH439" s="71"/>
      <c r="AI439" s="71"/>
      <c r="AJ439" s="71"/>
      <c r="AK439" s="71"/>
      <c r="AL439" s="71"/>
      <c r="AM439" s="71"/>
      <c r="AN439" s="71"/>
      <c r="AO439" s="71"/>
      <c r="AP439" s="71"/>
      <c r="AQ439" s="72"/>
      <c r="AR439" s="71">
        <v>73</v>
      </c>
      <c r="AS439" s="71">
        <v>1</v>
      </c>
      <c r="AT439" s="71">
        <v>0</v>
      </c>
      <c r="AU439" s="71">
        <v>0</v>
      </c>
      <c r="AV439" s="71">
        <v>0</v>
      </c>
      <c r="AW439" s="71">
        <v>0</v>
      </c>
      <c r="AX439" s="71"/>
      <c r="AY439" s="72"/>
      <c r="AZ439" s="71">
        <v>289.10000000000002</v>
      </c>
      <c r="BA439" s="71">
        <v>198.2</v>
      </c>
      <c r="BB439" s="71">
        <v>0</v>
      </c>
      <c r="BC439" s="71">
        <v>0</v>
      </c>
      <c r="BD439" s="71">
        <v>0</v>
      </c>
      <c r="BE439" s="71">
        <v>0</v>
      </c>
      <c r="BF439" s="71"/>
      <c r="BG439" s="72"/>
      <c r="BH439" s="71">
        <v>0</v>
      </c>
      <c r="BI439" s="71">
        <v>0</v>
      </c>
      <c r="BJ439" s="71">
        <v>0</v>
      </c>
      <c r="BK439" s="71">
        <v>0.86899999999999999</v>
      </c>
      <c r="BL439" s="71">
        <v>0</v>
      </c>
      <c r="BM439" s="71">
        <v>0</v>
      </c>
      <c r="BN439" s="72"/>
      <c r="BO439" s="71">
        <v>0</v>
      </c>
      <c r="BP439" s="71">
        <v>0</v>
      </c>
      <c r="BQ439" s="71">
        <v>0</v>
      </c>
      <c r="BR439" s="71">
        <v>1</v>
      </c>
      <c r="BS439" s="71">
        <v>0</v>
      </c>
      <c r="BT439" s="71">
        <v>0</v>
      </c>
      <c r="BU439"/>
      <c r="BV439" s="70">
        <v>0.86899999999999999</v>
      </c>
      <c r="BW439" s="70">
        <v>0</v>
      </c>
      <c r="BX439" s="70">
        <v>0</v>
      </c>
      <c r="BY439" s="70">
        <v>0</v>
      </c>
      <c r="BZ439" s="70">
        <v>0</v>
      </c>
      <c r="CA439" s="70">
        <v>0</v>
      </c>
      <c r="CB439" s="70">
        <v>0</v>
      </c>
      <c r="CC439" s="70">
        <v>0</v>
      </c>
      <c r="CD439" s="70">
        <v>0</v>
      </c>
    </row>
    <row r="440" spans="1:82">
      <c r="A440" s="70" t="s">
        <v>2149</v>
      </c>
      <c r="B440" s="70">
        <v>318</v>
      </c>
      <c r="C440" s="70">
        <v>12</v>
      </c>
      <c r="D440" s="70">
        <v>19</v>
      </c>
      <c r="E440" s="70">
        <v>2015</v>
      </c>
      <c r="F440" s="70" t="s">
        <v>182</v>
      </c>
      <c r="G440" s="70" t="s">
        <v>2137</v>
      </c>
      <c r="H440" s="70" t="s">
        <v>2138</v>
      </c>
      <c r="I440" s="148"/>
      <c r="J440" s="71">
        <v>0.5858594916484724</v>
      </c>
      <c r="K440" s="71">
        <v>1.085813742556081</v>
      </c>
      <c r="L440" s="71">
        <v>0.9927410945656221</v>
      </c>
      <c r="M440" s="71">
        <v>14.15584153475557</v>
      </c>
      <c r="N440" s="71">
        <v>12.69500268349536</v>
      </c>
      <c r="O440" s="71">
        <v>7.8933909859387086</v>
      </c>
      <c r="P440" s="71">
        <v>19.327289192850824</v>
      </c>
      <c r="Q440" s="71">
        <v>0.59416493691462802</v>
      </c>
      <c r="R440" s="71">
        <v>23.063207481735439</v>
      </c>
      <c r="S440" s="71">
        <v>1.5308425033599999</v>
      </c>
      <c r="T440" s="72"/>
      <c r="U440" s="71">
        <v>78915</v>
      </c>
      <c r="V440" s="71">
        <v>520</v>
      </c>
      <c r="W440" s="71">
        <v>9</v>
      </c>
      <c r="X440" s="71">
        <v>2978</v>
      </c>
      <c r="Y440" s="71">
        <v>4798</v>
      </c>
      <c r="Z440" s="71">
        <v>4586</v>
      </c>
      <c r="AA440" s="71">
        <v>3846</v>
      </c>
      <c r="AB440" s="71">
        <v>8178</v>
      </c>
      <c r="AC440" s="71">
        <v>3942279</v>
      </c>
      <c r="AD440" s="71">
        <v>1.5308425033599999</v>
      </c>
      <c r="AE440" s="72"/>
      <c r="AF440" s="71">
        <v>793567.0197442082</v>
      </c>
      <c r="AG440" s="71">
        <v>899997.79367445922</v>
      </c>
      <c r="AH440" s="71">
        <v>202330.19713806969</v>
      </c>
      <c r="AI440" s="71">
        <v>17424281.951217391</v>
      </c>
      <c r="AJ440" s="71">
        <v>18727264.00076532</v>
      </c>
      <c r="AK440" s="71">
        <v>0</v>
      </c>
      <c r="AL440" s="71">
        <v>0</v>
      </c>
      <c r="AM440" s="71">
        <v>1120760.594580251</v>
      </c>
      <c r="AN440" s="71">
        <v>0</v>
      </c>
      <c r="AO440" s="71">
        <v>0</v>
      </c>
      <c r="AP440" s="71">
        <v>39168201.557119697</v>
      </c>
      <c r="AQ440" s="72"/>
      <c r="AR440" s="71">
        <v>75</v>
      </c>
      <c r="AS440" s="71">
        <v>2</v>
      </c>
      <c r="AT440" s="71">
        <v>0</v>
      </c>
      <c r="AU440" s="71">
        <v>0</v>
      </c>
      <c r="AV440" s="71">
        <v>0</v>
      </c>
      <c r="AW440" s="71">
        <v>0</v>
      </c>
      <c r="AX440" s="71"/>
      <c r="AY440" s="72"/>
      <c r="AZ440" s="71">
        <v>295.39999999999998</v>
      </c>
      <c r="BA440" s="71">
        <v>498.2</v>
      </c>
      <c r="BB440" s="71">
        <v>0</v>
      </c>
      <c r="BC440" s="71">
        <v>0</v>
      </c>
      <c r="BD440" s="71">
        <v>0</v>
      </c>
      <c r="BE440" s="71">
        <v>0</v>
      </c>
      <c r="BF440" s="71"/>
      <c r="BG440" s="72"/>
      <c r="BH440" s="71">
        <v>0</v>
      </c>
      <c r="BI440" s="71">
        <v>0</v>
      </c>
      <c r="BJ440" s="71">
        <v>0</v>
      </c>
      <c r="BK440" s="71">
        <v>0.875</v>
      </c>
      <c r="BL440" s="71">
        <v>0</v>
      </c>
      <c r="BM440" s="71">
        <v>0</v>
      </c>
      <c r="BN440" s="72"/>
      <c r="BO440" s="71">
        <v>0</v>
      </c>
      <c r="BP440" s="71">
        <v>0</v>
      </c>
      <c r="BQ440" s="71">
        <v>0</v>
      </c>
      <c r="BR440" s="71">
        <v>1</v>
      </c>
      <c r="BS440" s="71">
        <v>0</v>
      </c>
      <c r="BT440" s="71">
        <v>0</v>
      </c>
      <c r="BU440"/>
      <c r="BV440" s="70">
        <v>0.875</v>
      </c>
      <c r="BW440" s="70">
        <v>0</v>
      </c>
      <c r="BX440" s="70">
        <v>0</v>
      </c>
      <c r="BY440" s="70">
        <v>0</v>
      </c>
      <c r="BZ440" s="70">
        <v>0</v>
      </c>
      <c r="CA440" s="70">
        <v>0</v>
      </c>
      <c r="CB440" s="70">
        <v>0</v>
      </c>
      <c r="CC440" s="70">
        <v>0</v>
      </c>
      <c r="CD440" s="70">
        <v>0</v>
      </c>
    </row>
    <row r="441" spans="1:82">
      <c r="A441" s="70" t="s">
        <v>2150</v>
      </c>
      <c r="B441" s="70">
        <v>319</v>
      </c>
      <c r="C441" s="70">
        <v>13</v>
      </c>
      <c r="D441" s="70">
        <v>19</v>
      </c>
      <c r="E441" s="70">
        <v>2016</v>
      </c>
      <c r="F441" s="70" t="s">
        <v>155</v>
      </c>
      <c r="G441" s="70" t="s">
        <v>2137</v>
      </c>
      <c r="H441" s="70" t="s">
        <v>2138</v>
      </c>
      <c r="I441" s="148"/>
      <c r="J441" s="71">
        <v>0.29762357995928712</v>
      </c>
      <c r="K441" s="71">
        <v>1.1183754968031241</v>
      </c>
      <c r="L441" s="71">
        <v>1.1218402971075196</v>
      </c>
      <c r="M441" s="71">
        <v>10.903647634260613</v>
      </c>
      <c r="N441" s="71">
        <v>11.926323937641957</v>
      </c>
      <c r="O441" s="71">
        <v>7.8740508678778589</v>
      </c>
      <c r="P441" s="71">
        <v>19.668106389077789</v>
      </c>
      <c r="Q441" s="71">
        <v>0.56611570322821814</v>
      </c>
      <c r="R441" s="71">
        <v>23.370516135130792</v>
      </c>
      <c r="S441" s="71">
        <v>1.5552060300000001</v>
      </c>
      <c r="T441" s="72"/>
      <c r="U441" s="71">
        <v>46877</v>
      </c>
      <c r="V441" s="71">
        <v>520</v>
      </c>
      <c r="W441" s="71">
        <v>9</v>
      </c>
      <c r="X441" s="71">
        <v>2978</v>
      </c>
      <c r="Y441" s="71">
        <v>4752</v>
      </c>
      <c r="Z441" s="71">
        <v>4631</v>
      </c>
      <c r="AA441" s="71">
        <v>4048</v>
      </c>
      <c r="AB441" s="71">
        <v>8015</v>
      </c>
      <c r="AC441" s="71">
        <v>3991454.108671065</v>
      </c>
      <c r="AD441" s="71">
        <v>1.5552060299999999</v>
      </c>
      <c r="AE441" s="72"/>
      <c r="AF441" s="71">
        <v>428248.07118209609</v>
      </c>
      <c r="AG441" s="71">
        <v>884721.70204361761</v>
      </c>
      <c r="AH441" s="71">
        <v>174007.18614818121</v>
      </c>
      <c r="AI441" s="71">
        <v>16846919.925279949</v>
      </c>
      <c r="AJ441" s="71">
        <v>16737312.29314724</v>
      </c>
      <c r="AK441" s="71">
        <v>0</v>
      </c>
      <c r="AL441" s="71">
        <v>0</v>
      </c>
      <c r="AM441" s="71">
        <v>1099275.4945570419</v>
      </c>
      <c r="AN441" s="71">
        <v>0</v>
      </c>
      <c r="AO441" s="71">
        <v>0</v>
      </c>
      <c r="AP441" s="71">
        <v>36170484.672358133</v>
      </c>
      <c r="AQ441" s="72"/>
      <c r="AR441" s="71">
        <v>76</v>
      </c>
      <c r="AS441" s="71">
        <v>2</v>
      </c>
      <c r="AT441" s="71">
        <v>0</v>
      </c>
      <c r="AU441" s="71">
        <v>0</v>
      </c>
      <c r="AV441" s="71">
        <v>0</v>
      </c>
      <c r="AW441" s="71">
        <v>0</v>
      </c>
      <c r="AX441" s="71"/>
      <c r="AY441" s="72"/>
      <c r="AZ441" s="71">
        <v>298.39999999999998</v>
      </c>
      <c r="BA441" s="71">
        <v>498.2</v>
      </c>
      <c r="BB441" s="71">
        <v>0</v>
      </c>
      <c r="BC441" s="71">
        <v>0</v>
      </c>
      <c r="BD441" s="71">
        <v>0</v>
      </c>
      <c r="BE441" s="71">
        <v>0</v>
      </c>
      <c r="BF441" s="71"/>
      <c r="BG441" s="72"/>
      <c r="BH441" s="71">
        <v>0</v>
      </c>
      <c r="BI441" s="71">
        <v>0</v>
      </c>
      <c r="BJ441" s="71">
        <v>0</v>
      </c>
      <c r="BK441" s="71">
        <v>0.91600000000000004</v>
      </c>
      <c r="BL441" s="71">
        <v>0</v>
      </c>
      <c r="BM441" s="71">
        <v>0</v>
      </c>
      <c r="BN441" s="72"/>
      <c r="BO441" s="71">
        <v>0</v>
      </c>
      <c r="BP441" s="71">
        <v>0</v>
      </c>
      <c r="BQ441" s="71">
        <v>0</v>
      </c>
      <c r="BR441" s="71">
        <v>1</v>
      </c>
      <c r="BS441" s="71">
        <v>0</v>
      </c>
      <c r="BT441" s="71">
        <v>0</v>
      </c>
      <c r="BU441"/>
      <c r="BV441" s="70">
        <v>0.91600000000000004</v>
      </c>
      <c r="BW441" s="70">
        <v>0</v>
      </c>
      <c r="BX441" s="70">
        <v>0</v>
      </c>
      <c r="BY441" s="70">
        <v>0</v>
      </c>
      <c r="BZ441" s="70">
        <v>0</v>
      </c>
      <c r="CA441" s="70">
        <v>0</v>
      </c>
      <c r="CB441" s="70">
        <v>0</v>
      </c>
      <c r="CC441" s="70">
        <v>0</v>
      </c>
      <c r="CD441" s="70">
        <v>0</v>
      </c>
    </row>
    <row r="442" spans="1:82">
      <c r="A442" s="70" t="s">
        <v>2151</v>
      </c>
      <c r="B442" s="70">
        <v>320</v>
      </c>
      <c r="C442" s="70">
        <v>14</v>
      </c>
      <c r="D442" s="70">
        <v>19</v>
      </c>
      <c r="E442" s="70">
        <v>2017</v>
      </c>
      <c r="F442" s="70" t="s">
        <v>156</v>
      </c>
      <c r="G442" s="70" t="s">
        <v>2137</v>
      </c>
      <c r="H442" s="70" t="s">
        <v>2138</v>
      </c>
      <c r="I442" s="148"/>
      <c r="J442" s="71">
        <v>0.237757703855969</v>
      </c>
      <c r="K442" s="71">
        <v>1.1441177696355342</v>
      </c>
      <c r="L442" s="71">
        <v>0.92394563411850239</v>
      </c>
      <c r="M442" s="71">
        <v>10.939114762410931</v>
      </c>
      <c r="N442" s="71">
        <v>12.005848521484074</v>
      </c>
      <c r="O442" s="71">
        <v>7.8509355800508294</v>
      </c>
      <c r="P442" s="71">
        <v>19.104173084760784</v>
      </c>
      <c r="Q442" s="71">
        <v>0.53822561586616402</v>
      </c>
      <c r="R442" s="71">
        <v>26.344853823233237</v>
      </c>
      <c r="S442" s="71">
        <v>0.89635726628000001</v>
      </c>
      <c r="T442" s="72"/>
      <c r="U442" s="71">
        <v>40451</v>
      </c>
      <c r="V442" s="71">
        <v>520</v>
      </c>
      <c r="W442" s="71">
        <v>9</v>
      </c>
      <c r="X442" s="71">
        <v>2978</v>
      </c>
      <c r="Y442" s="71">
        <v>4689</v>
      </c>
      <c r="Z442" s="71">
        <v>4694</v>
      </c>
      <c r="AA442" s="71">
        <v>3957</v>
      </c>
      <c r="AB442" s="71">
        <v>7880</v>
      </c>
      <c r="AC442" s="71">
        <v>4588719.9999999991</v>
      </c>
      <c r="AD442" s="71">
        <v>0.89635726628000001</v>
      </c>
      <c r="AE442" s="72"/>
      <c r="AF442" s="71">
        <v>351550.85706181597</v>
      </c>
      <c r="AG442" s="71">
        <v>925266.66512406582</v>
      </c>
      <c r="AH442" s="71">
        <v>194732.79907148521</v>
      </c>
      <c r="AI442" s="71">
        <v>17632110.666898221</v>
      </c>
      <c r="AJ442" s="71">
        <v>17805004.933362842</v>
      </c>
      <c r="AK442" s="71">
        <v>0</v>
      </c>
      <c r="AL442" s="71">
        <v>0</v>
      </c>
      <c r="AM442" s="71">
        <v>1082451.031542381</v>
      </c>
      <c r="AN442" s="71">
        <v>0</v>
      </c>
      <c r="AO442" s="71">
        <v>0</v>
      </c>
      <c r="AP442" s="71">
        <v>37991116.953060813</v>
      </c>
      <c r="AQ442" s="72"/>
      <c r="AR442" s="71">
        <v>77</v>
      </c>
      <c r="AS442" s="71">
        <v>4</v>
      </c>
      <c r="AT442" s="71">
        <v>0</v>
      </c>
      <c r="AU442" s="71">
        <v>0</v>
      </c>
      <c r="AV442" s="71">
        <v>0</v>
      </c>
      <c r="AW442" s="71">
        <v>0</v>
      </c>
      <c r="AX442" s="71"/>
      <c r="AY442" s="72"/>
      <c r="AZ442" s="71">
        <v>308.2</v>
      </c>
      <c r="BA442" s="71">
        <v>563</v>
      </c>
      <c r="BB442" s="71">
        <v>0</v>
      </c>
      <c r="BC442" s="71">
        <v>0</v>
      </c>
      <c r="BD442" s="71">
        <v>0</v>
      </c>
      <c r="BE442" s="71">
        <v>0</v>
      </c>
      <c r="BF442" s="71"/>
      <c r="BG442" s="72"/>
      <c r="BH442" s="71">
        <v>0</v>
      </c>
      <c r="BI442" s="71">
        <v>0</v>
      </c>
      <c r="BJ442" s="71">
        <v>0</v>
      </c>
      <c r="BK442" s="71">
        <v>0.93700000000000006</v>
      </c>
      <c r="BL442" s="71">
        <v>0</v>
      </c>
      <c r="BM442" s="71">
        <v>0</v>
      </c>
      <c r="BN442" s="72"/>
      <c r="BO442" s="71">
        <v>0</v>
      </c>
      <c r="BP442" s="71">
        <v>0</v>
      </c>
      <c r="BQ442" s="71">
        <v>0</v>
      </c>
      <c r="BR442" s="71">
        <v>1</v>
      </c>
      <c r="BS442" s="71">
        <v>0</v>
      </c>
      <c r="BT442" s="71">
        <v>0</v>
      </c>
      <c r="BU442"/>
      <c r="BV442" s="70">
        <v>0.93700000000000006</v>
      </c>
      <c r="BW442" s="70">
        <v>0</v>
      </c>
      <c r="BX442" s="70">
        <v>0</v>
      </c>
      <c r="BY442" s="70">
        <v>0</v>
      </c>
      <c r="BZ442" s="70">
        <v>0</v>
      </c>
      <c r="CA442" s="70">
        <v>0</v>
      </c>
      <c r="CB442" s="70">
        <v>0</v>
      </c>
      <c r="CC442" s="70">
        <v>0</v>
      </c>
      <c r="CD442" s="70">
        <v>0</v>
      </c>
    </row>
    <row r="443" spans="1:82">
      <c r="A443" s="70" t="s">
        <v>2152</v>
      </c>
      <c r="B443" s="70">
        <v>321</v>
      </c>
      <c r="C443" s="70">
        <v>15</v>
      </c>
      <c r="D443" s="70">
        <v>19</v>
      </c>
      <c r="E443" s="70">
        <v>2018</v>
      </c>
      <c r="F443" s="70" t="s">
        <v>183</v>
      </c>
      <c r="G443" s="70" t="s">
        <v>2137</v>
      </c>
      <c r="H443" s="70" t="s">
        <v>2138</v>
      </c>
      <c r="I443" s="148"/>
      <c r="J443" s="71">
        <v>0.23416143751677443</v>
      </c>
      <c r="K443" s="71">
        <v>1.0756106193279236</v>
      </c>
      <c r="L443" s="71">
        <v>0.86345494976954895</v>
      </c>
      <c r="M443" s="71">
        <v>10.855704186211799</v>
      </c>
      <c r="N443" s="71">
        <v>11.290791341118769</v>
      </c>
      <c r="O443" s="71">
        <v>7.7411794748607869</v>
      </c>
      <c r="P443" s="71">
        <v>18.756269400810552</v>
      </c>
      <c r="Q443" s="71">
        <v>0.489046510361617</v>
      </c>
      <c r="R443" s="71">
        <v>24.251759907349637</v>
      </c>
      <c r="S443" s="71">
        <v>0.92851893885800008</v>
      </c>
      <c r="T443" s="72"/>
      <c r="U443" s="71">
        <v>40250</v>
      </c>
      <c r="V443" s="71">
        <v>520</v>
      </c>
      <c r="W443" s="71">
        <v>9</v>
      </c>
      <c r="X443" s="71">
        <v>2978</v>
      </c>
      <c r="Y443" s="71">
        <v>4635</v>
      </c>
      <c r="Z443" s="71">
        <v>4717</v>
      </c>
      <c r="AA443" s="71">
        <v>3924</v>
      </c>
      <c r="AB443" s="71">
        <v>7716</v>
      </c>
      <c r="AC443" s="71">
        <v>4207592</v>
      </c>
      <c r="AD443" s="71">
        <v>0.92851893885800008</v>
      </c>
      <c r="AE443" s="72"/>
      <c r="AF443" s="71">
        <v>340231.26502837701</v>
      </c>
      <c r="AG443" s="71">
        <v>820645.00886454294</v>
      </c>
      <c r="AH443" s="71">
        <v>185486.34328788679</v>
      </c>
      <c r="AI443" s="71">
        <v>16884619.562704369</v>
      </c>
      <c r="AJ443" s="71">
        <v>16420745.08128136</v>
      </c>
      <c r="AK443" s="71">
        <v>0</v>
      </c>
      <c r="AL443" s="71">
        <v>0</v>
      </c>
      <c r="AM443" s="71">
        <v>1062115.9702510829</v>
      </c>
      <c r="AN443" s="71">
        <v>0</v>
      </c>
      <c r="AO443" s="71">
        <v>0</v>
      </c>
      <c r="AP443" s="71">
        <v>35713843.231417619</v>
      </c>
      <c r="AQ443" s="72"/>
      <c r="AR443" s="71">
        <v>78</v>
      </c>
      <c r="AS443" s="71">
        <v>9</v>
      </c>
      <c r="AT443" s="71">
        <v>0</v>
      </c>
      <c r="AU443" s="71">
        <v>0</v>
      </c>
      <c r="AV443" s="71">
        <v>0</v>
      </c>
      <c r="AW443" s="71">
        <v>0</v>
      </c>
      <c r="AX443" s="71"/>
      <c r="AY443" s="72"/>
      <c r="AZ443" s="71">
        <v>314.10000000000002</v>
      </c>
      <c r="BA443" s="71">
        <v>732</v>
      </c>
      <c r="BB443" s="71">
        <v>0</v>
      </c>
      <c r="BC443" s="71">
        <v>0</v>
      </c>
      <c r="BD443" s="71">
        <v>0</v>
      </c>
      <c r="BE443" s="71">
        <v>0</v>
      </c>
      <c r="BF443" s="71"/>
      <c r="BG443" s="72"/>
      <c r="BH443" s="71">
        <v>0</v>
      </c>
      <c r="BI443" s="71">
        <v>0</v>
      </c>
      <c r="BJ443" s="71">
        <v>0</v>
      </c>
      <c r="BK443" s="71">
        <v>0.98499999999999999</v>
      </c>
      <c r="BL443" s="71">
        <v>0</v>
      </c>
      <c r="BM443" s="71">
        <v>0</v>
      </c>
      <c r="BN443" s="72"/>
      <c r="BO443" s="71">
        <v>0</v>
      </c>
      <c r="BP443" s="71">
        <v>0</v>
      </c>
      <c r="BQ443" s="71">
        <v>0</v>
      </c>
      <c r="BR443" s="71">
        <v>1</v>
      </c>
      <c r="BS443" s="71">
        <v>0</v>
      </c>
      <c r="BT443" s="71">
        <v>0</v>
      </c>
      <c r="BU443"/>
      <c r="BV443" s="70">
        <v>0.98499999999999999</v>
      </c>
      <c r="BW443" s="70">
        <v>0</v>
      </c>
      <c r="BX443" s="70">
        <v>0</v>
      </c>
      <c r="BY443" s="70">
        <v>0</v>
      </c>
      <c r="BZ443" s="70">
        <v>0</v>
      </c>
      <c r="CA443" s="70">
        <v>0</v>
      </c>
      <c r="CB443" s="70">
        <v>0</v>
      </c>
      <c r="CC443" s="70">
        <v>0</v>
      </c>
      <c r="CD443" s="70">
        <v>0</v>
      </c>
    </row>
    <row r="444" spans="1:82">
      <c r="A444" s="70" t="s">
        <v>2153</v>
      </c>
      <c r="B444" s="70">
        <v>322</v>
      </c>
      <c r="C444" s="70">
        <v>16</v>
      </c>
      <c r="D444" s="70">
        <v>19</v>
      </c>
      <c r="E444" s="70">
        <v>2019</v>
      </c>
      <c r="F444" s="70" t="s">
        <v>158</v>
      </c>
      <c r="G444" s="1064" t="s">
        <v>2137</v>
      </c>
      <c r="H444" s="70" t="s">
        <v>2138</v>
      </c>
      <c r="I444" s="148"/>
      <c r="J444" s="71">
        <v>0.22553290280239846</v>
      </c>
      <c r="K444" s="71">
        <v>0.97403149153433632</v>
      </c>
      <c r="L444" s="71">
        <v>0.87548937134088889</v>
      </c>
      <c r="M444" s="71">
        <v>10.503377715003529</v>
      </c>
      <c r="N444" s="71">
        <v>10.424655828211758</v>
      </c>
      <c r="O444" s="71">
        <v>7.5439208442464567</v>
      </c>
      <c r="P444" s="71">
        <v>17.452940331835723</v>
      </c>
      <c r="Q444" s="71">
        <v>0.46554189623974301</v>
      </c>
      <c r="R444" s="71">
        <v>25.212237196449742</v>
      </c>
      <c r="S444" s="71">
        <v>1.13884105881</v>
      </c>
      <c r="T444" s="72"/>
      <c r="U444" s="71">
        <v>40536</v>
      </c>
      <c r="V444" s="71">
        <v>520</v>
      </c>
      <c r="W444" s="71">
        <v>9</v>
      </c>
      <c r="X444" s="71">
        <v>2978</v>
      </c>
      <c r="Y444" s="71">
        <v>4569</v>
      </c>
      <c r="Z444" s="71">
        <v>4723</v>
      </c>
      <c r="AA444" s="71">
        <v>3624</v>
      </c>
      <c r="AB444" s="71">
        <v>7544</v>
      </c>
      <c r="AC444" s="71">
        <v>4445876</v>
      </c>
      <c r="AD444" s="71">
        <v>1.13884105881</v>
      </c>
      <c r="AE444" s="72"/>
      <c r="AF444" s="71">
        <v>344740.29167743929</v>
      </c>
      <c r="AG444" s="71">
        <v>791538.9050491401</v>
      </c>
      <c r="AH444" s="71">
        <v>197167.45742390401</v>
      </c>
      <c r="AI444" s="71">
        <v>17047967.24584461</v>
      </c>
      <c r="AJ444" s="71">
        <v>15726157.20584072</v>
      </c>
      <c r="AK444" s="71">
        <v>0</v>
      </c>
      <c r="AL444" s="71">
        <v>0</v>
      </c>
      <c r="AM444" s="71">
        <v>1027436.0087984058</v>
      </c>
      <c r="AN444" s="71">
        <v>0</v>
      </c>
      <c r="AO444" s="71">
        <v>0</v>
      </c>
      <c r="AP444" s="71">
        <v>35135007.114634216</v>
      </c>
      <c r="AQ444" s="72"/>
      <c r="AR444" s="71">
        <v>80</v>
      </c>
      <c r="AS444" s="71">
        <v>9</v>
      </c>
      <c r="AT444" s="71">
        <v>0</v>
      </c>
      <c r="AU444" s="71">
        <v>0</v>
      </c>
      <c r="AV444" s="71">
        <v>0</v>
      </c>
      <c r="AW444" s="71">
        <v>0</v>
      </c>
      <c r="AX444" s="71"/>
      <c r="AY444" s="72"/>
      <c r="AZ444" s="71">
        <v>323.2</v>
      </c>
      <c r="BA444" s="71">
        <v>732.4</v>
      </c>
      <c r="BB444" s="71">
        <v>0</v>
      </c>
      <c r="BC444" s="71">
        <v>0</v>
      </c>
      <c r="BD444" s="71">
        <v>0</v>
      </c>
      <c r="BE444" s="71">
        <v>0</v>
      </c>
      <c r="BF444" s="71"/>
      <c r="BG444" s="72"/>
      <c r="BH444" s="71">
        <v>0</v>
      </c>
      <c r="BI444" s="71">
        <v>0</v>
      </c>
      <c r="BJ444" s="71">
        <v>0</v>
      </c>
      <c r="BK444" s="71">
        <v>0.996</v>
      </c>
      <c r="BL444" s="71">
        <v>0</v>
      </c>
      <c r="BM444" s="71">
        <v>0</v>
      </c>
      <c r="BN444" s="72"/>
      <c r="BO444" s="71">
        <v>0</v>
      </c>
      <c r="BP444" s="71">
        <v>0</v>
      </c>
      <c r="BQ444" s="71">
        <v>0</v>
      </c>
      <c r="BR444" s="71">
        <v>1</v>
      </c>
      <c r="BS444" s="71">
        <v>0</v>
      </c>
      <c r="BT444" s="71">
        <v>0</v>
      </c>
      <c r="BU444"/>
      <c r="BV444" s="70">
        <v>0.996</v>
      </c>
      <c r="BW444" s="70">
        <v>0</v>
      </c>
      <c r="BX444" s="70">
        <v>0</v>
      </c>
      <c r="BY444" s="70">
        <v>0</v>
      </c>
      <c r="BZ444" s="70">
        <v>0</v>
      </c>
      <c r="CA444" s="70">
        <v>0</v>
      </c>
      <c r="CB444" s="70">
        <v>0</v>
      </c>
      <c r="CC444" s="70">
        <v>0</v>
      </c>
      <c r="CD444" s="70">
        <v>0</v>
      </c>
    </row>
    <row r="445" spans="1:82">
      <c r="A445" s="70" t="s">
        <v>2154</v>
      </c>
      <c r="B445" s="70">
        <v>323</v>
      </c>
      <c r="C445" s="70">
        <v>17</v>
      </c>
      <c r="D445" s="70">
        <v>19</v>
      </c>
      <c r="E445" s="70">
        <v>2020</v>
      </c>
      <c r="F445" s="70" t="s">
        <v>159</v>
      </c>
      <c r="G445" s="1064" t="s">
        <v>2137</v>
      </c>
      <c r="H445" s="70" t="s">
        <v>2138</v>
      </c>
      <c r="I445" s="148"/>
      <c r="J445" s="71">
        <v>0.31666984595963282</v>
      </c>
      <c r="K445" s="71">
        <v>0.91082400863582269</v>
      </c>
      <c r="L445" s="71">
        <v>1.4262710191834596</v>
      </c>
      <c r="M445" s="71">
        <v>8.7079904474842209</v>
      </c>
      <c r="N445" s="71">
        <v>10.414955358361382</v>
      </c>
      <c r="O445" s="71">
        <v>6.5241755808634183</v>
      </c>
      <c r="P445" s="71">
        <v>16.275206741075447</v>
      </c>
      <c r="Q445" s="71">
        <v>0.43695792110939502</v>
      </c>
      <c r="R445" s="71">
        <v>22.164586072330124</v>
      </c>
      <c r="S445" s="71">
        <v>0.91319294359999992</v>
      </c>
      <c r="T445" s="72"/>
      <c r="U445" s="71">
        <v>62511</v>
      </c>
      <c r="V445" s="71">
        <v>482</v>
      </c>
      <c r="W445" s="71">
        <v>18</v>
      </c>
      <c r="X445" s="71">
        <v>2829</v>
      </c>
      <c r="Y445" s="71">
        <v>4542</v>
      </c>
      <c r="Z445" s="71">
        <v>4662</v>
      </c>
      <c r="AA445" s="71">
        <v>3592</v>
      </c>
      <c r="AB445" s="71">
        <v>7411</v>
      </c>
      <c r="AC445" s="71">
        <v>3929110.9999999995</v>
      </c>
      <c r="AD445" s="71">
        <v>0.91319294359999992</v>
      </c>
      <c r="AE445" s="72"/>
      <c r="AF445" s="71">
        <v>498018.72815603338</v>
      </c>
      <c r="AG445" s="71">
        <v>696839.73065133253</v>
      </c>
      <c r="AH445" s="71">
        <v>333646.58297250513</v>
      </c>
      <c r="AI445" s="71">
        <v>14353204.168726265</v>
      </c>
      <c r="AJ445" s="71">
        <v>16125926.5295502</v>
      </c>
      <c r="AK445" s="71"/>
      <c r="AL445" s="71"/>
      <c r="AM445" s="71">
        <v>967217.83792732598</v>
      </c>
      <c r="AN445" s="71"/>
      <c r="AO445" s="71"/>
      <c r="AP445" s="71">
        <v>32974853.577983662</v>
      </c>
      <c r="AQ445" s="72"/>
      <c r="AR445" s="71">
        <v>80</v>
      </c>
      <c r="AS445" s="71">
        <v>9</v>
      </c>
      <c r="AT445" s="71">
        <v>0</v>
      </c>
      <c r="AU445" s="71">
        <v>0</v>
      </c>
      <c r="AV445" s="71">
        <v>0</v>
      </c>
      <c r="AW445" s="71">
        <v>0</v>
      </c>
      <c r="AX445" s="71"/>
      <c r="AY445" s="72"/>
      <c r="AZ445" s="71">
        <v>323.2</v>
      </c>
      <c r="BA445" s="71">
        <v>732.4</v>
      </c>
      <c r="BB445" s="71">
        <v>0</v>
      </c>
      <c r="BC445" s="71">
        <v>0</v>
      </c>
      <c r="BD445" s="71">
        <v>0</v>
      </c>
      <c r="BE445" s="71">
        <v>0</v>
      </c>
      <c r="BF445" s="71"/>
      <c r="BG445" s="72"/>
      <c r="BH445" s="71">
        <v>0</v>
      </c>
      <c r="BI445" s="71">
        <v>0</v>
      </c>
      <c r="BJ445" s="71">
        <v>0</v>
      </c>
      <c r="BK445" s="71">
        <v>0.99299999999999999</v>
      </c>
      <c r="BL445" s="71">
        <v>0</v>
      </c>
      <c r="BM445" s="71">
        <v>0</v>
      </c>
      <c r="BN445" s="72"/>
      <c r="BO445" s="71">
        <v>0</v>
      </c>
      <c r="BP445" s="71">
        <v>0</v>
      </c>
      <c r="BQ445" s="71">
        <v>0</v>
      </c>
      <c r="BR445" s="71">
        <v>1</v>
      </c>
      <c r="BS445" s="71">
        <v>0</v>
      </c>
      <c r="BT445" s="71">
        <v>0</v>
      </c>
      <c r="BU445"/>
      <c r="BV445" s="70">
        <v>0.99299999999999999</v>
      </c>
      <c r="BW445" s="70">
        <v>0</v>
      </c>
      <c r="BX445" s="70">
        <v>0</v>
      </c>
      <c r="BY445" s="70">
        <v>0</v>
      </c>
      <c r="BZ445" s="70">
        <v>0</v>
      </c>
      <c r="CA445" s="70">
        <v>0</v>
      </c>
      <c r="CB445" s="70">
        <v>0</v>
      </c>
      <c r="CC445" s="70">
        <v>0</v>
      </c>
      <c r="CD445" s="70">
        <v>0</v>
      </c>
    </row>
    <row r="446" spans="1:82">
      <c r="A446" s="70" t="s">
        <v>2155</v>
      </c>
      <c r="B446" s="70">
        <v>323</v>
      </c>
      <c r="C446" s="70">
        <v>18</v>
      </c>
      <c r="D446" s="70">
        <v>19</v>
      </c>
      <c r="E446" s="70">
        <v>2021</v>
      </c>
      <c r="F446" s="70" t="s">
        <v>160</v>
      </c>
      <c r="G446" s="70" t="s">
        <v>2137</v>
      </c>
      <c r="H446" s="70" t="s">
        <v>2138</v>
      </c>
      <c r="I446" s="148"/>
      <c r="J446" s="71">
        <v>0.30164359613405473</v>
      </c>
      <c r="K446" s="71">
        <v>1.0432087440521303</v>
      </c>
      <c r="L446" s="71">
        <v>1.5330437273126463</v>
      </c>
      <c r="M446" s="71">
        <v>9.524556450797844</v>
      </c>
      <c r="N446" s="71">
        <v>10.313303605130612</v>
      </c>
      <c r="O446" s="71">
        <v>6.3118260386980776</v>
      </c>
      <c r="P446" s="71">
        <v>16.356066853730368</v>
      </c>
      <c r="Q446" s="71">
        <v>0.42400717392018</v>
      </c>
      <c r="R446" s="71">
        <v>22.612102483714889</v>
      </c>
      <c r="S446" s="71">
        <v>1.4835702583599999</v>
      </c>
      <c r="T446" s="72"/>
      <c r="U446" s="71">
        <v>58742</v>
      </c>
      <c r="V446" s="71">
        <v>482</v>
      </c>
      <c r="W446" s="71">
        <v>18</v>
      </c>
      <c r="X446" s="71">
        <v>2829</v>
      </c>
      <c r="Y446" s="71">
        <v>4462</v>
      </c>
      <c r="Z446" s="71">
        <v>4644</v>
      </c>
      <c r="AA446" s="71">
        <v>3520</v>
      </c>
      <c r="AB446" s="71">
        <v>7262</v>
      </c>
      <c r="AC446" s="71">
        <v>3888658.9999999991</v>
      </c>
      <c r="AD446" s="71">
        <v>1.4835702583599999</v>
      </c>
      <c r="AE446" s="72"/>
      <c r="AF446" s="71">
        <v>466657.19090538472</v>
      </c>
      <c r="AG446" s="71">
        <v>799824.94157956319</v>
      </c>
      <c r="AH446" s="71">
        <v>341223.46915881394</v>
      </c>
      <c r="AI446" s="71">
        <v>15517180.475456562</v>
      </c>
      <c r="AJ446" s="71">
        <v>15268587.889822019</v>
      </c>
      <c r="AK446" s="71">
        <v>0</v>
      </c>
      <c r="AL446" s="71">
        <v>0</v>
      </c>
      <c r="AM446" s="71">
        <v>953238.35326026485</v>
      </c>
      <c r="AN446" s="71">
        <v>0</v>
      </c>
      <c r="AO446" s="71">
        <v>0</v>
      </c>
      <c r="AP446" s="71">
        <v>33346712.320182607</v>
      </c>
      <c r="AQ446" s="72"/>
      <c r="AR446" s="71">
        <v>80</v>
      </c>
      <c r="AS446" s="71">
        <v>9</v>
      </c>
      <c r="AT446" s="71">
        <v>0</v>
      </c>
      <c r="AU446" s="71">
        <v>0</v>
      </c>
      <c r="AV446" s="71">
        <v>0</v>
      </c>
      <c r="AW446" s="71">
        <v>0</v>
      </c>
      <c r="AX446" s="71"/>
      <c r="AY446" s="72"/>
      <c r="AZ446" s="71">
        <v>323.2</v>
      </c>
      <c r="BA446" s="71">
        <v>732.4</v>
      </c>
      <c r="BB446" s="71">
        <v>0</v>
      </c>
      <c r="BC446" s="71">
        <v>0</v>
      </c>
      <c r="BD446" s="71">
        <v>0</v>
      </c>
      <c r="BE446" s="71">
        <v>0</v>
      </c>
      <c r="BF446" s="71"/>
      <c r="BG446" s="72"/>
      <c r="BH446" s="71">
        <v>0</v>
      </c>
      <c r="BI446" s="71">
        <v>0</v>
      </c>
      <c r="BJ446" s="71">
        <v>0</v>
      </c>
      <c r="BK446" s="71">
        <v>1.073</v>
      </c>
      <c r="BL446" s="71">
        <v>0</v>
      </c>
      <c r="BM446" s="71">
        <v>0</v>
      </c>
      <c r="BN446" s="72"/>
      <c r="BO446" s="71">
        <v>0</v>
      </c>
      <c r="BP446" s="71">
        <v>0</v>
      </c>
      <c r="BQ446" s="71">
        <v>0</v>
      </c>
      <c r="BR446" s="71">
        <v>1</v>
      </c>
      <c r="BS446" s="71">
        <v>0</v>
      </c>
      <c r="BT446" s="71">
        <v>0</v>
      </c>
      <c r="BU446"/>
      <c r="BV446" s="70">
        <v>1.073</v>
      </c>
      <c r="BW446" s="70">
        <v>0</v>
      </c>
      <c r="BX446" s="70">
        <v>0</v>
      </c>
      <c r="BY446" s="70">
        <v>0</v>
      </c>
      <c r="BZ446" s="70">
        <v>0</v>
      </c>
      <c r="CA446" s="70">
        <v>0</v>
      </c>
      <c r="CB446" s="70">
        <v>0</v>
      </c>
      <c r="CC446" s="70">
        <v>0</v>
      </c>
      <c r="CD446" s="70">
        <v>0</v>
      </c>
    </row>
    <row r="447" spans="1:82">
      <c r="A447" s="70" t="s">
        <v>2156</v>
      </c>
      <c r="B447" s="70">
        <v>323</v>
      </c>
      <c r="C447" s="70">
        <v>19</v>
      </c>
      <c r="D447" s="70">
        <v>19</v>
      </c>
      <c r="E447" s="70">
        <v>2022</v>
      </c>
      <c r="F447" s="70" t="s">
        <v>161</v>
      </c>
      <c r="G447" s="70" t="s">
        <v>2137</v>
      </c>
      <c r="H447" s="70" t="s">
        <v>2138</v>
      </c>
      <c r="I447" s="148"/>
      <c r="J447" s="71">
        <v>0.27700893544104371</v>
      </c>
      <c r="K447" s="71">
        <v>0.98468860891788612</v>
      </c>
      <c r="L447" s="71">
        <v>1.3438724023406725</v>
      </c>
      <c r="M447" s="71">
        <v>9.3764090112991028</v>
      </c>
      <c r="N447" s="71">
        <v>10.354445268954894</v>
      </c>
      <c r="O447" s="71">
        <v>6.5259715915580996</v>
      </c>
      <c r="P447" s="71">
        <v>15.922821647301239</v>
      </c>
      <c r="Q447" s="71">
        <v>0.42091937392565248</v>
      </c>
      <c r="R447" s="71">
        <v>22.360079241206098</v>
      </c>
      <c r="S447" s="71">
        <v>1.4699701199999999</v>
      </c>
      <c r="T447" s="72"/>
      <c r="U447" s="71">
        <v>64859</v>
      </c>
      <c r="V447" s="71">
        <v>482</v>
      </c>
      <c r="W447" s="71">
        <v>18</v>
      </c>
      <c r="X447" s="71">
        <v>2829</v>
      </c>
      <c r="Y447" s="71">
        <v>4402</v>
      </c>
      <c r="Z447" s="71">
        <v>4562</v>
      </c>
      <c r="AA447" s="71">
        <v>3479</v>
      </c>
      <c r="AB447" s="71">
        <v>7150</v>
      </c>
      <c r="AC447" s="71">
        <v>3893612.9999999986</v>
      </c>
      <c r="AD447" s="71">
        <v>1.4699701199999999</v>
      </c>
      <c r="AE447" s="72"/>
      <c r="AF447" s="71">
        <v>418719.97246133024</v>
      </c>
      <c r="AG447" s="71">
        <v>808246.38375431066</v>
      </c>
      <c r="AH447" s="71">
        <v>340058.05051377864</v>
      </c>
      <c r="AI447" s="71">
        <v>15094421.074967537</v>
      </c>
      <c r="AJ447" s="71">
        <v>16083228.040404798</v>
      </c>
      <c r="AK447" s="71">
        <v>0</v>
      </c>
      <c r="AL447" s="71">
        <v>0</v>
      </c>
      <c r="AM447" s="71">
        <v>923260.15501087625</v>
      </c>
      <c r="AN447" s="71">
        <v>0</v>
      </c>
      <c r="AO447" s="71">
        <v>0</v>
      </c>
      <c r="AP447" s="71">
        <v>33667933.677112631</v>
      </c>
      <c r="AQ447" s="72"/>
      <c r="AR447" s="71">
        <v>81</v>
      </c>
      <c r="AS447" s="71">
        <v>9</v>
      </c>
      <c r="AT447" s="71">
        <v>0</v>
      </c>
      <c r="AU447" s="71">
        <v>0</v>
      </c>
      <c r="AV447" s="71">
        <v>0</v>
      </c>
      <c r="AW447" s="71">
        <v>0</v>
      </c>
      <c r="AX447" s="71"/>
      <c r="AY447" s="72"/>
      <c r="AZ447" s="71">
        <v>326.79999999999995</v>
      </c>
      <c r="BA447" s="71">
        <v>732.4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323</v>
      </c>
      <c r="C448" s="70">
        <v>20</v>
      </c>
      <c r="D448" s="70">
        <v>19</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81</v>
      </c>
      <c r="AS448" s="71">
        <v>9</v>
      </c>
      <c r="AT448" s="71">
        <v>0</v>
      </c>
      <c r="AU448" s="71">
        <v>0</v>
      </c>
      <c r="AV448" s="71">
        <v>0</v>
      </c>
      <c r="AW448" s="71">
        <v>0</v>
      </c>
      <c r="AX448" s="71"/>
      <c r="AY448" s="72"/>
      <c r="AZ448" s="71">
        <v>326.09999999999997</v>
      </c>
      <c r="BA448" s="71">
        <v>732.4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323</v>
      </c>
      <c r="C449" s="70">
        <v>21</v>
      </c>
      <c r="D449" s="70">
        <v>19</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103</v>
      </c>
      <c r="C450" s="70">
        <v>1</v>
      </c>
      <c r="D450" s="70">
        <v>7</v>
      </c>
      <c r="E450" s="70">
        <v>1990</v>
      </c>
      <c r="F450" s="70" t="s">
        <v>787</v>
      </c>
      <c r="G450" s="70" t="s">
        <v>2160</v>
      </c>
      <c r="H450" s="70" t="s">
        <v>2161</v>
      </c>
      <c r="I450" s="148"/>
      <c r="J450" s="71">
        <v>1.3487790097006089</v>
      </c>
      <c r="K450" s="71">
        <v>0.75447809429776957</v>
      </c>
      <c r="L450" s="71">
        <v>2.1895994032743942</v>
      </c>
      <c r="M450" s="71">
        <v>1.8889126453794911</v>
      </c>
      <c r="N450" s="71">
        <v>5.5152765654203826</v>
      </c>
      <c r="O450" s="71">
        <v>6.7758832107230944</v>
      </c>
      <c r="P450" s="71">
        <v>15.493526045592329</v>
      </c>
      <c r="Q450" s="71">
        <v>0.50490841376629503</v>
      </c>
      <c r="R450" s="71">
        <v>0</v>
      </c>
      <c r="S450" s="71">
        <v>0.53629970850317732</v>
      </c>
      <c r="T450" s="72"/>
      <c r="U450" s="71">
        <v>261213</v>
      </c>
      <c r="V450" s="71">
        <v>266</v>
      </c>
      <c r="W450" s="71">
        <v>30</v>
      </c>
      <c r="X450" s="71">
        <v>751</v>
      </c>
      <c r="Y450" s="71">
        <v>1929</v>
      </c>
      <c r="Z450" s="71">
        <v>2787</v>
      </c>
      <c r="AA450" s="71">
        <v>3762</v>
      </c>
      <c r="AB450" s="71">
        <v>8198</v>
      </c>
      <c r="AC450" s="71">
        <v>0</v>
      </c>
      <c r="AD450" s="71">
        <v>0.53629970850317732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2162</v>
      </c>
      <c r="B451" s="70">
        <v>104</v>
      </c>
      <c r="C451" s="70">
        <v>2</v>
      </c>
      <c r="D451" s="70">
        <v>7</v>
      </c>
      <c r="E451" s="70">
        <v>2005</v>
      </c>
      <c r="F451" s="70" t="s">
        <v>789</v>
      </c>
      <c r="G451" s="70" t="s">
        <v>2160</v>
      </c>
      <c r="H451" s="70" t="s">
        <v>2161</v>
      </c>
      <c r="I451" s="148"/>
      <c r="J451" s="71">
        <v>11.12663351658211</v>
      </c>
      <c r="K451" s="71">
        <v>0.52930520897249311</v>
      </c>
      <c r="L451" s="71">
        <v>5.2403256709618082</v>
      </c>
      <c r="M451" s="71">
        <v>2.881332388561459</v>
      </c>
      <c r="N451" s="71">
        <v>7.5923995415511456</v>
      </c>
      <c r="O451" s="71">
        <v>9.8221290265874011</v>
      </c>
      <c r="P451" s="71">
        <v>18.646284287790891</v>
      </c>
      <c r="Q451" s="71">
        <v>0.46542310382976698</v>
      </c>
      <c r="R451" s="71">
        <v>0</v>
      </c>
      <c r="S451" s="71">
        <v>1.1163046999523041</v>
      </c>
      <c r="T451" s="72"/>
      <c r="U451" s="71">
        <v>1976018</v>
      </c>
      <c r="V451" s="71">
        <v>235</v>
      </c>
      <c r="W451" s="71">
        <v>67</v>
      </c>
      <c r="X451" s="71">
        <v>627</v>
      </c>
      <c r="Y451" s="71">
        <v>2220</v>
      </c>
      <c r="Z451" s="71">
        <v>4675</v>
      </c>
      <c r="AA451" s="71">
        <v>3708</v>
      </c>
      <c r="AB451" s="71">
        <v>7900</v>
      </c>
      <c r="AC451" s="71">
        <v>0</v>
      </c>
      <c r="AD451" s="71">
        <v>1.1163046999523041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2163</v>
      </c>
      <c r="B452" s="70">
        <v>105</v>
      </c>
      <c r="C452" s="70">
        <v>3</v>
      </c>
      <c r="D452" s="70">
        <v>7</v>
      </c>
      <c r="E452" s="70">
        <v>2006</v>
      </c>
      <c r="F452" s="70" t="s">
        <v>790</v>
      </c>
      <c r="G452" s="70" t="s">
        <v>2160</v>
      </c>
      <c r="H452" s="70" t="s">
        <v>2161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2164</v>
      </c>
      <c r="B453" s="70">
        <v>106</v>
      </c>
      <c r="C453" s="70">
        <v>4</v>
      </c>
      <c r="D453" s="70">
        <v>7</v>
      </c>
      <c r="E453" s="70">
        <v>2007</v>
      </c>
      <c r="F453" s="70" t="s">
        <v>791</v>
      </c>
      <c r="G453" s="70" t="s">
        <v>2160</v>
      </c>
      <c r="H453" s="70" t="s">
        <v>2161</v>
      </c>
      <c r="I453" s="148"/>
      <c r="J453" s="71">
        <v>11.05242386156845</v>
      </c>
      <c r="K453" s="71">
        <v>0.50813911883731255</v>
      </c>
      <c r="L453" s="71">
        <v>6.4846588322332437</v>
      </c>
      <c r="M453" s="71">
        <v>4.5583454042530436</v>
      </c>
      <c r="N453" s="71">
        <v>7.6755911133916914</v>
      </c>
      <c r="O453" s="71">
        <v>9.6363864794268626</v>
      </c>
      <c r="P453" s="71">
        <v>19.00129174805295</v>
      </c>
      <c r="Q453" s="71">
        <v>0.48780083224196602</v>
      </c>
      <c r="R453" s="71">
        <v>0</v>
      </c>
      <c r="S453" s="71">
        <v>0.72037902940102172</v>
      </c>
      <c r="T453" s="72"/>
      <c r="U453" s="71">
        <v>1979761</v>
      </c>
      <c r="V453" s="71">
        <v>217</v>
      </c>
      <c r="W453" s="71">
        <v>154</v>
      </c>
      <c r="X453" s="71">
        <v>1063</v>
      </c>
      <c r="Y453" s="71">
        <v>2282</v>
      </c>
      <c r="Z453" s="71">
        <v>4768</v>
      </c>
      <c r="AA453" s="71">
        <v>3721</v>
      </c>
      <c r="AB453" s="71">
        <v>7842</v>
      </c>
      <c r="AC453" s="71">
        <v>0</v>
      </c>
      <c r="AD453" s="71">
        <v>0.72037902940102172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2165</v>
      </c>
      <c r="B454" s="70">
        <v>107</v>
      </c>
      <c r="C454" s="70">
        <v>5</v>
      </c>
      <c r="D454" s="70">
        <v>7</v>
      </c>
      <c r="E454" s="70">
        <v>2008</v>
      </c>
      <c r="F454" s="70" t="s">
        <v>792</v>
      </c>
      <c r="G454" s="70" t="s">
        <v>2160</v>
      </c>
      <c r="H454" s="70" t="s">
        <v>2161</v>
      </c>
      <c r="I454" s="148"/>
      <c r="J454" s="71">
        <v>15.904405221213439</v>
      </c>
      <c r="K454" s="71">
        <v>0.37961696213575219</v>
      </c>
      <c r="L454" s="71">
        <v>5.715049253818469</v>
      </c>
      <c r="M454" s="71">
        <v>4.8325627745568376</v>
      </c>
      <c r="N454" s="71">
        <v>7.9282493659447608</v>
      </c>
      <c r="O454" s="71">
        <v>9.2940144269483582</v>
      </c>
      <c r="P454" s="71">
        <v>18.98983832710962</v>
      </c>
      <c r="Q454" s="71">
        <v>0.47470562880195399</v>
      </c>
      <c r="R454" s="71">
        <v>0</v>
      </c>
      <c r="S454" s="71">
        <v>0.76860010995112504</v>
      </c>
      <c r="T454" s="72"/>
      <c r="U454" s="71">
        <v>2987498</v>
      </c>
      <c r="V454" s="71">
        <v>217</v>
      </c>
      <c r="W454" s="71">
        <v>154</v>
      </c>
      <c r="X454" s="71">
        <v>1063</v>
      </c>
      <c r="Y454" s="71">
        <v>2281</v>
      </c>
      <c r="Z454" s="71">
        <v>4760</v>
      </c>
      <c r="AA454" s="71">
        <v>3723</v>
      </c>
      <c r="AB454" s="71">
        <v>7757</v>
      </c>
      <c r="AC454" s="71">
        <v>0</v>
      </c>
      <c r="AD454" s="71">
        <v>0.76860010995112504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2166</v>
      </c>
      <c r="B455" s="70">
        <v>108</v>
      </c>
      <c r="C455" s="70">
        <v>6</v>
      </c>
      <c r="D455" s="70">
        <v>7</v>
      </c>
      <c r="E455" s="70">
        <v>2009</v>
      </c>
      <c r="F455" s="70" t="s">
        <v>176</v>
      </c>
      <c r="G455" s="70" t="s">
        <v>2160</v>
      </c>
      <c r="H455" s="70" t="s">
        <v>2161</v>
      </c>
      <c r="I455" s="148"/>
      <c r="J455" s="71">
        <v>17.024054395444139</v>
      </c>
      <c r="K455" s="71">
        <v>0.38394406423998739</v>
      </c>
      <c r="L455" s="71">
        <v>8.3820273034685862</v>
      </c>
      <c r="M455" s="71">
        <v>5.8975019206732604</v>
      </c>
      <c r="N455" s="71">
        <v>7.067583449125693</v>
      </c>
      <c r="O455" s="71">
        <v>9.5366312096555745</v>
      </c>
      <c r="P455" s="71">
        <v>18.72611397461035</v>
      </c>
      <c r="Q455" s="71">
        <v>0.45023049858797898</v>
      </c>
      <c r="R455" s="71">
        <v>0</v>
      </c>
      <c r="S455" s="71">
        <v>0.71011246816791374</v>
      </c>
      <c r="T455" s="72"/>
      <c r="U455" s="71">
        <v>2880039</v>
      </c>
      <c r="V455" s="71">
        <v>232</v>
      </c>
      <c r="W455" s="71">
        <v>327</v>
      </c>
      <c r="X455" s="71">
        <v>1388</v>
      </c>
      <c r="Y455" s="71">
        <v>2293</v>
      </c>
      <c r="Z455" s="71">
        <v>4821</v>
      </c>
      <c r="AA455" s="71">
        <v>3769</v>
      </c>
      <c r="AB455" s="71">
        <v>7723</v>
      </c>
      <c r="AC455" s="71">
        <v>0</v>
      </c>
      <c r="AD455" s="71">
        <v>0.71011246816791374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13.73</v>
      </c>
      <c r="BK455" s="71">
        <v>0</v>
      </c>
      <c r="BL455" s="71">
        <v>0</v>
      </c>
      <c r="BM455" s="71">
        <v>0</v>
      </c>
      <c r="BN455" s="72"/>
      <c r="BO455" s="71">
        <v>0</v>
      </c>
      <c r="BP455" s="71">
        <v>0</v>
      </c>
      <c r="BQ455" s="71">
        <v>2</v>
      </c>
      <c r="BR455" s="71">
        <v>0</v>
      </c>
      <c r="BS455" s="71">
        <v>0</v>
      </c>
      <c r="BT455" s="71">
        <v>0</v>
      </c>
      <c r="BU455"/>
      <c r="BV455" s="70">
        <v>13.73</v>
      </c>
      <c r="BW455" s="70">
        <v>0</v>
      </c>
      <c r="BX455" s="70">
        <v>0</v>
      </c>
      <c r="BY455" s="70">
        <v>0</v>
      </c>
      <c r="BZ455" s="70">
        <v>0</v>
      </c>
      <c r="CA455" s="70">
        <v>0</v>
      </c>
      <c r="CB455" s="70">
        <v>0</v>
      </c>
      <c r="CC455" s="70">
        <v>0</v>
      </c>
      <c r="CD455" s="70">
        <v>0</v>
      </c>
    </row>
    <row r="456" spans="1:82">
      <c r="A456" s="70" t="s">
        <v>2167</v>
      </c>
      <c r="B456" s="70">
        <v>109</v>
      </c>
      <c r="C456" s="70">
        <v>7</v>
      </c>
      <c r="D456" s="70">
        <v>7</v>
      </c>
      <c r="E456" s="70">
        <v>2010</v>
      </c>
      <c r="F456" s="70" t="s">
        <v>177</v>
      </c>
      <c r="G456" s="70" t="s">
        <v>2160</v>
      </c>
      <c r="H456" s="70" t="s">
        <v>2161</v>
      </c>
      <c r="I456" s="148"/>
      <c r="J456" s="71">
        <v>23.932089161751762</v>
      </c>
      <c r="K456" s="71">
        <v>0.40941994461313469</v>
      </c>
      <c r="L456" s="71">
        <v>8.0555104498170653</v>
      </c>
      <c r="M456" s="71">
        <v>6.1052302151804394</v>
      </c>
      <c r="N456" s="71">
        <v>7.5802237579098231</v>
      </c>
      <c r="O456" s="71">
        <v>9.6461029187068039</v>
      </c>
      <c r="P456" s="71">
        <v>19.26180534631246</v>
      </c>
      <c r="Q456" s="71">
        <v>0.46754745525498298</v>
      </c>
      <c r="R456" s="71">
        <v>0</v>
      </c>
      <c r="S456" s="71">
        <v>1.034178878729328</v>
      </c>
      <c r="T456" s="72"/>
      <c r="U456" s="71">
        <v>4353839</v>
      </c>
      <c r="V456" s="71">
        <v>232</v>
      </c>
      <c r="W456" s="71">
        <v>327</v>
      </c>
      <c r="X456" s="71">
        <v>1388</v>
      </c>
      <c r="Y456" s="71">
        <v>2311</v>
      </c>
      <c r="Z456" s="71">
        <v>4899</v>
      </c>
      <c r="AA456" s="71">
        <v>3780</v>
      </c>
      <c r="AB456" s="71">
        <v>7685</v>
      </c>
      <c r="AC456" s="71">
        <v>0</v>
      </c>
      <c r="AD456" s="71">
        <v>1.034178878729328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13.563000000000001</v>
      </c>
      <c r="BK456" s="71">
        <v>0</v>
      </c>
      <c r="BL456" s="71">
        <v>0</v>
      </c>
      <c r="BM456" s="71">
        <v>0</v>
      </c>
      <c r="BN456" s="72"/>
      <c r="BO456" s="71">
        <v>0</v>
      </c>
      <c r="BP456" s="71">
        <v>0</v>
      </c>
      <c r="BQ456" s="71">
        <v>2</v>
      </c>
      <c r="BR456" s="71">
        <v>0</v>
      </c>
      <c r="BS456" s="71">
        <v>0</v>
      </c>
      <c r="BT456" s="71">
        <v>0</v>
      </c>
      <c r="BU456"/>
      <c r="BV456" s="70">
        <v>13.563000000000001</v>
      </c>
      <c r="BW456" s="70">
        <v>0</v>
      </c>
      <c r="BX456" s="70">
        <v>0</v>
      </c>
      <c r="BY456" s="70">
        <v>0</v>
      </c>
      <c r="BZ456" s="70">
        <v>0</v>
      </c>
      <c r="CA456" s="70">
        <v>0</v>
      </c>
      <c r="CB456" s="70">
        <v>0</v>
      </c>
      <c r="CC456" s="70">
        <v>0</v>
      </c>
      <c r="CD456" s="70">
        <v>0</v>
      </c>
    </row>
    <row r="457" spans="1:82">
      <c r="A457" s="70" t="s">
        <v>2168</v>
      </c>
      <c r="B457" s="70">
        <v>110</v>
      </c>
      <c r="C457" s="70">
        <v>8</v>
      </c>
      <c r="D457" s="70">
        <v>7</v>
      </c>
      <c r="E457" s="70">
        <v>2011</v>
      </c>
      <c r="F457" s="70" t="s">
        <v>178</v>
      </c>
      <c r="G457" s="70" t="s">
        <v>2160</v>
      </c>
      <c r="H457" s="70" t="s">
        <v>2161</v>
      </c>
      <c r="I457" s="148"/>
      <c r="J457" s="71">
        <v>23.934483958417971</v>
      </c>
      <c r="K457" s="71">
        <v>0.53511625538508156</v>
      </c>
      <c r="L457" s="71">
        <v>12.684586256489389</v>
      </c>
      <c r="M457" s="71">
        <v>7.2057940003348131</v>
      </c>
      <c r="N457" s="71">
        <v>8.0583107312998266</v>
      </c>
      <c r="O457" s="71">
        <v>9.6549084120410384</v>
      </c>
      <c r="P457" s="71">
        <v>18.739809454537607</v>
      </c>
      <c r="Q457" s="71">
        <v>0.532573570247864</v>
      </c>
      <c r="R457" s="71">
        <v>0</v>
      </c>
      <c r="S457" s="71">
        <v>0.55750528918667008</v>
      </c>
      <c r="T457" s="72"/>
      <c r="U457" s="71">
        <v>3865813</v>
      </c>
      <c r="V457" s="71">
        <v>232</v>
      </c>
      <c r="W457" s="71">
        <v>327</v>
      </c>
      <c r="X457" s="71">
        <v>1388</v>
      </c>
      <c r="Y457" s="71">
        <v>2315</v>
      </c>
      <c r="Z457" s="71">
        <v>5010</v>
      </c>
      <c r="AA457" s="71">
        <v>3787</v>
      </c>
      <c r="AB457" s="71">
        <v>7589</v>
      </c>
      <c r="AC457" s="71">
        <v>0</v>
      </c>
      <c r="AD457" s="71">
        <v>0.55750528918667008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15.065</v>
      </c>
      <c r="BK457" s="71">
        <v>0</v>
      </c>
      <c r="BL457" s="71">
        <v>0</v>
      </c>
      <c r="BM457" s="71">
        <v>0</v>
      </c>
      <c r="BN457" s="72"/>
      <c r="BO457" s="71">
        <v>0</v>
      </c>
      <c r="BP457" s="71">
        <v>0</v>
      </c>
      <c r="BQ457" s="71">
        <v>2</v>
      </c>
      <c r="BR457" s="71">
        <v>0</v>
      </c>
      <c r="BS457" s="71">
        <v>0</v>
      </c>
      <c r="BT457" s="71">
        <v>0</v>
      </c>
      <c r="BU457"/>
      <c r="BV457" s="70">
        <v>15.065</v>
      </c>
      <c r="BW457" s="70">
        <v>0</v>
      </c>
      <c r="BX457" s="70">
        <v>0</v>
      </c>
      <c r="BY457" s="70">
        <v>0</v>
      </c>
      <c r="BZ457" s="70">
        <v>0</v>
      </c>
      <c r="CA457" s="70">
        <v>0</v>
      </c>
      <c r="CB457" s="70">
        <v>0</v>
      </c>
      <c r="CC457" s="70">
        <v>0</v>
      </c>
      <c r="CD457" s="70">
        <v>0</v>
      </c>
    </row>
    <row r="458" spans="1:82">
      <c r="A458" s="70" t="s">
        <v>2169</v>
      </c>
      <c r="B458" s="70">
        <v>111</v>
      </c>
      <c r="C458" s="70">
        <v>9</v>
      </c>
      <c r="D458" s="70">
        <v>7</v>
      </c>
      <c r="E458" s="70">
        <v>2012</v>
      </c>
      <c r="F458" s="70" t="s">
        <v>179</v>
      </c>
      <c r="G458" s="70" t="s">
        <v>2160</v>
      </c>
      <c r="H458" s="70" t="s">
        <v>2161</v>
      </c>
      <c r="I458" s="148"/>
      <c r="J458" s="71">
        <v>27.546357697948501</v>
      </c>
      <c r="K458" s="71">
        <v>0.50914670876041235</v>
      </c>
      <c r="L458" s="71">
        <v>12.557972238722041</v>
      </c>
      <c r="M458" s="71">
        <v>7.3452286520949333</v>
      </c>
      <c r="N458" s="71">
        <v>10.283197762624241</v>
      </c>
      <c r="O458" s="71">
        <v>9.6190836725739857</v>
      </c>
      <c r="P458" s="71">
        <v>18.9957280411939</v>
      </c>
      <c r="Q458" s="71">
        <v>0.58915239269820396</v>
      </c>
      <c r="R458" s="71">
        <v>0</v>
      </c>
      <c r="S458" s="71">
        <v>0.44301908107076032</v>
      </c>
      <c r="T458" s="72"/>
      <c r="U458" s="71">
        <v>4208537</v>
      </c>
      <c r="V458" s="71">
        <v>232</v>
      </c>
      <c r="W458" s="71">
        <v>327</v>
      </c>
      <c r="X458" s="71">
        <v>1388</v>
      </c>
      <c r="Y458" s="71">
        <v>2517</v>
      </c>
      <c r="Z458" s="71">
        <v>5031</v>
      </c>
      <c r="AA458" s="71">
        <v>3817</v>
      </c>
      <c r="AB458" s="71">
        <v>7727</v>
      </c>
      <c r="AC458" s="71">
        <v>0</v>
      </c>
      <c r="AD458" s="71">
        <v>0.44301908107076032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17.3</v>
      </c>
      <c r="BK458" s="71">
        <v>0</v>
      </c>
      <c r="BL458" s="71">
        <v>0</v>
      </c>
      <c r="BM458" s="71">
        <v>0</v>
      </c>
      <c r="BN458" s="72"/>
      <c r="BO458" s="71">
        <v>0</v>
      </c>
      <c r="BP458" s="71">
        <v>0</v>
      </c>
      <c r="BQ458" s="71">
        <v>2</v>
      </c>
      <c r="BR458" s="71">
        <v>0</v>
      </c>
      <c r="BS458" s="71">
        <v>0</v>
      </c>
      <c r="BT458" s="71">
        <v>0</v>
      </c>
      <c r="BU458"/>
      <c r="BV458" s="70">
        <v>17.3</v>
      </c>
      <c r="BW458" s="70">
        <v>0</v>
      </c>
      <c r="BX458" s="70">
        <v>0</v>
      </c>
      <c r="BY458" s="70">
        <v>0</v>
      </c>
      <c r="BZ458" s="70">
        <v>0</v>
      </c>
      <c r="CA458" s="70">
        <v>0</v>
      </c>
      <c r="CB458" s="70">
        <v>0</v>
      </c>
      <c r="CC458" s="70">
        <v>0</v>
      </c>
      <c r="CD458" s="70">
        <v>0</v>
      </c>
    </row>
    <row r="459" spans="1:82">
      <c r="A459" s="70" t="s">
        <v>2170</v>
      </c>
      <c r="B459" s="70">
        <v>112</v>
      </c>
      <c r="C459" s="70">
        <v>10</v>
      </c>
      <c r="D459" s="70">
        <v>7</v>
      </c>
      <c r="E459" s="70">
        <v>2013</v>
      </c>
      <c r="F459" s="70" t="s">
        <v>180</v>
      </c>
      <c r="G459" s="70" t="s">
        <v>2160</v>
      </c>
      <c r="H459" s="70" t="s">
        <v>2161</v>
      </c>
      <c r="I459" s="148"/>
      <c r="J459" s="71">
        <v>26.450426290439349</v>
      </c>
      <c r="K459" s="71">
        <v>0.43848430657942861</v>
      </c>
      <c r="L459" s="71">
        <v>12.13747926293556</v>
      </c>
      <c r="M459" s="71">
        <v>6.9823073826035866</v>
      </c>
      <c r="N459" s="71">
        <v>8.5948008378047813</v>
      </c>
      <c r="O459" s="71">
        <v>9.3287612072264636</v>
      </c>
      <c r="P459" s="71">
        <v>19.162215996687799</v>
      </c>
      <c r="Q459" s="71">
        <v>0.59756655458956098</v>
      </c>
      <c r="R459" s="71">
        <v>0</v>
      </c>
      <c r="S459" s="71">
        <v>0.37258864430252397</v>
      </c>
      <c r="T459" s="72"/>
      <c r="U459" s="71">
        <v>3890682</v>
      </c>
      <c r="V459" s="71">
        <v>232</v>
      </c>
      <c r="W459" s="71">
        <v>327</v>
      </c>
      <c r="X459" s="71">
        <v>1388</v>
      </c>
      <c r="Y459" s="71">
        <v>2548</v>
      </c>
      <c r="Z459" s="71">
        <v>5097</v>
      </c>
      <c r="AA459" s="71">
        <v>3836</v>
      </c>
      <c r="AB459" s="71">
        <v>7725</v>
      </c>
      <c r="AC459" s="71">
        <v>0</v>
      </c>
      <c r="AD459" s="71">
        <v>0.37258864430252397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22.486000000000001</v>
      </c>
      <c r="BK459" s="71">
        <v>0</v>
      </c>
      <c r="BL459" s="71">
        <v>0</v>
      </c>
      <c r="BM459" s="71">
        <v>0</v>
      </c>
      <c r="BN459" s="72"/>
      <c r="BO459" s="71">
        <v>0</v>
      </c>
      <c r="BP459" s="71">
        <v>0</v>
      </c>
      <c r="BQ459" s="71">
        <v>3</v>
      </c>
      <c r="BR459" s="71">
        <v>0</v>
      </c>
      <c r="BS459" s="71">
        <v>0</v>
      </c>
      <c r="BT459" s="71">
        <v>0</v>
      </c>
      <c r="BU459"/>
      <c r="BV459" s="70">
        <v>22.486000000000001</v>
      </c>
      <c r="BW459" s="70">
        <v>0</v>
      </c>
      <c r="BX459" s="70">
        <v>0</v>
      </c>
      <c r="BY459" s="70">
        <v>0</v>
      </c>
      <c r="BZ459" s="70">
        <v>0</v>
      </c>
      <c r="CA459" s="70">
        <v>0</v>
      </c>
      <c r="CB459" s="70">
        <v>0</v>
      </c>
      <c r="CC459" s="70">
        <v>0</v>
      </c>
      <c r="CD459" s="70">
        <v>0</v>
      </c>
    </row>
    <row r="460" spans="1:82">
      <c r="A460" s="70" t="s">
        <v>2171</v>
      </c>
      <c r="B460" s="70">
        <v>113</v>
      </c>
      <c r="C460" s="70">
        <v>11</v>
      </c>
      <c r="D460" s="70">
        <v>7</v>
      </c>
      <c r="E460" s="70">
        <v>2014</v>
      </c>
      <c r="F460" s="70" t="s">
        <v>181</v>
      </c>
      <c r="G460" s="70" t="s">
        <v>2160</v>
      </c>
      <c r="H460" s="70" t="s">
        <v>2161</v>
      </c>
      <c r="I460" s="148"/>
      <c r="J460" s="71">
        <v>24.132129160476641</v>
      </c>
      <c r="K460" s="71">
        <v>0.35692552216090889</v>
      </c>
      <c r="L460" s="71">
        <v>8.6648969404726941</v>
      </c>
      <c r="M460" s="71">
        <v>6.6581326496932149</v>
      </c>
      <c r="N460" s="71">
        <v>8.89330472507495</v>
      </c>
      <c r="O460" s="71">
        <v>8.9077454214990865</v>
      </c>
      <c r="P460" s="71">
        <v>19.176455674815209</v>
      </c>
      <c r="Q460" s="71">
        <v>0.56828273200017898</v>
      </c>
      <c r="R460" s="71">
        <v>0</v>
      </c>
      <c r="S460" s="71">
        <v>0.30175662474513831</v>
      </c>
      <c r="T460" s="72"/>
      <c r="U460" s="71">
        <v>4249619</v>
      </c>
      <c r="V460" s="71">
        <v>168</v>
      </c>
      <c r="W460" s="71">
        <v>368</v>
      </c>
      <c r="X460" s="71">
        <v>1365</v>
      </c>
      <c r="Y460" s="71">
        <v>2550</v>
      </c>
      <c r="Z460" s="71">
        <v>5126</v>
      </c>
      <c r="AA460" s="71">
        <v>3819</v>
      </c>
      <c r="AB460" s="71">
        <v>7657</v>
      </c>
      <c r="AC460" s="71">
        <v>0</v>
      </c>
      <c r="AD460" s="71">
        <v>0.30175662474513831</v>
      </c>
      <c r="AE460" s="72"/>
      <c r="AF460" s="71"/>
      <c r="AG460" s="71"/>
      <c r="AH460" s="71"/>
      <c r="AI460" s="71"/>
      <c r="AJ460" s="71"/>
      <c r="AK460" s="71"/>
      <c r="AL460" s="71"/>
      <c r="AM460" s="71"/>
      <c r="AN460" s="71"/>
      <c r="AO460" s="71"/>
      <c r="AP460" s="71"/>
      <c r="AQ460" s="72"/>
      <c r="AR460" s="71">
        <v>76</v>
      </c>
      <c r="AS460" s="71">
        <v>57</v>
      </c>
      <c r="AT460" s="71">
        <v>0</v>
      </c>
      <c r="AU460" s="71">
        <v>0</v>
      </c>
      <c r="AV460" s="71">
        <v>0</v>
      </c>
      <c r="AW460" s="71">
        <v>0</v>
      </c>
      <c r="AX460" s="71"/>
      <c r="AY460" s="72"/>
      <c r="AZ460" s="71">
        <v>379.8</v>
      </c>
      <c r="BA460" s="71">
        <v>4059.6</v>
      </c>
      <c r="BB460" s="71">
        <v>0</v>
      </c>
      <c r="BC460" s="71">
        <v>0</v>
      </c>
      <c r="BD460" s="71">
        <v>0</v>
      </c>
      <c r="BE460" s="71">
        <v>0</v>
      </c>
      <c r="BF460" s="71"/>
      <c r="BG460" s="72"/>
      <c r="BH460" s="71">
        <v>0</v>
      </c>
      <c r="BI460" s="71">
        <v>0</v>
      </c>
      <c r="BJ460" s="71">
        <v>21.532</v>
      </c>
      <c r="BK460" s="71">
        <v>0</v>
      </c>
      <c r="BL460" s="71">
        <v>0</v>
      </c>
      <c r="BM460" s="71">
        <v>0</v>
      </c>
      <c r="BN460" s="72"/>
      <c r="BO460" s="71">
        <v>0</v>
      </c>
      <c r="BP460" s="71">
        <v>0</v>
      </c>
      <c r="BQ460" s="71">
        <v>3</v>
      </c>
      <c r="BR460" s="71">
        <v>0</v>
      </c>
      <c r="BS460" s="71">
        <v>0</v>
      </c>
      <c r="BT460" s="71">
        <v>0</v>
      </c>
      <c r="BU460"/>
      <c r="BV460" s="70">
        <v>21.532</v>
      </c>
      <c r="BW460" s="70">
        <v>0</v>
      </c>
      <c r="BX460" s="70">
        <v>0</v>
      </c>
      <c r="BY460" s="70">
        <v>0</v>
      </c>
      <c r="BZ460" s="70">
        <v>0</v>
      </c>
      <c r="CA460" s="70">
        <v>0</v>
      </c>
      <c r="CB460" s="70">
        <v>0</v>
      </c>
      <c r="CC460" s="70">
        <v>0</v>
      </c>
      <c r="CD460" s="70">
        <v>0</v>
      </c>
    </row>
    <row r="461" spans="1:82">
      <c r="A461" s="70" t="s">
        <v>2172</v>
      </c>
      <c r="B461" s="70">
        <v>114</v>
      </c>
      <c r="C461" s="70">
        <v>12</v>
      </c>
      <c r="D461" s="70">
        <v>7</v>
      </c>
      <c r="E461" s="70">
        <v>2015</v>
      </c>
      <c r="F461" s="70" t="s">
        <v>182</v>
      </c>
      <c r="G461" s="70" t="s">
        <v>2160</v>
      </c>
      <c r="H461" s="70" t="s">
        <v>2161</v>
      </c>
      <c r="I461" s="148"/>
      <c r="J461" s="71">
        <v>21.677349248756489</v>
      </c>
      <c r="K461" s="71">
        <v>0.3583594949554853</v>
      </c>
      <c r="L461" s="71">
        <v>9.3168350668517572</v>
      </c>
      <c r="M461" s="71">
        <v>6.6193350106179727</v>
      </c>
      <c r="N461" s="71">
        <v>8.2520735006500594</v>
      </c>
      <c r="O461" s="71">
        <v>8.855537859279254</v>
      </c>
      <c r="P461" s="71">
        <v>19.241859157417004</v>
      </c>
      <c r="Q461" s="71">
        <v>0.54926472524756498</v>
      </c>
      <c r="R461" s="71">
        <v>0</v>
      </c>
      <c r="S461" s="71">
        <v>0.53640367381113097</v>
      </c>
      <c r="T461" s="72"/>
      <c r="U461" s="71">
        <v>4386460</v>
      </c>
      <c r="V461" s="71">
        <v>168</v>
      </c>
      <c r="W461" s="71">
        <v>368</v>
      </c>
      <c r="X461" s="71">
        <v>1365</v>
      </c>
      <c r="Y461" s="71">
        <v>2568</v>
      </c>
      <c r="Z461" s="71">
        <v>5145</v>
      </c>
      <c r="AA461" s="71">
        <v>3829</v>
      </c>
      <c r="AB461" s="71">
        <v>7560</v>
      </c>
      <c r="AC461" s="71">
        <v>0</v>
      </c>
      <c r="AD461" s="71">
        <v>0.53640367381113097</v>
      </c>
      <c r="AE461" s="72"/>
      <c r="AF461" s="71">
        <v>29921333.327075139</v>
      </c>
      <c r="AG461" s="71">
        <v>279668.29342445981</v>
      </c>
      <c r="AH461" s="71">
        <v>1967247.5127121301</v>
      </c>
      <c r="AI461" s="71">
        <v>8699111.8389538005</v>
      </c>
      <c r="AJ461" s="71">
        <v>11539713.8360299</v>
      </c>
      <c r="AK461" s="71">
        <v>0</v>
      </c>
      <c r="AL461" s="71">
        <v>0</v>
      </c>
      <c r="AM461" s="71">
        <v>1036066.286992749</v>
      </c>
      <c r="AN461" s="71">
        <v>0</v>
      </c>
      <c r="AO461" s="71">
        <v>0</v>
      </c>
      <c r="AP461" s="71">
        <v>53443141.095188178</v>
      </c>
      <c r="AQ461" s="72"/>
      <c r="AR461" s="71">
        <v>99</v>
      </c>
      <c r="AS461" s="71">
        <v>87</v>
      </c>
      <c r="AT461" s="71">
        <v>0</v>
      </c>
      <c r="AU461" s="71">
        <v>0</v>
      </c>
      <c r="AV461" s="71">
        <v>0</v>
      </c>
      <c r="AW461" s="71">
        <v>1</v>
      </c>
      <c r="AX461" s="71"/>
      <c r="AY461" s="72"/>
      <c r="AZ461" s="71">
        <v>508.2</v>
      </c>
      <c r="BA461" s="71">
        <v>11107.1</v>
      </c>
      <c r="BB461" s="71">
        <v>0</v>
      </c>
      <c r="BC461" s="71">
        <v>0</v>
      </c>
      <c r="BD461" s="71">
        <v>0</v>
      </c>
      <c r="BE461" s="71">
        <v>200</v>
      </c>
      <c r="BF461" s="71"/>
      <c r="BG461" s="72"/>
      <c r="BH461" s="71">
        <v>0</v>
      </c>
      <c r="BI461" s="71">
        <v>0</v>
      </c>
      <c r="BJ461" s="71">
        <v>20.69</v>
      </c>
      <c r="BK461" s="71">
        <v>0</v>
      </c>
      <c r="BL461" s="71">
        <v>0</v>
      </c>
      <c r="BM461" s="71">
        <v>0</v>
      </c>
      <c r="BN461" s="72"/>
      <c r="BO461" s="71">
        <v>0</v>
      </c>
      <c r="BP461" s="71">
        <v>0</v>
      </c>
      <c r="BQ461" s="71">
        <v>3</v>
      </c>
      <c r="BR461" s="71">
        <v>0</v>
      </c>
      <c r="BS461" s="71">
        <v>0</v>
      </c>
      <c r="BT461" s="71">
        <v>0</v>
      </c>
      <c r="BU461"/>
      <c r="BV461" s="70">
        <v>20.69</v>
      </c>
      <c r="BW461" s="70">
        <v>0</v>
      </c>
      <c r="BX461" s="70">
        <v>0</v>
      </c>
      <c r="BY461" s="70">
        <v>0</v>
      </c>
      <c r="BZ461" s="70">
        <v>0</v>
      </c>
      <c r="CA461" s="70">
        <v>0</v>
      </c>
      <c r="CB461" s="70">
        <v>0</v>
      </c>
      <c r="CC461" s="70">
        <v>0</v>
      </c>
      <c r="CD461" s="70">
        <v>0</v>
      </c>
    </row>
    <row r="462" spans="1:82">
      <c r="A462" s="70" t="s">
        <v>2173</v>
      </c>
      <c r="B462" s="70">
        <v>115</v>
      </c>
      <c r="C462" s="70">
        <v>13</v>
      </c>
      <c r="D462" s="70">
        <v>7</v>
      </c>
      <c r="E462" s="70">
        <v>2016</v>
      </c>
      <c r="F462" s="70" t="s">
        <v>155</v>
      </c>
      <c r="G462" s="1064" t="s">
        <v>2160</v>
      </c>
      <c r="H462" s="70" t="s">
        <v>2161</v>
      </c>
      <c r="I462" s="148"/>
      <c r="J462" s="71">
        <v>22.185840597481395</v>
      </c>
      <c r="K462" s="71">
        <v>0.35786315892750153</v>
      </c>
      <c r="L462" s="71">
        <v>10.064168935748308</v>
      </c>
      <c r="M462" s="71">
        <v>5.5435784081310784</v>
      </c>
      <c r="N462" s="71">
        <v>8.3617107710500971</v>
      </c>
      <c r="O462" s="71">
        <v>8.7582025524592666</v>
      </c>
      <c r="P462" s="71">
        <v>19.119070810528928</v>
      </c>
      <c r="Q462" s="71">
        <v>0.5314353775532269</v>
      </c>
      <c r="R462" s="71">
        <v>0</v>
      </c>
      <c r="S462" s="71">
        <v>0.64163581591283614</v>
      </c>
      <c r="T462" s="72"/>
      <c r="U462" s="71">
        <v>4370562</v>
      </c>
      <c r="V462" s="71">
        <v>168</v>
      </c>
      <c r="W462" s="71">
        <v>368</v>
      </c>
      <c r="X462" s="71">
        <v>1365</v>
      </c>
      <c r="Y462" s="71">
        <v>2636</v>
      </c>
      <c r="Z462" s="71">
        <v>5151</v>
      </c>
      <c r="AA462" s="71">
        <v>3935</v>
      </c>
      <c r="AB462" s="71">
        <v>7524</v>
      </c>
      <c r="AC462" s="71">
        <v>0</v>
      </c>
      <c r="AD462" s="71">
        <v>0.64163581591283614</v>
      </c>
      <c r="AE462" s="72"/>
      <c r="AF462" s="71">
        <v>30442745.483621009</v>
      </c>
      <c r="AG462" s="71">
        <v>268923.15268778201</v>
      </c>
      <c r="AH462" s="71">
        <v>1633639.18684168</v>
      </c>
      <c r="AI462" s="71">
        <v>8589306.9378593471</v>
      </c>
      <c r="AJ462" s="71">
        <v>11434789.080243031</v>
      </c>
      <c r="AK462" s="71">
        <v>0</v>
      </c>
      <c r="AL462" s="71">
        <v>0</v>
      </c>
      <c r="AM462" s="71">
        <v>1031933.7268929729</v>
      </c>
      <c r="AN462" s="71">
        <v>0</v>
      </c>
      <c r="AO462" s="71">
        <v>0</v>
      </c>
      <c r="AP462" s="71">
        <v>53401337.568145819</v>
      </c>
      <c r="AQ462" s="72"/>
      <c r="AR462" s="71">
        <v>114</v>
      </c>
      <c r="AS462" s="71">
        <v>102</v>
      </c>
      <c r="AT462" s="71">
        <v>0</v>
      </c>
      <c r="AU462" s="71">
        <v>0</v>
      </c>
      <c r="AV462" s="71">
        <v>0</v>
      </c>
      <c r="AW462" s="71">
        <v>1</v>
      </c>
      <c r="AX462" s="71"/>
      <c r="AY462" s="72"/>
      <c r="AZ462" s="71">
        <v>611.70000000000005</v>
      </c>
      <c r="BA462" s="71">
        <v>13410.7</v>
      </c>
      <c r="BB462" s="71">
        <v>0</v>
      </c>
      <c r="BC462" s="71">
        <v>0</v>
      </c>
      <c r="BD462" s="71">
        <v>0</v>
      </c>
      <c r="BE462" s="71">
        <v>200</v>
      </c>
      <c r="BF462" s="71"/>
      <c r="BG462" s="72"/>
      <c r="BH462" s="71">
        <v>0</v>
      </c>
      <c r="BI462" s="71">
        <v>0</v>
      </c>
      <c r="BJ462" s="71">
        <v>20.806000000000001</v>
      </c>
      <c r="BK462" s="71">
        <v>0</v>
      </c>
      <c r="BL462" s="71">
        <v>0</v>
      </c>
      <c r="BM462" s="71">
        <v>0</v>
      </c>
      <c r="BN462" s="72"/>
      <c r="BO462" s="71">
        <v>0</v>
      </c>
      <c r="BP462" s="71">
        <v>0</v>
      </c>
      <c r="BQ462" s="71">
        <v>3</v>
      </c>
      <c r="BR462" s="71">
        <v>0</v>
      </c>
      <c r="BS462" s="71">
        <v>0</v>
      </c>
      <c r="BT462" s="71">
        <v>0</v>
      </c>
      <c r="BU462"/>
      <c r="BV462" s="70">
        <v>20.806000000000001</v>
      </c>
      <c r="BW462" s="70">
        <v>0</v>
      </c>
      <c r="BX462" s="70">
        <v>0</v>
      </c>
      <c r="BY462" s="70">
        <v>0</v>
      </c>
      <c r="BZ462" s="70">
        <v>0</v>
      </c>
      <c r="CA462" s="70">
        <v>0</v>
      </c>
      <c r="CB462" s="70">
        <v>0</v>
      </c>
      <c r="CC462" s="70">
        <v>0</v>
      </c>
      <c r="CD462" s="70">
        <v>0</v>
      </c>
    </row>
    <row r="463" spans="1:82">
      <c r="A463" s="70" t="s">
        <v>2174</v>
      </c>
      <c r="B463" s="70">
        <v>116</v>
      </c>
      <c r="C463" s="70">
        <v>14</v>
      </c>
      <c r="D463" s="70">
        <v>7</v>
      </c>
      <c r="E463" s="70">
        <v>2017</v>
      </c>
      <c r="F463" s="70" t="s">
        <v>156</v>
      </c>
      <c r="G463" s="1064" t="s">
        <v>2160</v>
      </c>
      <c r="H463" s="70" t="s">
        <v>2161</v>
      </c>
      <c r="I463" s="148"/>
      <c r="J463" s="71">
        <v>19.003906097243981</v>
      </c>
      <c r="K463" s="71">
        <v>0.36074130268081966</v>
      </c>
      <c r="L463" s="71">
        <v>8.8788116962913861</v>
      </c>
      <c r="M463" s="71">
        <v>5.2344848847608869</v>
      </c>
      <c r="N463" s="71">
        <v>8.134575985051578</v>
      </c>
      <c r="O463" s="71">
        <v>8.660448324137878</v>
      </c>
      <c r="P463" s="71">
        <v>18.959334774792929</v>
      </c>
      <c r="Q463" s="71">
        <v>0.50885543632016705</v>
      </c>
      <c r="R463" s="71">
        <v>0</v>
      </c>
      <c r="S463" s="71">
        <v>0.9790276185851613</v>
      </c>
      <c r="T463" s="72"/>
      <c r="U463" s="71">
        <v>3938419</v>
      </c>
      <c r="V463" s="71">
        <v>168</v>
      </c>
      <c r="W463" s="71">
        <v>368</v>
      </c>
      <c r="X463" s="71">
        <v>1365</v>
      </c>
      <c r="Y463" s="71">
        <v>2667</v>
      </c>
      <c r="Z463" s="71">
        <v>5178</v>
      </c>
      <c r="AA463" s="71">
        <v>3927</v>
      </c>
      <c r="AB463" s="71">
        <v>7450</v>
      </c>
      <c r="AC463" s="71">
        <v>0</v>
      </c>
      <c r="AD463" s="71">
        <v>0.9790276185851613</v>
      </c>
      <c r="AE463" s="72"/>
      <c r="AF463" s="71">
        <v>27232430.31666816</v>
      </c>
      <c r="AG463" s="71">
        <v>272706.59684635291</v>
      </c>
      <c r="AH463" s="71">
        <v>1900649.900449571</v>
      </c>
      <c r="AI463" s="71">
        <v>8442388.9308240749</v>
      </c>
      <c r="AJ463" s="71">
        <v>11713148.71588297</v>
      </c>
      <c r="AK463" s="71">
        <v>0</v>
      </c>
      <c r="AL463" s="71">
        <v>0</v>
      </c>
      <c r="AM463" s="71">
        <v>1023383.272206947</v>
      </c>
      <c r="AN463" s="71">
        <v>0</v>
      </c>
      <c r="AO463" s="71">
        <v>0</v>
      </c>
      <c r="AP463" s="71">
        <v>50584707.732878074</v>
      </c>
      <c r="AQ463" s="72"/>
      <c r="AR463" s="71">
        <v>125</v>
      </c>
      <c r="AS463" s="71">
        <v>121</v>
      </c>
      <c r="AT463" s="71">
        <v>0</v>
      </c>
      <c r="AU463" s="71">
        <v>0</v>
      </c>
      <c r="AV463" s="71">
        <v>0</v>
      </c>
      <c r="AW463" s="71">
        <v>1</v>
      </c>
      <c r="AX463" s="71"/>
      <c r="AY463" s="72"/>
      <c r="AZ463" s="71">
        <v>667</v>
      </c>
      <c r="BA463" s="71">
        <v>48090.8</v>
      </c>
      <c r="BB463" s="71">
        <v>0</v>
      </c>
      <c r="BC463" s="71">
        <v>0</v>
      </c>
      <c r="BD463" s="71">
        <v>0</v>
      </c>
      <c r="BE463" s="71">
        <v>200</v>
      </c>
      <c r="BF463" s="71"/>
      <c r="BG463" s="72"/>
      <c r="BH463" s="71">
        <v>0</v>
      </c>
      <c r="BI463" s="71">
        <v>0</v>
      </c>
      <c r="BJ463" s="71">
        <v>21.201000000000001</v>
      </c>
      <c r="BK463" s="71">
        <v>0</v>
      </c>
      <c r="BL463" s="71">
        <v>0</v>
      </c>
      <c r="BM463" s="71">
        <v>0</v>
      </c>
      <c r="BN463" s="72"/>
      <c r="BO463" s="71">
        <v>0</v>
      </c>
      <c r="BP463" s="71">
        <v>0</v>
      </c>
      <c r="BQ463" s="71">
        <v>3</v>
      </c>
      <c r="BR463" s="71">
        <v>0</v>
      </c>
      <c r="BS463" s="71">
        <v>0</v>
      </c>
      <c r="BT463" s="71">
        <v>0</v>
      </c>
      <c r="BU463"/>
      <c r="BV463" s="70">
        <v>21.201000000000001</v>
      </c>
      <c r="BW463" s="70">
        <v>0</v>
      </c>
      <c r="BX463" s="70">
        <v>0</v>
      </c>
      <c r="BY463" s="70">
        <v>0</v>
      </c>
      <c r="BZ463" s="70">
        <v>0</v>
      </c>
      <c r="CA463" s="70">
        <v>0</v>
      </c>
      <c r="CB463" s="70">
        <v>0</v>
      </c>
      <c r="CC463" s="70">
        <v>0</v>
      </c>
      <c r="CD463" s="70">
        <v>0</v>
      </c>
    </row>
    <row r="464" spans="1:82">
      <c r="A464" s="70" t="s">
        <v>2175</v>
      </c>
      <c r="B464" s="70">
        <v>117</v>
      </c>
      <c r="C464" s="70">
        <v>15</v>
      </c>
      <c r="D464" s="70">
        <v>7</v>
      </c>
      <c r="E464" s="70">
        <v>2018</v>
      </c>
      <c r="F464" s="70" t="s">
        <v>183</v>
      </c>
      <c r="G464" s="70" t="s">
        <v>2160</v>
      </c>
      <c r="H464" s="70" t="s">
        <v>2161</v>
      </c>
      <c r="I464" s="148"/>
      <c r="J464" s="71">
        <v>20.905780123192102</v>
      </c>
      <c r="K464" s="71">
        <v>0.33904111113616697</v>
      </c>
      <c r="L464" s="71">
        <v>8.0012658515049164</v>
      </c>
      <c r="M464" s="71">
        <v>5.1618464821913754</v>
      </c>
      <c r="N464" s="71">
        <v>8.5172929149165224</v>
      </c>
      <c r="O464" s="71">
        <v>8.4632738078984691</v>
      </c>
      <c r="P464" s="71">
        <v>18.636772271600496</v>
      </c>
      <c r="Q464" s="71">
        <v>0.46648293367826599</v>
      </c>
      <c r="R464" s="71">
        <v>0</v>
      </c>
      <c r="S464" s="71">
        <v>1.0413865819209749</v>
      </c>
      <c r="T464" s="72"/>
      <c r="U464" s="71">
        <v>4281179</v>
      </c>
      <c r="V464" s="71">
        <v>168</v>
      </c>
      <c r="W464" s="71">
        <v>368</v>
      </c>
      <c r="X464" s="71">
        <v>1365</v>
      </c>
      <c r="Y464" s="71">
        <v>2688</v>
      </c>
      <c r="Z464" s="71">
        <v>5157</v>
      </c>
      <c r="AA464" s="71">
        <v>3899</v>
      </c>
      <c r="AB464" s="71">
        <v>7360</v>
      </c>
      <c r="AC464" s="71">
        <v>0</v>
      </c>
      <c r="AD464" s="71">
        <v>1.0413865819209751</v>
      </c>
      <c r="AE464" s="72"/>
      <c r="AF464" s="71">
        <v>30168114.408600848</v>
      </c>
      <c r="AG464" s="71">
        <v>241145.0791616404</v>
      </c>
      <c r="AH464" s="71">
        <v>1798370.1052330129</v>
      </c>
      <c r="AI464" s="71">
        <v>8091958.4066470312</v>
      </c>
      <c r="AJ464" s="71">
        <v>11544119.57885804</v>
      </c>
      <c r="AK464" s="71">
        <v>0</v>
      </c>
      <c r="AL464" s="71">
        <v>0</v>
      </c>
      <c r="AM464" s="71">
        <v>1013112.1748377359</v>
      </c>
      <c r="AN464" s="71">
        <v>0</v>
      </c>
      <c r="AO464" s="71">
        <v>0</v>
      </c>
      <c r="AP464" s="71">
        <v>52856819.753338315</v>
      </c>
      <c r="AQ464" s="72"/>
      <c r="AR464" s="71">
        <v>137</v>
      </c>
      <c r="AS464" s="71">
        <v>141</v>
      </c>
      <c r="AT464" s="71">
        <v>0</v>
      </c>
      <c r="AU464" s="71">
        <v>0</v>
      </c>
      <c r="AV464" s="71">
        <v>0</v>
      </c>
      <c r="AW464" s="71">
        <v>1</v>
      </c>
      <c r="AX464" s="71"/>
      <c r="AY464" s="72"/>
      <c r="AZ464" s="71">
        <v>735</v>
      </c>
      <c r="BA464" s="71">
        <v>49644</v>
      </c>
      <c r="BB464" s="71">
        <v>0</v>
      </c>
      <c r="BC464" s="71">
        <v>0</v>
      </c>
      <c r="BD464" s="71">
        <v>0</v>
      </c>
      <c r="BE464" s="71">
        <v>250</v>
      </c>
      <c r="BF464" s="71"/>
      <c r="BG464" s="72"/>
      <c r="BH464" s="71">
        <v>0</v>
      </c>
      <c r="BI464" s="71">
        <v>0</v>
      </c>
      <c r="BJ464" s="71">
        <v>21.111999999999998</v>
      </c>
      <c r="BK464" s="71">
        <v>0</v>
      </c>
      <c r="BL464" s="71">
        <v>0</v>
      </c>
      <c r="BM464" s="71">
        <v>0</v>
      </c>
      <c r="BN464" s="72"/>
      <c r="BO464" s="71">
        <v>0</v>
      </c>
      <c r="BP464" s="71">
        <v>0</v>
      </c>
      <c r="BQ464" s="71">
        <v>3</v>
      </c>
      <c r="BR464" s="71">
        <v>0</v>
      </c>
      <c r="BS464" s="71">
        <v>0</v>
      </c>
      <c r="BT464" s="71">
        <v>0</v>
      </c>
      <c r="BU464"/>
      <c r="BV464" s="70">
        <v>21.111999999999998</v>
      </c>
      <c r="BW464" s="70">
        <v>0</v>
      </c>
      <c r="BX464" s="70">
        <v>0</v>
      </c>
      <c r="BY464" s="70">
        <v>0</v>
      </c>
      <c r="BZ464" s="70">
        <v>0</v>
      </c>
      <c r="CA464" s="70">
        <v>0</v>
      </c>
      <c r="CB464" s="70">
        <v>0</v>
      </c>
      <c r="CC464" s="70">
        <v>0</v>
      </c>
      <c r="CD464" s="70">
        <v>0</v>
      </c>
    </row>
    <row r="465" spans="1:82">
      <c r="A465" s="70" t="s">
        <v>2176</v>
      </c>
      <c r="B465" s="70">
        <v>118</v>
      </c>
      <c r="C465" s="70">
        <v>16</v>
      </c>
      <c r="D465" s="70">
        <v>7</v>
      </c>
      <c r="E465" s="70">
        <v>2019</v>
      </c>
      <c r="F465" s="70" t="s">
        <v>158</v>
      </c>
      <c r="G465" s="70" t="s">
        <v>2160</v>
      </c>
      <c r="H465" s="70" t="s">
        <v>2161</v>
      </c>
      <c r="I465" s="148"/>
      <c r="J465" s="71">
        <v>19.094172245618608</v>
      </c>
      <c r="K465" s="71">
        <v>0.31060274838018603</v>
      </c>
      <c r="L465" s="71">
        <v>8.065269215636464</v>
      </c>
      <c r="M465" s="71">
        <v>4.8794313910371629</v>
      </c>
      <c r="N465" s="71">
        <v>7.5752702242062284</v>
      </c>
      <c r="O465" s="71">
        <v>8.2004000877326515</v>
      </c>
      <c r="P465" s="71">
        <v>18.382415355026758</v>
      </c>
      <c r="Q465" s="71">
        <v>0.45042289245146899</v>
      </c>
      <c r="R465" s="71">
        <v>0</v>
      </c>
      <c r="S465" s="71">
        <v>0.81690731393362925</v>
      </c>
      <c r="T465" s="72"/>
      <c r="U465" s="71">
        <v>4082606</v>
      </c>
      <c r="V465" s="71">
        <v>168</v>
      </c>
      <c r="W465" s="71">
        <v>368</v>
      </c>
      <c r="X465" s="71">
        <v>1365</v>
      </c>
      <c r="Y465" s="71">
        <v>2731</v>
      </c>
      <c r="Z465" s="71">
        <v>5134</v>
      </c>
      <c r="AA465" s="71">
        <v>3817</v>
      </c>
      <c r="AB465" s="71">
        <v>7299</v>
      </c>
      <c r="AC465" s="71">
        <v>0</v>
      </c>
      <c r="AD465" s="71">
        <v>0.81690731393362925</v>
      </c>
      <c r="AE465" s="72"/>
      <c r="AF465" s="71">
        <v>28161329.370662201</v>
      </c>
      <c r="AG465" s="71">
        <v>233164.44678806479</v>
      </c>
      <c r="AH465" s="71">
        <v>1899425.57739796</v>
      </c>
      <c r="AI465" s="71">
        <v>7942681.3850140786</v>
      </c>
      <c r="AJ465" s="71">
        <v>10606821.790624769</v>
      </c>
      <c r="AK465" s="71">
        <v>0</v>
      </c>
      <c r="AL465" s="71">
        <v>0</v>
      </c>
      <c r="AM465" s="71">
        <v>994068.85315741831</v>
      </c>
      <c r="AN465" s="71">
        <v>0</v>
      </c>
      <c r="AO465" s="71">
        <v>0</v>
      </c>
      <c r="AP465" s="71">
        <v>49837491.423644491</v>
      </c>
      <c r="AQ465" s="72"/>
      <c r="AR465" s="71">
        <v>148</v>
      </c>
      <c r="AS465" s="71">
        <v>152</v>
      </c>
      <c r="AT465" s="71">
        <v>0</v>
      </c>
      <c r="AU465" s="71">
        <v>0</v>
      </c>
      <c r="AV465" s="71">
        <v>0</v>
      </c>
      <c r="AW465" s="71">
        <v>1</v>
      </c>
      <c r="AX465" s="71"/>
      <c r="AY465" s="72"/>
      <c r="AZ465" s="71">
        <v>796.49999999999977</v>
      </c>
      <c r="BA465" s="71">
        <v>51391.3</v>
      </c>
      <c r="BB465" s="71">
        <v>0</v>
      </c>
      <c r="BC465" s="71">
        <v>0</v>
      </c>
      <c r="BD465" s="71">
        <v>0</v>
      </c>
      <c r="BE465" s="71">
        <v>250</v>
      </c>
      <c r="BF465" s="71"/>
      <c r="BG465" s="72"/>
      <c r="BH465" s="71">
        <v>0</v>
      </c>
      <c r="BI465" s="71">
        <v>0</v>
      </c>
      <c r="BJ465" s="71">
        <v>21.135999999999999</v>
      </c>
      <c r="BK465" s="71">
        <v>0</v>
      </c>
      <c r="BL465" s="71">
        <v>0</v>
      </c>
      <c r="BM465" s="71">
        <v>0</v>
      </c>
      <c r="BN465" s="72"/>
      <c r="BO465" s="71">
        <v>0</v>
      </c>
      <c r="BP465" s="71">
        <v>0</v>
      </c>
      <c r="BQ465" s="71">
        <v>3</v>
      </c>
      <c r="BR465" s="71">
        <v>0</v>
      </c>
      <c r="BS465" s="71">
        <v>0</v>
      </c>
      <c r="BT465" s="71">
        <v>0</v>
      </c>
      <c r="BU465"/>
      <c r="BV465" s="70">
        <v>21.135999999999999</v>
      </c>
      <c r="BW465" s="70">
        <v>0</v>
      </c>
      <c r="BX465" s="70">
        <v>0</v>
      </c>
      <c r="BY465" s="70">
        <v>0</v>
      </c>
      <c r="BZ465" s="70">
        <v>0</v>
      </c>
      <c r="CA465" s="70">
        <v>0</v>
      </c>
      <c r="CB465" s="70">
        <v>0</v>
      </c>
      <c r="CC465" s="70">
        <v>0</v>
      </c>
      <c r="CD465" s="70">
        <v>0</v>
      </c>
    </row>
    <row r="466" spans="1:82">
      <c r="A466" s="70" t="s">
        <v>2177</v>
      </c>
      <c r="B466" s="70">
        <v>119</v>
      </c>
      <c r="C466" s="70">
        <v>17</v>
      </c>
      <c r="D466" s="70">
        <v>7</v>
      </c>
      <c r="E466" s="70">
        <v>2020</v>
      </c>
      <c r="F466" s="70" t="s">
        <v>159</v>
      </c>
      <c r="G466" s="70" t="s">
        <v>2160</v>
      </c>
      <c r="H466" s="70" t="s">
        <v>2161</v>
      </c>
      <c r="I466" s="148"/>
      <c r="J466" s="71">
        <v>27.23077135245418</v>
      </c>
      <c r="K466" s="71">
        <v>0.29781195523180448</v>
      </c>
      <c r="L466" s="71">
        <v>8.2714449634305396</v>
      </c>
      <c r="M466" s="71">
        <v>4.921892585888493</v>
      </c>
      <c r="N466" s="71">
        <v>7.1613595176565363</v>
      </c>
      <c r="O466" s="71">
        <v>7.1889081850912433</v>
      </c>
      <c r="P466" s="71">
        <v>17.335451278216777</v>
      </c>
      <c r="Q466" s="71">
        <v>0.42369175834463801</v>
      </c>
      <c r="R466" s="71">
        <v>0</v>
      </c>
      <c r="S466" s="71">
        <v>0.91501935345725272</v>
      </c>
      <c r="T466" s="72"/>
      <c r="U466" s="71">
        <v>5236516</v>
      </c>
      <c r="V466" s="71">
        <v>139</v>
      </c>
      <c r="W466" s="71">
        <v>463</v>
      </c>
      <c r="X466" s="71">
        <v>1441</v>
      </c>
      <c r="Y466" s="71">
        <v>2739</v>
      </c>
      <c r="Z466" s="71">
        <v>5137</v>
      </c>
      <c r="AA466" s="71">
        <v>3826</v>
      </c>
      <c r="AB466" s="71">
        <v>7186</v>
      </c>
      <c r="AC466" s="71">
        <v>0</v>
      </c>
      <c r="AD466" s="71">
        <v>0.91501935345725272</v>
      </c>
      <c r="AE466" s="72"/>
      <c r="AF466" s="71">
        <v>40752180.944693789</v>
      </c>
      <c r="AG466" s="71">
        <v>210329.69345577274</v>
      </c>
      <c r="AH466" s="71">
        <v>2079542.5906299921</v>
      </c>
      <c r="AI466" s="71">
        <v>8153629.8354287399</v>
      </c>
      <c r="AJ466" s="71">
        <v>10927645.129327299</v>
      </c>
      <c r="AK466" s="71"/>
      <c r="AL466" s="71"/>
      <c r="AM466" s="71">
        <v>937852.83812518744</v>
      </c>
      <c r="AN466" s="71"/>
      <c r="AO466" s="71"/>
      <c r="AP466" s="71">
        <v>63061181.031660773</v>
      </c>
      <c r="AQ466" s="72"/>
      <c r="AR466" s="71">
        <v>159</v>
      </c>
      <c r="AS466" s="71">
        <v>163</v>
      </c>
      <c r="AT466" s="71">
        <v>0</v>
      </c>
      <c r="AU466" s="71">
        <v>0</v>
      </c>
      <c r="AV466" s="71">
        <v>0</v>
      </c>
      <c r="AW466" s="71">
        <v>1</v>
      </c>
      <c r="AX466" s="71"/>
      <c r="AY466" s="72"/>
      <c r="AZ466" s="71">
        <v>866.99999999999989</v>
      </c>
      <c r="BA466" s="71">
        <v>51825.299999999981</v>
      </c>
      <c r="BB466" s="71">
        <v>0</v>
      </c>
      <c r="BC466" s="71">
        <v>0</v>
      </c>
      <c r="BD466" s="71">
        <v>0</v>
      </c>
      <c r="BE466" s="71">
        <v>250</v>
      </c>
      <c r="BF466" s="71"/>
      <c r="BG466" s="72"/>
      <c r="BH466" s="71">
        <v>0</v>
      </c>
      <c r="BI466" s="71">
        <v>0</v>
      </c>
      <c r="BJ466" s="71">
        <v>25.994</v>
      </c>
      <c r="BK466" s="71">
        <v>0</v>
      </c>
      <c r="BL466" s="71">
        <v>0</v>
      </c>
      <c r="BM466" s="71">
        <v>0</v>
      </c>
      <c r="BN466" s="72"/>
      <c r="BO466" s="71">
        <v>0</v>
      </c>
      <c r="BP466" s="71">
        <v>0</v>
      </c>
      <c r="BQ466" s="71">
        <v>3</v>
      </c>
      <c r="BR466" s="71">
        <v>0</v>
      </c>
      <c r="BS466" s="71">
        <v>0</v>
      </c>
      <c r="BT466" s="71">
        <v>0</v>
      </c>
      <c r="BU466"/>
      <c r="BV466" s="70">
        <v>25.994</v>
      </c>
      <c r="BW466" s="70">
        <v>0</v>
      </c>
      <c r="BX466" s="70">
        <v>0</v>
      </c>
      <c r="BY466" s="70">
        <v>0</v>
      </c>
      <c r="BZ466" s="70">
        <v>0</v>
      </c>
      <c r="CA466" s="70">
        <v>0</v>
      </c>
      <c r="CB466" s="70">
        <v>0</v>
      </c>
      <c r="CC466" s="70">
        <v>0</v>
      </c>
      <c r="CD466" s="70">
        <v>0</v>
      </c>
    </row>
    <row r="467" spans="1:82">
      <c r="A467" s="70" t="s">
        <v>2178</v>
      </c>
      <c r="B467" s="70">
        <v>119</v>
      </c>
      <c r="C467" s="70">
        <v>18</v>
      </c>
      <c r="D467" s="70">
        <v>7</v>
      </c>
      <c r="E467" s="70">
        <v>2021</v>
      </c>
      <c r="F467" s="70" t="s">
        <v>160</v>
      </c>
      <c r="G467" s="70" t="s">
        <v>2160</v>
      </c>
      <c r="H467" s="70" t="s">
        <v>2161</v>
      </c>
      <c r="I467" s="148"/>
      <c r="J467" s="71">
        <v>25.133372593116402</v>
      </c>
      <c r="K467" s="71">
        <v>0.32688288381348418</v>
      </c>
      <c r="L467" s="71">
        <v>8.1011587094755839</v>
      </c>
      <c r="M467" s="71">
        <v>5.479070199342897</v>
      </c>
      <c r="N467" s="71">
        <v>7.7664314390761602</v>
      </c>
      <c r="O467" s="71">
        <v>6.9098457322870415</v>
      </c>
      <c r="P467" s="71">
        <v>17.917327780677361</v>
      </c>
      <c r="Q467" s="71">
        <v>0.41063652632616698</v>
      </c>
      <c r="R467" s="71">
        <v>0</v>
      </c>
      <c r="S467" s="71">
        <v>0.71576130758541856</v>
      </c>
      <c r="T467" s="72"/>
      <c r="U467" s="71">
        <v>5133213</v>
      </c>
      <c r="V467" s="71">
        <v>139</v>
      </c>
      <c r="W467" s="71">
        <v>463</v>
      </c>
      <c r="X467" s="71">
        <v>1441</v>
      </c>
      <c r="Y467" s="71">
        <v>2718</v>
      </c>
      <c r="Z467" s="71">
        <v>5084</v>
      </c>
      <c r="AA467" s="71">
        <v>3856</v>
      </c>
      <c r="AB467" s="71">
        <v>7033</v>
      </c>
      <c r="AC467" s="71">
        <v>0</v>
      </c>
      <c r="AD467" s="71">
        <v>0.71576130758541856</v>
      </c>
      <c r="AE467" s="72"/>
      <c r="AF467" s="71">
        <v>36980409.961089522</v>
      </c>
      <c r="AG467" s="71">
        <v>227302.21455620346</v>
      </c>
      <c r="AH467" s="71">
        <v>1943857.9351008874</v>
      </c>
      <c r="AI467" s="71">
        <v>8975960.5877112243</v>
      </c>
      <c r="AJ467" s="71">
        <v>11473014.245061129</v>
      </c>
      <c r="AK467" s="71">
        <v>0</v>
      </c>
      <c r="AL467" s="71">
        <v>0</v>
      </c>
      <c r="AM467" s="71">
        <v>923178.92295227794</v>
      </c>
      <c r="AN467" s="71">
        <v>0</v>
      </c>
      <c r="AO467" s="71">
        <v>0</v>
      </c>
      <c r="AP467" s="71">
        <v>60523723.866471246</v>
      </c>
      <c r="AQ467" s="72"/>
      <c r="AR467" s="71">
        <v>171</v>
      </c>
      <c r="AS467" s="71">
        <v>166</v>
      </c>
      <c r="AT467" s="71">
        <v>0</v>
      </c>
      <c r="AU467" s="71">
        <v>0</v>
      </c>
      <c r="AV467" s="71">
        <v>0</v>
      </c>
      <c r="AW467" s="71">
        <v>1</v>
      </c>
      <c r="AX467" s="71"/>
      <c r="AY467" s="72"/>
      <c r="AZ467" s="71">
        <v>946.99999999999966</v>
      </c>
      <c r="BA467" s="71">
        <v>51968.299999999981</v>
      </c>
      <c r="BB467" s="71">
        <v>0</v>
      </c>
      <c r="BC467" s="71">
        <v>0</v>
      </c>
      <c r="BD467" s="71">
        <v>0</v>
      </c>
      <c r="BE467" s="71">
        <v>250</v>
      </c>
      <c r="BF467" s="71"/>
      <c r="BG467" s="72"/>
      <c r="BH467" s="71">
        <v>0</v>
      </c>
      <c r="BI467" s="71">
        <v>0</v>
      </c>
      <c r="BJ467" s="71">
        <v>26.969000000000001</v>
      </c>
      <c r="BK467" s="71">
        <v>0</v>
      </c>
      <c r="BL467" s="71">
        <v>0</v>
      </c>
      <c r="BM467" s="71">
        <v>0</v>
      </c>
      <c r="BN467" s="72"/>
      <c r="BO467" s="71">
        <v>0</v>
      </c>
      <c r="BP467" s="71">
        <v>0</v>
      </c>
      <c r="BQ467" s="71">
        <v>3</v>
      </c>
      <c r="BR467" s="71">
        <v>0</v>
      </c>
      <c r="BS467" s="71">
        <v>0</v>
      </c>
      <c r="BT467" s="71">
        <v>0</v>
      </c>
      <c r="BU467"/>
      <c r="BV467" s="70">
        <v>26.969000000000001</v>
      </c>
      <c r="BW467" s="70">
        <v>0</v>
      </c>
      <c r="BX467" s="70">
        <v>0</v>
      </c>
      <c r="BY467" s="70">
        <v>0</v>
      </c>
      <c r="BZ467" s="70">
        <v>0</v>
      </c>
      <c r="CA467" s="70">
        <v>0</v>
      </c>
      <c r="CB467" s="70">
        <v>0</v>
      </c>
      <c r="CC467" s="70">
        <v>0</v>
      </c>
      <c r="CD467" s="70">
        <v>0</v>
      </c>
    </row>
    <row r="468" spans="1:82">
      <c r="A468" s="70" t="s">
        <v>2179</v>
      </c>
      <c r="B468" s="70">
        <v>119</v>
      </c>
      <c r="C468" s="70">
        <v>19</v>
      </c>
      <c r="D468" s="70">
        <v>7</v>
      </c>
      <c r="E468" s="70">
        <v>2022</v>
      </c>
      <c r="F468" s="70" t="s">
        <v>161</v>
      </c>
      <c r="G468" s="70" t="s">
        <v>2160</v>
      </c>
      <c r="H468" s="70" t="s">
        <v>2161</v>
      </c>
      <c r="I468" s="148"/>
      <c r="J468" s="71">
        <v>19.730421144481646</v>
      </c>
      <c r="K468" s="71">
        <v>0.28903567422626392</v>
      </c>
      <c r="L468" s="71">
        <v>7.8299934965728761</v>
      </c>
      <c r="M468" s="71">
        <v>5.2678465701289321</v>
      </c>
      <c r="N468" s="71">
        <v>8.7085769047229817</v>
      </c>
      <c r="O468" s="71">
        <v>7.3470824406493644</v>
      </c>
      <c r="P468" s="71">
        <v>17.666597171193672</v>
      </c>
      <c r="Q468" s="71">
        <v>0.41250098644713945</v>
      </c>
      <c r="R468" s="71">
        <v>0</v>
      </c>
      <c r="S468" s="71">
        <v>0.97415757290857519</v>
      </c>
      <c r="T468" s="72"/>
      <c r="U468" s="71">
        <v>4731117</v>
      </c>
      <c r="V468" s="71">
        <v>139</v>
      </c>
      <c r="W468" s="71">
        <v>463</v>
      </c>
      <c r="X468" s="71">
        <v>1441</v>
      </c>
      <c r="Y468" s="71">
        <v>2833</v>
      </c>
      <c r="Z468" s="71">
        <v>5136</v>
      </c>
      <c r="AA468" s="71">
        <v>3860</v>
      </c>
      <c r="AB468" s="71">
        <v>7007</v>
      </c>
      <c r="AC468" s="71">
        <v>0</v>
      </c>
      <c r="AD468" s="71">
        <v>0.97415757290857519</v>
      </c>
      <c r="AE468" s="72"/>
      <c r="AF468" s="71">
        <v>28580958.868231099</v>
      </c>
      <c r="AG468" s="71">
        <v>216377.39155558954</v>
      </c>
      <c r="AH468" s="71">
        <v>2199201.7994435923</v>
      </c>
      <c r="AI468" s="71">
        <v>8425129.9850201756</v>
      </c>
      <c r="AJ468" s="71">
        <v>13779241.276884221</v>
      </c>
      <c r="AK468" s="71">
        <v>0</v>
      </c>
      <c r="AL468" s="71">
        <v>0</v>
      </c>
      <c r="AM468" s="71">
        <v>904794.95191065874</v>
      </c>
      <c r="AN468" s="71">
        <v>0</v>
      </c>
      <c r="AO468" s="71">
        <v>0</v>
      </c>
      <c r="AP468" s="71">
        <v>54105704.273045339</v>
      </c>
      <c r="AQ468" s="72"/>
      <c r="AR468" s="71">
        <v>183</v>
      </c>
      <c r="AS468" s="71">
        <v>173</v>
      </c>
      <c r="AT468" s="71">
        <v>0</v>
      </c>
      <c r="AU468" s="71">
        <v>1</v>
      </c>
      <c r="AV468" s="71">
        <v>0</v>
      </c>
      <c r="AW468" s="71">
        <v>1</v>
      </c>
      <c r="AX468" s="71"/>
      <c r="AY468" s="72"/>
      <c r="AZ468" s="71">
        <v>1042.4999999999995</v>
      </c>
      <c r="BA468" s="71">
        <v>52303.799999999981</v>
      </c>
      <c r="BB468" s="71">
        <v>0</v>
      </c>
      <c r="BC468" s="71">
        <v>840</v>
      </c>
      <c r="BD468" s="71">
        <v>0</v>
      </c>
      <c r="BE468" s="71">
        <v>250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2180</v>
      </c>
      <c r="B469" s="70">
        <v>119</v>
      </c>
      <c r="C469" s="70">
        <v>20</v>
      </c>
      <c r="D469" s="70">
        <v>7</v>
      </c>
      <c r="E469" s="70">
        <v>2023</v>
      </c>
      <c r="F469" s="70" t="s">
        <v>1539</v>
      </c>
      <c r="G469" s="70" t="s">
        <v>2160</v>
      </c>
      <c r="H469" s="70" t="s">
        <v>2161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200</v>
      </c>
      <c r="AS469" s="71">
        <v>175</v>
      </c>
      <c r="AT469" s="71">
        <v>0</v>
      </c>
      <c r="AU469" s="71">
        <v>1</v>
      </c>
      <c r="AV469" s="71">
        <v>0</v>
      </c>
      <c r="AW469" s="71">
        <v>1</v>
      </c>
      <c r="AX469" s="71"/>
      <c r="AY469" s="72"/>
      <c r="AZ469" s="71">
        <v>1146.7999999999993</v>
      </c>
      <c r="BA469" s="71">
        <v>53158.499999999978</v>
      </c>
      <c r="BB469" s="71">
        <v>0</v>
      </c>
      <c r="BC469" s="71">
        <v>840</v>
      </c>
      <c r="BD469" s="71">
        <v>0</v>
      </c>
      <c r="BE469" s="71">
        <v>250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2181</v>
      </c>
      <c r="B470" s="70">
        <v>119</v>
      </c>
      <c r="C470" s="70">
        <v>21</v>
      </c>
      <c r="D470" s="70">
        <v>7</v>
      </c>
      <c r="E470" s="70">
        <v>2024</v>
      </c>
      <c r="F470" s="70" t="s">
        <v>1554</v>
      </c>
      <c r="G470" s="70" t="s">
        <v>2160</v>
      </c>
      <c r="H470" s="70" t="s">
        <v>2161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2182</v>
      </c>
      <c r="B471" s="70">
        <v>1</v>
      </c>
      <c r="C471" s="70">
        <v>1</v>
      </c>
      <c r="D471" s="70">
        <v>1</v>
      </c>
      <c r="E471" s="70">
        <v>1990</v>
      </c>
      <c r="F471" s="70" t="s">
        <v>787</v>
      </c>
      <c r="G471" s="70" t="s">
        <v>2183</v>
      </c>
      <c r="H471" s="70" t="s">
        <v>2184</v>
      </c>
      <c r="I471" s="148" t="s">
        <v>793</v>
      </c>
      <c r="J471" s="71">
        <v>0.63114756298603325</v>
      </c>
      <c r="K471" s="71">
        <v>1.534042955717573</v>
      </c>
      <c r="L471" s="71">
        <v>2.627342475427191</v>
      </c>
      <c r="M471" s="71">
        <v>7.2617315043683819</v>
      </c>
      <c r="N471" s="71">
        <v>8.6371415683211037</v>
      </c>
      <c r="O471" s="71">
        <v>5.8617346325989876</v>
      </c>
      <c r="P471" s="71">
        <v>16.589027887199869</v>
      </c>
      <c r="Q471" s="71">
        <v>0.58017043884831698</v>
      </c>
      <c r="R471" s="71">
        <v>7.4402402328739452</v>
      </c>
      <c r="S471" s="71">
        <v>0.72959248823526979</v>
      </c>
      <c r="T471" s="72"/>
      <c r="U471" s="71">
        <v>157437</v>
      </c>
      <c r="V471" s="71">
        <v>589</v>
      </c>
      <c r="W471" s="71">
        <v>24</v>
      </c>
      <c r="X471" s="71">
        <v>3029</v>
      </c>
      <c r="Y471" s="71">
        <v>3781</v>
      </c>
      <c r="Z471" s="71">
        <v>2411</v>
      </c>
      <c r="AA471" s="71">
        <v>4028</v>
      </c>
      <c r="AB471" s="71">
        <v>9420</v>
      </c>
      <c r="AC471" s="71">
        <v>1288663</v>
      </c>
      <c r="AD471" s="71">
        <v>0.72959248823526979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2185</v>
      </c>
      <c r="B472" s="70">
        <v>2</v>
      </c>
      <c r="C472" s="70">
        <v>2</v>
      </c>
      <c r="D472" s="70">
        <v>1</v>
      </c>
      <c r="E472" s="70">
        <v>2005</v>
      </c>
      <c r="F472" s="70" t="s">
        <v>789</v>
      </c>
      <c r="G472" s="70" t="s">
        <v>2183</v>
      </c>
      <c r="H472" s="70" t="s">
        <v>2184</v>
      </c>
      <c r="I472" s="148"/>
      <c r="J472" s="71">
        <v>1.3596534359904611</v>
      </c>
      <c r="K472" s="71">
        <v>1.222702774353513</v>
      </c>
      <c r="L472" s="71">
        <v>0</v>
      </c>
      <c r="M472" s="71">
        <v>8.8977691847888636</v>
      </c>
      <c r="N472" s="71">
        <v>12.32862871609365</v>
      </c>
      <c r="O472" s="71">
        <v>8.3661428414697401</v>
      </c>
      <c r="P472" s="71">
        <v>20.51191844927159</v>
      </c>
      <c r="Q472" s="71">
        <v>0.51096387082475603</v>
      </c>
      <c r="R472" s="71">
        <v>10.08058087279236</v>
      </c>
      <c r="S472" s="71">
        <v>1.2334995200000001</v>
      </c>
      <c r="T472" s="72"/>
      <c r="U472" s="71">
        <v>172780</v>
      </c>
      <c r="V472" s="71">
        <v>573</v>
      </c>
      <c r="W472" s="71">
        <v>0</v>
      </c>
      <c r="X472" s="71">
        <v>2119</v>
      </c>
      <c r="Y472" s="71">
        <v>4658</v>
      </c>
      <c r="Z472" s="71">
        <v>3982</v>
      </c>
      <c r="AA472" s="71">
        <v>4079</v>
      </c>
      <c r="AB472" s="71">
        <v>8673</v>
      </c>
      <c r="AC472" s="71">
        <v>1782542</v>
      </c>
      <c r="AD472" s="71">
        <v>1.2334995200000001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2186</v>
      </c>
      <c r="B473" s="70">
        <v>3</v>
      </c>
      <c r="C473" s="70">
        <v>3</v>
      </c>
      <c r="D473" s="70">
        <v>1</v>
      </c>
      <c r="E473" s="70">
        <v>2006</v>
      </c>
      <c r="F473" s="70" t="s">
        <v>790</v>
      </c>
      <c r="G473" s="70" t="s">
        <v>2183</v>
      </c>
      <c r="H473" s="70" t="s">
        <v>2184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2187</v>
      </c>
      <c r="B474" s="70">
        <v>4</v>
      </c>
      <c r="C474" s="70">
        <v>4</v>
      </c>
      <c r="D474" s="70">
        <v>1</v>
      </c>
      <c r="E474" s="70">
        <v>2007</v>
      </c>
      <c r="F474" s="70" t="s">
        <v>791</v>
      </c>
      <c r="G474" s="70" t="s">
        <v>2183</v>
      </c>
      <c r="H474" s="70" t="s">
        <v>2184</v>
      </c>
      <c r="I474" s="148"/>
      <c r="J474" s="71">
        <v>1.1277309309527059</v>
      </c>
      <c r="K474" s="71">
        <v>1.218269772727089</v>
      </c>
      <c r="L474" s="71">
        <v>0.78133187316149344</v>
      </c>
      <c r="M474" s="71">
        <v>11.76045909225839</v>
      </c>
      <c r="N474" s="71">
        <v>12.801173520081131</v>
      </c>
      <c r="O474" s="71">
        <v>8.0074167851277753</v>
      </c>
      <c r="P474" s="71">
        <v>20.262597596418729</v>
      </c>
      <c r="Q474" s="71">
        <v>0.52748674539809604</v>
      </c>
      <c r="R474" s="71">
        <v>9.4824943842154816</v>
      </c>
      <c r="S474" s="71">
        <v>1.3448242771200001</v>
      </c>
      <c r="T474" s="72"/>
      <c r="U474" s="71">
        <v>124037</v>
      </c>
      <c r="V474" s="71">
        <v>514</v>
      </c>
      <c r="W474" s="71">
        <v>7</v>
      </c>
      <c r="X474" s="71">
        <v>3000</v>
      </c>
      <c r="Y474" s="71">
        <v>4608</v>
      </c>
      <c r="Z474" s="71">
        <v>3962</v>
      </c>
      <c r="AA474" s="71">
        <v>3968</v>
      </c>
      <c r="AB474" s="71">
        <v>8480</v>
      </c>
      <c r="AC474" s="71">
        <v>1724894</v>
      </c>
      <c r="AD474" s="71">
        <v>1.3448242771200001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2188</v>
      </c>
      <c r="B475" s="70">
        <v>5</v>
      </c>
      <c r="C475" s="70">
        <v>5</v>
      </c>
      <c r="D475" s="70">
        <v>1</v>
      </c>
      <c r="E475" s="70">
        <v>2008</v>
      </c>
      <c r="F475" s="70" t="s">
        <v>792</v>
      </c>
      <c r="G475" s="70" t="s">
        <v>2183</v>
      </c>
      <c r="H475" s="70" t="s">
        <v>2184</v>
      </c>
      <c r="I475" s="148"/>
      <c r="J475" s="71">
        <v>0.940527320668199</v>
      </c>
      <c r="K475" s="71">
        <v>0.96640520716591904</v>
      </c>
      <c r="L475" s="71">
        <v>0.69919335644521241</v>
      </c>
      <c r="M475" s="71">
        <v>11.7357300559768</v>
      </c>
      <c r="N475" s="71">
        <v>12.50046731816553</v>
      </c>
      <c r="O475" s="71">
        <v>7.8022860609423619</v>
      </c>
      <c r="P475" s="71">
        <v>19.556014006483551</v>
      </c>
      <c r="Q475" s="71">
        <v>0.50903718194851799</v>
      </c>
      <c r="R475" s="71">
        <v>9.3311719857974804</v>
      </c>
      <c r="S475" s="71">
        <v>1.26954498468</v>
      </c>
      <c r="T475" s="72"/>
      <c r="U475" s="71">
        <v>131922</v>
      </c>
      <c r="V475" s="71">
        <v>514</v>
      </c>
      <c r="W475" s="71">
        <v>7</v>
      </c>
      <c r="X475" s="71">
        <v>3000</v>
      </c>
      <c r="Y475" s="71">
        <v>4577</v>
      </c>
      <c r="Z475" s="71">
        <v>3996</v>
      </c>
      <c r="AA475" s="71">
        <v>3834</v>
      </c>
      <c r="AB475" s="71">
        <v>8318</v>
      </c>
      <c r="AC475" s="71">
        <v>1762530</v>
      </c>
      <c r="AD475" s="71">
        <v>1.26954498468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2189</v>
      </c>
      <c r="B476" s="70">
        <v>6</v>
      </c>
      <c r="C476" s="70">
        <v>6</v>
      </c>
      <c r="D476" s="70">
        <v>1</v>
      </c>
      <c r="E476" s="70">
        <v>2009</v>
      </c>
      <c r="F476" s="70" t="s">
        <v>176</v>
      </c>
      <c r="G476" s="70" t="s">
        <v>2183</v>
      </c>
      <c r="H476" s="70" t="s">
        <v>2184</v>
      </c>
      <c r="I476" s="148"/>
      <c r="J476" s="71">
        <v>0</v>
      </c>
      <c r="K476" s="71">
        <v>0.81701269606346016</v>
      </c>
      <c r="L476" s="71">
        <v>0.93314097426312059</v>
      </c>
      <c r="M476" s="71">
        <v>10.67457871243159</v>
      </c>
      <c r="N476" s="71">
        <v>11.3328547359603</v>
      </c>
      <c r="O476" s="71">
        <v>7.9442254590285817</v>
      </c>
      <c r="P476" s="71">
        <v>18.87019922408334</v>
      </c>
      <c r="Q476" s="71">
        <v>0.47897109625778</v>
      </c>
      <c r="R476" s="71">
        <v>8.9769689620263868</v>
      </c>
      <c r="S476" s="71">
        <v>1.0098376604399999</v>
      </c>
      <c r="T476" s="72"/>
      <c r="U476" s="71">
        <v>0</v>
      </c>
      <c r="V476" s="71">
        <v>501</v>
      </c>
      <c r="W476" s="71">
        <v>9</v>
      </c>
      <c r="X476" s="71">
        <v>3118</v>
      </c>
      <c r="Y476" s="71">
        <v>4547</v>
      </c>
      <c r="Z476" s="71">
        <v>4016</v>
      </c>
      <c r="AA476" s="71">
        <v>3798</v>
      </c>
      <c r="AB476" s="71">
        <v>8216</v>
      </c>
      <c r="AC476" s="71">
        <v>1654219</v>
      </c>
      <c r="AD476" s="71">
        <v>1.0098376604399999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0.84399999999999997</v>
      </c>
      <c r="BL476" s="71">
        <v>0</v>
      </c>
      <c r="BM476" s="71">
        <v>0</v>
      </c>
      <c r="BN476" s="72"/>
      <c r="BO476" s="71">
        <v>0</v>
      </c>
      <c r="BP476" s="71">
        <v>0</v>
      </c>
      <c r="BQ476" s="71">
        <v>0</v>
      </c>
      <c r="BR476" s="71">
        <v>1</v>
      </c>
      <c r="BS476" s="71">
        <v>0</v>
      </c>
      <c r="BT476" s="71">
        <v>0</v>
      </c>
      <c r="BU476"/>
      <c r="BV476" s="70">
        <v>0.84399999999999997</v>
      </c>
      <c r="BW476" s="70">
        <v>0</v>
      </c>
      <c r="BX476" s="70">
        <v>0</v>
      </c>
      <c r="BY476" s="70">
        <v>0</v>
      </c>
      <c r="BZ476" s="70">
        <v>0</v>
      </c>
      <c r="CA476" s="70">
        <v>0</v>
      </c>
      <c r="CB476" s="70">
        <v>0</v>
      </c>
      <c r="CC476" s="70">
        <v>0</v>
      </c>
      <c r="CD476" s="70">
        <v>0</v>
      </c>
    </row>
    <row r="477" spans="1:82">
      <c r="A477" s="70" t="s">
        <v>2190</v>
      </c>
      <c r="B477" s="70">
        <v>7</v>
      </c>
      <c r="C477" s="70">
        <v>7</v>
      </c>
      <c r="D477" s="70">
        <v>1</v>
      </c>
      <c r="E477" s="70">
        <v>2010</v>
      </c>
      <c r="F477" s="70" t="s">
        <v>177</v>
      </c>
      <c r="G477" s="70" t="s">
        <v>2183</v>
      </c>
      <c r="H477" s="70" t="s">
        <v>2184</v>
      </c>
      <c r="I477" s="148"/>
      <c r="J477" s="71">
        <v>1.0170530280382919</v>
      </c>
      <c r="K477" s="71">
        <v>0.73241991458986888</v>
      </c>
      <c r="L477" s="71">
        <v>0.87160296375205393</v>
      </c>
      <c r="M477" s="71">
        <v>10.7987531187432</v>
      </c>
      <c r="N477" s="71">
        <v>11.36269383002236</v>
      </c>
      <c r="O477" s="71">
        <v>8.0551555501999452</v>
      </c>
      <c r="P477" s="71">
        <v>19.103838159609889</v>
      </c>
      <c r="Q477" s="71">
        <v>0.49285646519461501</v>
      </c>
      <c r="R477" s="71">
        <v>9.6450199392843672</v>
      </c>
      <c r="S477" s="71">
        <v>1.3197853279464</v>
      </c>
      <c r="T477" s="72"/>
      <c r="U477" s="71">
        <v>134298</v>
      </c>
      <c r="V477" s="71">
        <v>501</v>
      </c>
      <c r="W477" s="71">
        <v>9</v>
      </c>
      <c r="X477" s="71">
        <v>3118</v>
      </c>
      <c r="Y477" s="71">
        <v>4497</v>
      </c>
      <c r="Z477" s="71">
        <v>4091</v>
      </c>
      <c r="AA477" s="71">
        <v>3749</v>
      </c>
      <c r="AB477" s="71">
        <v>8101</v>
      </c>
      <c r="AC477" s="71">
        <v>1684296</v>
      </c>
      <c r="AD477" s="71">
        <v>1.3197853279464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0.95199999999999996</v>
      </c>
      <c r="BL477" s="71">
        <v>0</v>
      </c>
      <c r="BM477" s="71">
        <v>0</v>
      </c>
      <c r="BN477" s="72"/>
      <c r="BO477" s="71">
        <v>0</v>
      </c>
      <c r="BP477" s="71">
        <v>0</v>
      </c>
      <c r="BQ477" s="71">
        <v>0</v>
      </c>
      <c r="BR477" s="71">
        <v>1</v>
      </c>
      <c r="BS477" s="71">
        <v>0</v>
      </c>
      <c r="BT477" s="71">
        <v>0</v>
      </c>
      <c r="BU477"/>
      <c r="BV477" s="70">
        <v>0.95199999999999996</v>
      </c>
      <c r="BW477" s="70">
        <v>0</v>
      </c>
      <c r="BX477" s="70">
        <v>0</v>
      </c>
      <c r="BY477" s="70">
        <v>0</v>
      </c>
      <c r="BZ477" s="70">
        <v>0</v>
      </c>
      <c r="CA477" s="70">
        <v>0</v>
      </c>
      <c r="CB477" s="70">
        <v>0</v>
      </c>
      <c r="CC477" s="70">
        <v>0</v>
      </c>
      <c r="CD477" s="70">
        <v>0</v>
      </c>
    </row>
    <row r="478" spans="1:82">
      <c r="A478" s="70" t="s">
        <v>2191</v>
      </c>
      <c r="B478" s="70">
        <v>8</v>
      </c>
      <c r="C478" s="70">
        <v>8</v>
      </c>
      <c r="D478" s="70">
        <v>1</v>
      </c>
      <c r="E478" s="70">
        <v>2011</v>
      </c>
      <c r="F478" s="70" t="s">
        <v>178</v>
      </c>
      <c r="G478" s="70" t="s">
        <v>2183</v>
      </c>
      <c r="H478" s="70" t="s">
        <v>2184</v>
      </c>
      <c r="I478" s="148"/>
      <c r="J478" s="71">
        <v>1.3872482527289349</v>
      </c>
      <c r="K478" s="71">
        <v>1.105698674083724</v>
      </c>
      <c r="L478" s="71">
        <v>0.3843145620213273</v>
      </c>
      <c r="M478" s="71">
        <v>13.73192170756443</v>
      </c>
      <c r="N478" s="71">
        <v>13.19794111381106</v>
      </c>
      <c r="O478" s="71">
        <v>8.0187772260484564</v>
      </c>
      <c r="P478" s="71">
        <v>18.061870744405137</v>
      </c>
      <c r="Q478" s="71">
        <v>0.56717085185706095</v>
      </c>
      <c r="R478" s="71">
        <v>9.8006506321703259</v>
      </c>
      <c r="S478" s="71">
        <v>0.92517099048000007</v>
      </c>
      <c r="T478" s="72"/>
      <c r="U478" s="71">
        <v>172110</v>
      </c>
      <c r="V478" s="71">
        <v>501</v>
      </c>
      <c r="W478" s="71">
        <v>9</v>
      </c>
      <c r="X478" s="71">
        <v>3118</v>
      </c>
      <c r="Y478" s="71">
        <v>4522</v>
      </c>
      <c r="Z478" s="71">
        <v>4161</v>
      </c>
      <c r="AA478" s="71">
        <v>3650</v>
      </c>
      <c r="AB478" s="71">
        <v>8082</v>
      </c>
      <c r="AC478" s="71">
        <v>1708643</v>
      </c>
      <c r="AD478" s="71">
        <v>0.92517099048000007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0.8</v>
      </c>
      <c r="BL478" s="71">
        <v>0</v>
      </c>
      <c r="BM478" s="71">
        <v>0</v>
      </c>
      <c r="BN478" s="72"/>
      <c r="BO478" s="71">
        <v>0</v>
      </c>
      <c r="BP478" s="71">
        <v>0</v>
      </c>
      <c r="BQ478" s="71">
        <v>0</v>
      </c>
      <c r="BR478" s="71">
        <v>1</v>
      </c>
      <c r="BS478" s="71">
        <v>0</v>
      </c>
      <c r="BT478" s="71">
        <v>0</v>
      </c>
      <c r="BU478"/>
      <c r="BV478" s="70">
        <v>0.8</v>
      </c>
      <c r="BW478" s="70">
        <v>0</v>
      </c>
      <c r="BX478" s="70">
        <v>0</v>
      </c>
      <c r="BY478" s="70">
        <v>0</v>
      </c>
      <c r="BZ478" s="70">
        <v>0</v>
      </c>
      <c r="CA478" s="70">
        <v>0</v>
      </c>
      <c r="CB478" s="70">
        <v>0</v>
      </c>
      <c r="CC478" s="70">
        <v>0</v>
      </c>
      <c r="CD478" s="70">
        <v>0</v>
      </c>
    </row>
    <row r="479" spans="1:82">
      <c r="A479" s="70" t="s">
        <v>2192</v>
      </c>
      <c r="B479" s="70">
        <v>9</v>
      </c>
      <c r="C479" s="70">
        <v>9</v>
      </c>
      <c r="D479" s="70">
        <v>1</v>
      </c>
      <c r="E479" s="70">
        <v>2012</v>
      </c>
      <c r="F479" s="70" t="s">
        <v>179</v>
      </c>
      <c r="G479" s="70" t="s">
        <v>2183</v>
      </c>
      <c r="H479" s="70" t="s">
        <v>2184</v>
      </c>
      <c r="I479" s="148"/>
      <c r="J479" s="71">
        <v>1.26413915486429</v>
      </c>
      <c r="K479" s="71">
        <v>1.090693725650935</v>
      </c>
      <c r="L479" s="71">
        <v>0.38049164397499119</v>
      </c>
      <c r="M479" s="71">
        <v>14.45853182893968</v>
      </c>
      <c r="N479" s="71">
        <v>13.75538982720844</v>
      </c>
      <c r="O479" s="71">
        <v>8.0780418438928834</v>
      </c>
      <c r="P479" s="71">
        <v>17.587346842436268</v>
      </c>
      <c r="Q479" s="71">
        <v>0.61416106162599104</v>
      </c>
      <c r="R479" s="71">
        <v>9.7184611492981645</v>
      </c>
      <c r="S479" s="71">
        <v>0.95646407739999995</v>
      </c>
      <c r="T479" s="72"/>
      <c r="U479" s="71">
        <v>169118</v>
      </c>
      <c r="V479" s="71">
        <v>501</v>
      </c>
      <c r="W479" s="71">
        <v>9</v>
      </c>
      <c r="X479" s="71">
        <v>3118</v>
      </c>
      <c r="Y479" s="71">
        <v>4464</v>
      </c>
      <c r="Z479" s="71">
        <v>4225</v>
      </c>
      <c r="AA479" s="71">
        <v>3534</v>
      </c>
      <c r="AB479" s="71">
        <v>8055</v>
      </c>
      <c r="AC479" s="71">
        <v>1650430</v>
      </c>
      <c r="AD479" s="71">
        <v>0.95646407739999995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0.94599999999999995</v>
      </c>
      <c r="BL479" s="71">
        <v>0</v>
      </c>
      <c r="BM479" s="71">
        <v>0</v>
      </c>
      <c r="BN479" s="72"/>
      <c r="BO479" s="71">
        <v>0</v>
      </c>
      <c r="BP479" s="71">
        <v>0</v>
      </c>
      <c r="BQ479" s="71">
        <v>0</v>
      </c>
      <c r="BR479" s="71">
        <v>1</v>
      </c>
      <c r="BS479" s="71">
        <v>0</v>
      </c>
      <c r="BT479" s="71">
        <v>0</v>
      </c>
      <c r="BU479"/>
      <c r="BV479" s="70">
        <v>0.94599999999999995</v>
      </c>
      <c r="BW479" s="70">
        <v>0</v>
      </c>
      <c r="BX479" s="70">
        <v>0</v>
      </c>
      <c r="BY479" s="70">
        <v>0</v>
      </c>
      <c r="BZ479" s="70">
        <v>0</v>
      </c>
      <c r="CA479" s="70">
        <v>0</v>
      </c>
      <c r="CB479" s="70">
        <v>0</v>
      </c>
      <c r="CC479" s="70">
        <v>0</v>
      </c>
      <c r="CD479" s="70">
        <v>0</v>
      </c>
    </row>
    <row r="480" spans="1:82">
      <c r="A480" s="70" t="s">
        <v>2193</v>
      </c>
      <c r="B480" s="70">
        <v>10</v>
      </c>
      <c r="C480" s="70">
        <v>10</v>
      </c>
      <c r="D480" s="70">
        <v>1</v>
      </c>
      <c r="E480" s="70">
        <v>2013</v>
      </c>
      <c r="F480" s="70" t="s">
        <v>180</v>
      </c>
      <c r="G480" s="70" t="s">
        <v>2183</v>
      </c>
      <c r="H480" s="70" t="s">
        <v>2184</v>
      </c>
      <c r="I480" s="148"/>
      <c r="J480" s="71">
        <v>0.81918740044330407</v>
      </c>
      <c r="K480" s="71">
        <v>0.94053603811540853</v>
      </c>
      <c r="L480" s="71">
        <v>0.34873006539364032</v>
      </c>
      <c r="M480" s="71">
        <v>15.384158216542851</v>
      </c>
      <c r="N480" s="71">
        <v>13.327974374242951</v>
      </c>
      <c r="O480" s="71">
        <v>7.9725493071764717</v>
      </c>
      <c r="P480" s="71">
        <v>17.683588276401149</v>
      </c>
      <c r="Q480" s="71">
        <v>0.62007682868477998</v>
      </c>
      <c r="R480" s="71">
        <v>9.2003821548826128</v>
      </c>
      <c r="S480" s="71">
        <v>0.84064770931999988</v>
      </c>
      <c r="T480" s="72"/>
      <c r="U480" s="71">
        <v>106043</v>
      </c>
      <c r="V480" s="71">
        <v>501</v>
      </c>
      <c r="W480" s="71">
        <v>9</v>
      </c>
      <c r="X480" s="71">
        <v>3118</v>
      </c>
      <c r="Y480" s="71">
        <v>4499</v>
      </c>
      <c r="Z480" s="71">
        <v>4356</v>
      </c>
      <c r="AA480" s="71">
        <v>3540</v>
      </c>
      <c r="AB480" s="71">
        <v>8016</v>
      </c>
      <c r="AC480" s="71">
        <v>1525164</v>
      </c>
      <c r="AD480" s="71">
        <v>0.84064770931999988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0.97299999999999998</v>
      </c>
      <c r="BL480" s="71">
        <v>0</v>
      </c>
      <c r="BM480" s="71">
        <v>0</v>
      </c>
      <c r="BN480" s="72"/>
      <c r="BO480" s="71">
        <v>0</v>
      </c>
      <c r="BP480" s="71">
        <v>0</v>
      </c>
      <c r="BQ480" s="71">
        <v>0</v>
      </c>
      <c r="BR480" s="71">
        <v>1</v>
      </c>
      <c r="BS480" s="71">
        <v>0</v>
      </c>
      <c r="BT480" s="71">
        <v>0</v>
      </c>
      <c r="BU480"/>
      <c r="BV480" s="70">
        <v>0.97299999999999998</v>
      </c>
      <c r="BW480" s="70">
        <v>0</v>
      </c>
      <c r="BX480" s="70">
        <v>0</v>
      </c>
      <c r="BY480" s="70">
        <v>0</v>
      </c>
      <c r="BZ480" s="70">
        <v>0</v>
      </c>
      <c r="CA480" s="70">
        <v>0</v>
      </c>
      <c r="CB480" s="70">
        <v>0</v>
      </c>
      <c r="CC480" s="70">
        <v>0</v>
      </c>
      <c r="CD480" s="70">
        <v>0</v>
      </c>
    </row>
    <row r="481" spans="1:82">
      <c r="A481" s="70" t="s">
        <v>2194</v>
      </c>
      <c r="B481" s="70">
        <v>11</v>
      </c>
      <c r="C481" s="70">
        <v>11</v>
      </c>
      <c r="D481" s="70">
        <v>1</v>
      </c>
      <c r="E481" s="70">
        <v>2014</v>
      </c>
      <c r="F481" s="70" t="s">
        <v>181</v>
      </c>
      <c r="G481" s="70" t="s">
        <v>2183</v>
      </c>
      <c r="H481" s="70" t="s">
        <v>2184</v>
      </c>
      <c r="I481" s="148"/>
      <c r="J481" s="71">
        <v>0.86365389919128754</v>
      </c>
      <c r="K481" s="71">
        <v>1.011151336079801</v>
      </c>
      <c r="L481" s="71">
        <v>0.17698662556802111</v>
      </c>
      <c r="M481" s="71">
        <v>12.55006115850842</v>
      </c>
      <c r="N481" s="71">
        <v>11.885340202808059</v>
      </c>
      <c r="O481" s="71">
        <v>7.7556121373684013</v>
      </c>
      <c r="P481" s="71">
        <v>17.373798542775759</v>
      </c>
      <c r="Q481" s="71">
        <v>0.58787612905490605</v>
      </c>
      <c r="R481" s="71">
        <v>11.1014014494229</v>
      </c>
      <c r="S481" s="71">
        <v>0.92765881649000015</v>
      </c>
      <c r="T481" s="72"/>
      <c r="U481" s="71">
        <v>128237</v>
      </c>
      <c r="V481" s="71">
        <v>515</v>
      </c>
      <c r="W481" s="71">
        <v>2</v>
      </c>
      <c r="X481" s="71">
        <v>2809</v>
      </c>
      <c r="Y481" s="71">
        <v>4472</v>
      </c>
      <c r="Z481" s="71">
        <v>4463</v>
      </c>
      <c r="AA481" s="71">
        <v>3460</v>
      </c>
      <c r="AB481" s="71">
        <v>7921</v>
      </c>
      <c r="AC481" s="71">
        <v>1846086</v>
      </c>
      <c r="AD481" s="71">
        <v>0.92765881649000015</v>
      </c>
      <c r="AE481" s="72"/>
      <c r="AF481" s="71"/>
      <c r="AG481" s="71"/>
      <c r="AH481" s="71"/>
      <c r="AI481" s="71"/>
      <c r="AJ481" s="71"/>
      <c r="AK481" s="71"/>
      <c r="AL481" s="71"/>
      <c r="AM481" s="71"/>
      <c r="AN481" s="71"/>
      <c r="AO481" s="71"/>
      <c r="AP481" s="71"/>
      <c r="AQ481" s="72"/>
      <c r="AR481" s="71">
        <v>25</v>
      </c>
      <c r="AS481" s="71">
        <v>6</v>
      </c>
      <c r="AT481" s="71">
        <v>0</v>
      </c>
      <c r="AU481" s="71">
        <v>0</v>
      </c>
      <c r="AV481" s="71">
        <v>0</v>
      </c>
      <c r="AW481" s="71">
        <v>0</v>
      </c>
      <c r="AX481" s="71"/>
      <c r="AY481" s="72"/>
      <c r="AZ481" s="71">
        <v>118.7</v>
      </c>
      <c r="BA481" s="71">
        <v>115.1</v>
      </c>
      <c r="BB481" s="71">
        <v>0</v>
      </c>
      <c r="BC481" s="71">
        <v>0</v>
      </c>
      <c r="BD481" s="71">
        <v>0</v>
      </c>
      <c r="BE481" s="71">
        <v>0</v>
      </c>
      <c r="BF481" s="71"/>
      <c r="BG481" s="72"/>
      <c r="BH481" s="71">
        <v>0</v>
      </c>
      <c r="BI481" s="71">
        <v>0</v>
      </c>
      <c r="BJ481" s="71">
        <v>0</v>
      </c>
      <c r="BK481" s="71">
        <v>0.92300000000000004</v>
      </c>
      <c r="BL481" s="71">
        <v>0</v>
      </c>
      <c r="BM481" s="71">
        <v>0</v>
      </c>
      <c r="BN481" s="72"/>
      <c r="BO481" s="71">
        <v>0</v>
      </c>
      <c r="BP481" s="71">
        <v>0</v>
      </c>
      <c r="BQ481" s="71">
        <v>0</v>
      </c>
      <c r="BR481" s="71">
        <v>1</v>
      </c>
      <c r="BS481" s="71">
        <v>0</v>
      </c>
      <c r="BT481" s="71">
        <v>0</v>
      </c>
      <c r="BU481"/>
      <c r="BV481" s="70">
        <v>0.92300000000000004</v>
      </c>
      <c r="BW481" s="70">
        <v>0</v>
      </c>
      <c r="BX481" s="70">
        <v>0</v>
      </c>
      <c r="BY481" s="70">
        <v>0</v>
      </c>
      <c r="BZ481" s="70">
        <v>0</v>
      </c>
      <c r="CA481" s="70">
        <v>0</v>
      </c>
      <c r="CB481" s="70">
        <v>0</v>
      </c>
      <c r="CC481" s="70">
        <v>0</v>
      </c>
      <c r="CD481" s="70">
        <v>0</v>
      </c>
    </row>
    <row r="482" spans="1:82">
      <c r="A482" s="70" t="s">
        <v>2195</v>
      </c>
      <c r="B482" s="70">
        <v>12</v>
      </c>
      <c r="C482" s="70">
        <v>12</v>
      </c>
      <c r="D482" s="70">
        <v>1</v>
      </c>
      <c r="E482" s="70">
        <v>2015</v>
      </c>
      <c r="F482" s="70" t="s">
        <v>182</v>
      </c>
      <c r="G482" s="1064" t="s">
        <v>2183</v>
      </c>
      <c r="H482" s="70" t="s">
        <v>2184</v>
      </c>
      <c r="I482" s="148"/>
      <c r="J482" s="71">
        <v>0.68354357187543313</v>
      </c>
      <c r="K482" s="71">
        <v>1.075373225800734</v>
      </c>
      <c r="L482" s="71">
        <v>0.2206091321256938</v>
      </c>
      <c r="M482" s="71">
        <v>13.352504657867151</v>
      </c>
      <c r="N482" s="71">
        <v>11.766293650167549</v>
      </c>
      <c r="O482" s="71">
        <v>7.7281564602845192</v>
      </c>
      <c r="P482" s="71">
        <v>17.221690084217308</v>
      </c>
      <c r="Q482" s="71">
        <v>0.56917193883457995</v>
      </c>
      <c r="R482" s="71">
        <v>12.137882726337399</v>
      </c>
      <c r="S482" s="71">
        <v>0.77864536099999992</v>
      </c>
      <c r="T482" s="72"/>
      <c r="U482" s="71">
        <v>92073</v>
      </c>
      <c r="V482" s="71">
        <v>515</v>
      </c>
      <c r="W482" s="71">
        <v>2</v>
      </c>
      <c r="X482" s="71">
        <v>2809</v>
      </c>
      <c r="Y482" s="71">
        <v>4447</v>
      </c>
      <c r="Z482" s="71">
        <v>4490</v>
      </c>
      <c r="AA482" s="71">
        <v>3427</v>
      </c>
      <c r="AB482" s="71">
        <v>7834</v>
      </c>
      <c r="AC482" s="71">
        <v>2074773</v>
      </c>
      <c r="AD482" s="71">
        <v>0.77864536099999992</v>
      </c>
      <c r="AE482" s="72"/>
      <c r="AF482" s="71">
        <v>925883.49754683522</v>
      </c>
      <c r="AG482" s="71">
        <v>891343.96873528149</v>
      </c>
      <c r="AH482" s="71">
        <v>44962.266030682149</v>
      </c>
      <c r="AI482" s="71">
        <v>16435462.72698779</v>
      </c>
      <c r="AJ482" s="71">
        <v>17357261.98653676</v>
      </c>
      <c r="AK482" s="71">
        <v>0</v>
      </c>
      <c r="AL482" s="71">
        <v>0</v>
      </c>
      <c r="AM482" s="71">
        <v>1073616.8376059779</v>
      </c>
      <c r="AN482" s="71">
        <v>0</v>
      </c>
      <c r="AO482" s="71">
        <v>0</v>
      </c>
      <c r="AP482" s="71">
        <v>36728531.283443324</v>
      </c>
      <c r="AQ482" s="72"/>
      <c r="AR482" s="71">
        <v>28</v>
      </c>
      <c r="AS482" s="71">
        <v>8</v>
      </c>
      <c r="AT482" s="71">
        <v>0</v>
      </c>
      <c r="AU482" s="71">
        <v>0</v>
      </c>
      <c r="AV482" s="71">
        <v>0</v>
      </c>
      <c r="AW482" s="71">
        <v>0</v>
      </c>
      <c r="AX482" s="71"/>
      <c r="AY482" s="72"/>
      <c r="AZ482" s="71">
        <v>133.5</v>
      </c>
      <c r="BA482" s="71">
        <v>162.30000000000001</v>
      </c>
      <c r="BB482" s="71">
        <v>0</v>
      </c>
      <c r="BC482" s="71">
        <v>0</v>
      </c>
      <c r="BD482" s="71">
        <v>0</v>
      </c>
      <c r="BE482" s="71">
        <v>0</v>
      </c>
      <c r="BF482" s="71"/>
      <c r="BG482" s="72"/>
      <c r="BH482" s="71">
        <v>0</v>
      </c>
      <c r="BI482" s="71">
        <v>0</v>
      </c>
      <c r="BJ482" s="71">
        <v>0</v>
      </c>
      <c r="BK482" s="71">
        <v>0.86399999999999999</v>
      </c>
      <c r="BL482" s="71">
        <v>0</v>
      </c>
      <c r="BM482" s="71">
        <v>0</v>
      </c>
      <c r="BN482" s="72"/>
      <c r="BO482" s="71">
        <v>0</v>
      </c>
      <c r="BP482" s="71">
        <v>0</v>
      </c>
      <c r="BQ482" s="71">
        <v>0</v>
      </c>
      <c r="BR482" s="71">
        <v>1</v>
      </c>
      <c r="BS482" s="71">
        <v>0</v>
      </c>
      <c r="BT482" s="71">
        <v>0</v>
      </c>
      <c r="BU482"/>
      <c r="BV482" s="70">
        <v>0.86399999999999999</v>
      </c>
      <c r="BW482" s="70">
        <v>0</v>
      </c>
      <c r="BX482" s="70">
        <v>0</v>
      </c>
      <c r="BY482" s="70">
        <v>0</v>
      </c>
      <c r="BZ482" s="70">
        <v>0</v>
      </c>
      <c r="CA482" s="70">
        <v>0</v>
      </c>
      <c r="CB482" s="70">
        <v>0</v>
      </c>
      <c r="CC482" s="70">
        <v>0</v>
      </c>
      <c r="CD482" s="70">
        <v>0</v>
      </c>
    </row>
    <row r="483" spans="1:82">
      <c r="A483" s="70" t="s">
        <v>2196</v>
      </c>
      <c r="B483" s="70">
        <v>13</v>
      </c>
      <c r="C483" s="70">
        <v>13</v>
      </c>
      <c r="D483" s="70">
        <v>1</v>
      </c>
      <c r="E483" s="70">
        <v>2016</v>
      </c>
      <c r="F483" s="70" t="s">
        <v>155</v>
      </c>
      <c r="G483" s="1064" t="s">
        <v>2183</v>
      </c>
      <c r="H483" s="70" t="s">
        <v>2184</v>
      </c>
      <c r="I483" s="148"/>
      <c r="J483" s="71">
        <v>0.72024690483054488</v>
      </c>
      <c r="K483" s="71">
        <v>1.1076218862569402</v>
      </c>
      <c r="L483" s="71">
        <v>0.24929784380167103</v>
      </c>
      <c r="M483" s="71">
        <v>10.284871123115536</v>
      </c>
      <c r="N483" s="71">
        <v>11.010265806909779</v>
      </c>
      <c r="O483" s="71">
        <v>7.7669324907074211</v>
      </c>
      <c r="P483" s="71">
        <v>17.029820378882818</v>
      </c>
      <c r="Q483" s="71">
        <v>0.54429040662216466</v>
      </c>
      <c r="R483" s="71">
        <v>22.984651568629243</v>
      </c>
      <c r="S483" s="71">
        <v>1.7009471626400001</v>
      </c>
      <c r="T483" s="72"/>
      <c r="U483" s="71">
        <v>113442</v>
      </c>
      <c r="V483" s="71">
        <v>515</v>
      </c>
      <c r="W483" s="71">
        <v>2</v>
      </c>
      <c r="X483" s="71">
        <v>2809</v>
      </c>
      <c r="Y483" s="71">
        <v>4387</v>
      </c>
      <c r="Z483" s="71">
        <v>4568</v>
      </c>
      <c r="AA483" s="71">
        <v>3505</v>
      </c>
      <c r="AB483" s="71">
        <v>7706</v>
      </c>
      <c r="AC483" s="71">
        <v>3925552.2389627621</v>
      </c>
      <c r="AD483" s="71">
        <v>1.7009471626399999</v>
      </c>
      <c r="AE483" s="72"/>
      <c r="AF483" s="71">
        <v>1036357.22616719</v>
      </c>
      <c r="AG483" s="71">
        <v>876214.76260089059</v>
      </c>
      <c r="AH483" s="71">
        <v>38668.263588484719</v>
      </c>
      <c r="AI483" s="71">
        <v>15890865.705208659</v>
      </c>
      <c r="AJ483" s="71">
        <v>15451723.28073168</v>
      </c>
      <c r="AK483" s="71">
        <v>0</v>
      </c>
      <c r="AL483" s="71">
        <v>0</v>
      </c>
      <c r="AM483" s="71">
        <v>1056895.4411798581</v>
      </c>
      <c r="AN483" s="71">
        <v>0</v>
      </c>
      <c r="AO483" s="71">
        <v>0</v>
      </c>
      <c r="AP483" s="71">
        <v>34350724.67947676</v>
      </c>
      <c r="AQ483" s="72"/>
      <c r="AR483" s="71">
        <v>28</v>
      </c>
      <c r="AS483" s="71">
        <v>8</v>
      </c>
      <c r="AT483" s="71">
        <v>0</v>
      </c>
      <c r="AU483" s="71">
        <v>0</v>
      </c>
      <c r="AV483" s="71">
        <v>0</v>
      </c>
      <c r="AW483" s="71">
        <v>0</v>
      </c>
      <c r="AX483" s="71"/>
      <c r="AY483" s="72"/>
      <c r="AZ483" s="71">
        <v>133.5</v>
      </c>
      <c r="BA483" s="71">
        <v>162.30000000000001</v>
      </c>
      <c r="BB483" s="71">
        <v>0</v>
      </c>
      <c r="BC483" s="71">
        <v>0</v>
      </c>
      <c r="BD483" s="71">
        <v>0</v>
      </c>
      <c r="BE483" s="71">
        <v>0</v>
      </c>
      <c r="BF483" s="71"/>
      <c r="BG483" s="72"/>
      <c r="BH483" s="71">
        <v>0</v>
      </c>
      <c r="BI483" s="71">
        <v>0</v>
      </c>
      <c r="BJ483" s="71">
        <v>0</v>
      </c>
      <c r="BK483" s="71">
        <v>0.80500000000000005</v>
      </c>
      <c r="BL483" s="71">
        <v>0</v>
      </c>
      <c r="BM483" s="71">
        <v>0</v>
      </c>
      <c r="BN483" s="72"/>
      <c r="BO483" s="71">
        <v>0</v>
      </c>
      <c r="BP483" s="71">
        <v>0</v>
      </c>
      <c r="BQ483" s="71">
        <v>0</v>
      </c>
      <c r="BR483" s="71">
        <v>1</v>
      </c>
      <c r="BS483" s="71">
        <v>0</v>
      </c>
      <c r="BT483" s="71">
        <v>0</v>
      </c>
      <c r="BU483"/>
      <c r="BV483" s="70">
        <v>0.80500000000000005</v>
      </c>
      <c r="BW483" s="70">
        <v>0</v>
      </c>
      <c r="BX483" s="70">
        <v>0</v>
      </c>
      <c r="BY483" s="70">
        <v>0</v>
      </c>
      <c r="BZ483" s="70">
        <v>0</v>
      </c>
      <c r="CA483" s="70">
        <v>0</v>
      </c>
      <c r="CB483" s="70">
        <v>0</v>
      </c>
      <c r="CC483" s="70">
        <v>0</v>
      </c>
      <c r="CD483" s="70">
        <v>0</v>
      </c>
    </row>
    <row r="484" spans="1:82">
      <c r="A484" s="70" t="s">
        <v>2197</v>
      </c>
      <c r="B484" s="70">
        <v>14</v>
      </c>
      <c r="C484" s="70">
        <v>14</v>
      </c>
      <c r="D484" s="70">
        <v>1</v>
      </c>
      <c r="E484" s="70">
        <v>2017</v>
      </c>
      <c r="F484" s="70" t="s">
        <v>156</v>
      </c>
      <c r="G484" s="70" t="s">
        <v>2183</v>
      </c>
      <c r="H484" s="70" t="s">
        <v>2184</v>
      </c>
      <c r="I484" s="148"/>
      <c r="J484" s="71">
        <v>0.63849737033887344</v>
      </c>
      <c r="K484" s="71">
        <v>1.1331166372351926</v>
      </c>
      <c r="L484" s="71">
        <v>0.20532125202633389</v>
      </c>
      <c r="M484" s="71">
        <v>10.318325509607893</v>
      </c>
      <c r="N484" s="71">
        <v>11.224917875492894</v>
      </c>
      <c r="O484" s="71">
        <v>7.6452123000452374</v>
      </c>
      <c r="P484" s="71">
        <v>16.651577702638349</v>
      </c>
      <c r="Q484" s="71">
        <v>0.51636873806449202</v>
      </c>
      <c r="R484" s="71">
        <v>22.20710446086451</v>
      </c>
      <c r="S484" s="71">
        <v>1.3801204263</v>
      </c>
      <c r="T484" s="72"/>
      <c r="U484" s="71">
        <v>108631</v>
      </c>
      <c r="V484" s="71">
        <v>515</v>
      </c>
      <c r="W484" s="71">
        <v>2</v>
      </c>
      <c r="X484" s="71">
        <v>2809</v>
      </c>
      <c r="Y484" s="71">
        <v>4384</v>
      </c>
      <c r="Z484" s="71">
        <v>4571</v>
      </c>
      <c r="AA484" s="71">
        <v>3449</v>
      </c>
      <c r="AB484" s="71">
        <v>7560</v>
      </c>
      <c r="AC484" s="71">
        <v>3868010.9999999991</v>
      </c>
      <c r="AD484" s="71">
        <v>1.3801204263</v>
      </c>
      <c r="AE484" s="72"/>
      <c r="AF484" s="71">
        <v>944088.43176885962</v>
      </c>
      <c r="AG484" s="71">
        <v>916369.87026710378</v>
      </c>
      <c r="AH484" s="71">
        <v>43273.95534921893</v>
      </c>
      <c r="AI484" s="71">
        <v>16631497.267735761</v>
      </c>
      <c r="AJ484" s="71">
        <v>16646863.217714369</v>
      </c>
      <c r="AK484" s="71">
        <v>0</v>
      </c>
      <c r="AL484" s="71">
        <v>0</v>
      </c>
      <c r="AM484" s="71">
        <v>1038493.629246244</v>
      </c>
      <c r="AN484" s="71">
        <v>0</v>
      </c>
      <c r="AO484" s="71">
        <v>0</v>
      </c>
      <c r="AP484" s="71">
        <v>36220586.372081555</v>
      </c>
      <c r="AQ484" s="72"/>
      <c r="AR484" s="71">
        <v>29</v>
      </c>
      <c r="AS484" s="71">
        <v>8</v>
      </c>
      <c r="AT484" s="71">
        <v>0</v>
      </c>
      <c r="AU484" s="71">
        <v>0</v>
      </c>
      <c r="AV484" s="71">
        <v>0</v>
      </c>
      <c r="AW484" s="71">
        <v>0</v>
      </c>
      <c r="AX484" s="71"/>
      <c r="AY484" s="72"/>
      <c r="AZ484" s="71">
        <v>137.5</v>
      </c>
      <c r="BA484" s="71">
        <v>162.30000000000001</v>
      </c>
      <c r="BB484" s="71">
        <v>0</v>
      </c>
      <c r="BC484" s="71">
        <v>0</v>
      </c>
      <c r="BD484" s="71">
        <v>0</v>
      </c>
      <c r="BE484" s="71">
        <v>0</v>
      </c>
      <c r="BF484" s="71"/>
      <c r="BG484" s="72"/>
      <c r="BH484" s="71">
        <v>0</v>
      </c>
      <c r="BI484" s="71">
        <v>0</v>
      </c>
      <c r="BJ484" s="71">
        <v>0</v>
      </c>
      <c r="BK484" s="71">
        <v>0.871</v>
      </c>
      <c r="BL484" s="71">
        <v>0</v>
      </c>
      <c r="BM484" s="71">
        <v>0</v>
      </c>
      <c r="BN484" s="72"/>
      <c r="BO484" s="71">
        <v>0</v>
      </c>
      <c r="BP484" s="71">
        <v>0</v>
      </c>
      <c r="BQ484" s="71">
        <v>0</v>
      </c>
      <c r="BR484" s="71">
        <v>1</v>
      </c>
      <c r="BS484" s="71">
        <v>0</v>
      </c>
      <c r="BT484" s="71">
        <v>0</v>
      </c>
      <c r="BU484"/>
      <c r="BV484" s="70">
        <v>0.871</v>
      </c>
      <c r="BW484" s="70">
        <v>0</v>
      </c>
      <c r="BX484" s="70">
        <v>0</v>
      </c>
      <c r="BY484" s="70">
        <v>0</v>
      </c>
      <c r="BZ484" s="70">
        <v>0</v>
      </c>
      <c r="CA484" s="70">
        <v>0</v>
      </c>
      <c r="CB484" s="70">
        <v>0</v>
      </c>
      <c r="CC484" s="70">
        <v>0</v>
      </c>
      <c r="CD484" s="70">
        <v>0</v>
      </c>
    </row>
    <row r="485" spans="1:82">
      <c r="A485" s="70" t="s">
        <v>2198</v>
      </c>
      <c r="B485" s="70">
        <v>15</v>
      </c>
      <c r="C485" s="70">
        <v>15</v>
      </c>
      <c r="D485" s="70">
        <v>1</v>
      </c>
      <c r="E485" s="70">
        <v>2018</v>
      </c>
      <c r="F485" s="70" t="s">
        <v>183</v>
      </c>
      <c r="G485" s="70" t="s">
        <v>2183</v>
      </c>
      <c r="H485" s="70" t="s">
        <v>2184</v>
      </c>
      <c r="I485" s="148"/>
      <c r="J485" s="71">
        <v>0.58551412962579485</v>
      </c>
      <c r="K485" s="71">
        <v>1.0652682095266934</v>
      </c>
      <c r="L485" s="71">
        <v>0.19187887772656645</v>
      </c>
      <c r="M485" s="71">
        <v>10.239648441594676</v>
      </c>
      <c r="N485" s="71">
        <v>10.633075340665251</v>
      </c>
      <c r="O485" s="71">
        <v>7.4211603954463587</v>
      </c>
      <c r="P485" s="71">
        <v>16.208590606052137</v>
      </c>
      <c r="Q485" s="71">
        <v>0.47313792118318698</v>
      </c>
      <c r="R485" s="71">
        <v>11.357500708489288</v>
      </c>
      <c r="S485" s="71">
        <v>0.98621613269200015</v>
      </c>
      <c r="T485" s="72"/>
      <c r="U485" s="71">
        <v>100644</v>
      </c>
      <c r="V485" s="71">
        <v>515</v>
      </c>
      <c r="W485" s="71">
        <v>2</v>
      </c>
      <c r="X485" s="71">
        <v>2809</v>
      </c>
      <c r="Y485" s="71">
        <v>4365</v>
      </c>
      <c r="Z485" s="71">
        <v>4522</v>
      </c>
      <c r="AA485" s="71">
        <v>3391</v>
      </c>
      <c r="AB485" s="71">
        <v>7465</v>
      </c>
      <c r="AC485" s="71">
        <v>1970485</v>
      </c>
      <c r="AD485" s="71">
        <v>0.98621613269200015</v>
      </c>
      <c r="AE485" s="72"/>
      <c r="AF485" s="71">
        <v>850738.76863393723</v>
      </c>
      <c r="AG485" s="71">
        <v>812754.19147161453</v>
      </c>
      <c r="AH485" s="71">
        <v>41219.187397308182</v>
      </c>
      <c r="AI485" s="71">
        <v>15926425.90719831</v>
      </c>
      <c r="AJ485" s="71">
        <v>15464196.824119341</v>
      </c>
      <c r="AK485" s="71">
        <v>0</v>
      </c>
      <c r="AL485" s="71">
        <v>0</v>
      </c>
      <c r="AM485" s="71">
        <v>1027565.541462459</v>
      </c>
      <c r="AN485" s="71">
        <v>0</v>
      </c>
      <c r="AO485" s="71">
        <v>0</v>
      </c>
      <c r="AP485" s="71">
        <v>34122900.420282975</v>
      </c>
      <c r="AQ485" s="72"/>
      <c r="AR485" s="71">
        <v>29</v>
      </c>
      <c r="AS485" s="71">
        <v>8</v>
      </c>
      <c r="AT485" s="71">
        <v>0</v>
      </c>
      <c r="AU485" s="71">
        <v>0</v>
      </c>
      <c r="AV485" s="71">
        <v>0</v>
      </c>
      <c r="AW485" s="71">
        <v>0</v>
      </c>
      <c r="AX485" s="71"/>
      <c r="AY485" s="72"/>
      <c r="AZ485" s="71">
        <v>138</v>
      </c>
      <c r="BA485" s="71">
        <v>162</v>
      </c>
      <c r="BB485" s="71">
        <v>0</v>
      </c>
      <c r="BC485" s="71">
        <v>0</v>
      </c>
      <c r="BD485" s="71">
        <v>0</v>
      </c>
      <c r="BE485" s="71">
        <v>0</v>
      </c>
      <c r="BF485" s="71"/>
      <c r="BG485" s="72"/>
      <c r="BH485" s="71">
        <v>0</v>
      </c>
      <c r="BI485" s="71">
        <v>0</v>
      </c>
      <c r="BJ485" s="71">
        <v>0</v>
      </c>
      <c r="BK485" s="71">
        <v>0.84599999999999997</v>
      </c>
      <c r="BL485" s="71">
        <v>0</v>
      </c>
      <c r="BM485" s="71">
        <v>0</v>
      </c>
      <c r="BN485" s="72"/>
      <c r="BO485" s="71">
        <v>0</v>
      </c>
      <c r="BP485" s="71">
        <v>0</v>
      </c>
      <c r="BQ485" s="71">
        <v>0</v>
      </c>
      <c r="BR485" s="71">
        <v>1</v>
      </c>
      <c r="BS485" s="71">
        <v>0</v>
      </c>
      <c r="BT485" s="71">
        <v>0</v>
      </c>
      <c r="BU485"/>
      <c r="BV485" s="70">
        <v>0.84599999999999997</v>
      </c>
      <c r="BW485" s="70">
        <v>0</v>
      </c>
      <c r="BX485" s="70">
        <v>0</v>
      </c>
      <c r="BY485" s="70">
        <v>0</v>
      </c>
      <c r="BZ485" s="70">
        <v>0</v>
      </c>
      <c r="CA485" s="70">
        <v>0</v>
      </c>
      <c r="CB485" s="70">
        <v>0</v>
      </c>
      <c r="CC485" s="70">
        <v>0</v>
      </c>
      <c r="CD485" s="70">
        <v>0</v>
      </c>
    </row>
    <row r="486" spans="1:82">
      <c r="A486" s="70" t="s">
        <v>2199</v>
      </c>
      <c r="B486" s="70">
        <v>16</v>
      </c>
      <c r="C486" s="70">
        <v>16</v>
      </c>
      <c r="D486" s="70">
        <v>1</v>
      </c>
      <c r="E486" s="70">
        <v>2019</v>
      </c>
      <c r="F486" s="70" t="s">
        <v>158</v>
      </c>
      <c r="G486" s="70" t="s">
        <v>2183</v>
      </c>
      <c r="H486" s="70" t="s">
        <v>2184</v>
      </c>
      <c r="I486" s="148"/>
      <c r="J486" s="71">
        <v>0.50342642698513462</v>
      </c>
      <c r="K486" s="71">
        <v>0.96466580411573688</v>
      </c>
      <c r="L486" s="71">
        <v>0.19455319363130863</v>
      </c>
      <c r="M486" s="71">
        <v>9.9073163201628311</v>
      </c>
      <c r="N486" s="71">
        <v>9.7789614532098064</v>
      </c>
      <c r="O486" s="71">
        <v>7.150991662013845</v>
      </c>
      <c r="P486" s="71">
        <v>15.170188202340656</v>
      </c>
      <c r="Q486" s="71">
        <v>0.45208906837915602</v>
      </c>
      <c r="R486" s="71">
        <v>11.735189007710796</v>
      </c>
      <c r="S486" s="71">
        <v>1.349338813326</v>
      </c>
      <c r="T486" s="72"/>
      <c r="U486" s="71">
        <v>90483</v>
      </c>
      <c r="V486" s="71">
        <v>515</v>
      </c>
      <c r="W486" s="71">
        <v>2</v>
      </c>
      <c r="X486" s="71">
        <v>2809</v>
      </c>
      <c r="Y486" s="71">
        <v>4286</v>
      </c>
      <c r="Z486" s="71">
        <v>4477</v>
      </c>
      <c r="AA486" s="71">
        <v>3150</v>
      </c>
      <c r="AB486" s="71">
        <v>7326</v>
      </c>
      <c r="AC486" s="71">
        <v>2069360</v>
      </c>
      <c r="AD486" s="71">
        <v>1.349338813326</v>
      </c>
      <c r="AE486" s="72"/>
      <c r="AF486" s="71">
        <v>769516.86924831604</v>
      </c>
      <c r="AG486" s="71">
        <v>783927.95403905225</v>
      </c>
      <c r="AH486" s="71">
        <v>43814.990538645332</v>
      </c>
      <c r="AI486" s="71">
        <v>16080503.691597549</v>
      </c>
      <c r="AJ486" s="71">
        <v>14752092.31434303</v>
      </c>
      <c r="AK486" s="71">
        <v>0</v>
      </c>
      <c r="AL486" s="71">
        <v>0</v>
      </c>
      <c r="AM486" s="71">
        <v>997746.04990152712</v>
      </c>
      <c r="AN486" s="71">
        <v>0</v>
      </c>
      <c r="AO486" s="71">
        <v>0</v>
      </c>
      <c r="AP486" s="71">
        <v>33427601.869668122</v>
      </c>
      <c r="AQ486" s="72"/>
      <c r="AR486" s="71">
        <v>30</v>
      </c>
      <c r="AS486" s="71">
        <v>8</v>
      </c>
      <c r="AT486" s="71">
        <v>0</v>
      </c>
      <c r="AU486" s="71">
        <v>0</v>
      </c>
      <c r="AV486" s="71">
        <v>0</v>
      </c>
      <c r="AW486" s="71">
        <v>0</v>
      </c>
      <c r="AX486" s="71"/>
      <c r="AY486" s="72"/>
      <c r="AZ486" s="71">
        <v>140.5</v>
      </c>
      <c r="BA486" s="71">
        <v>162.30000000000001</v>
      </c>
      <c r="BB486" s="71">
        <v>0</v>
      </c>
      <c r="BC486" s="71">
        <v>0</v>
      </c>
      <c r="BD486" s="71">
        <v>0</v>
      </c>
      <c r="BE486" s="71">
        <v>0</v>
      </c>
      <c r="BF486" s="71"/>
      <c r="BG486" s="72"/>
      <c r="BH486" s="71">
        <v>0</v>
      </c>
      <c r="BI486" s="71">
        <v>0</v>
      </c>
      <c r="BJ486" s="71">
        <v>0</v>
      </c>
      <c r="BK486" s="71">
        <v>0.77300000000000002</v>
      </c>
      <c r="BL486" s="71">
        <v>0</v>
      </c>
      <c r="BM486" s="71">
        <v>0</v>
      </c>
      <c r="BN486" s="72"/>
      <c r="BO486" s="71">
        <v>0</v>
      </c>
      <c r="BP486" s="71">
        <v>0</v>
      </c>
      <c r="BQ486" s="71">
        <v>0</v>
      </c>
      <c r="BR486" s="71">
        <v>1</v>
      </c>
      <c r="BS486" s="71">
        <v>0</v>
      </c>
      <c r="BT486" s="71">
        <v>0</v>
      </c>
      <c r="BU486"/>
      <c r="BV486" s="70">
        <v>0.77300000000000002</v>
      </c>
      <c r="BW486" s="70">
        <v>0</v>
      </c>
      <c r="BX486" s="70">
        <v>0</v>
      </c>
      <c r="BY486" s="70">
        <v>0</v>
      </c>
      <c r="BZ486" s="70">
        <v>0</v>
      </c>
      <c r="CA486" s="70">
        <v>0</v>
      </c>
      <c r="CB486" s="70">
        <v>0</v>
      </c>
      <c r="CC486" s="70">
        <v>0</v>
      </c>
      <c r="CD486" s="70">
        <v>0</v>
      </c>
    </row>
    <row r="487" spans="1:82">
      <c r="A487" s="70" t="s">
        <v>2200</v>
      </c>
      <c r="B487" s="70">
        <v>17</v>
      </c>
      <c r="C487" s="70">
        <v>17</v>
      </c>
      <c r="D487" s="70">
        <v>1</v>
      </c>
      <c r="E487" s="70">
        <v>2020</v>
      </c>
      <c r="F487" s="70" t="s">
        <v>159</v>
      </c>
      <c r="G487" s="70" t="s">
        <v>2183</v>
      </c>
      <c r="H487" s="70" t="s">
        <v>2184</v>
      </c>
      <c r="I487" s="148"/>
      <c r="J487" s="71">
        <v>0.38313854824941129</v>
      </c>
      <c r="K487" s="71">
        <v>0.90137562680350092</v>
      </c>
      <c r="L487" s="71">
        <v>1.4262710191834596</v>
      </c>
      <c r="M487" s="71">
        <v>8.7295372601856673</v>
      </c>
      <c r="N487" s="71">
        <v>9.7637340193533149</v>
      </c>
      <c r="O487" s="71">
        <v>6.1995061825879327</v>
      </c>
      <c r="P487" s="71">
        <v>13.955355446133735</v>
      </c>
      <c r="Q487" s="71">
        <v>0.42593226583379701</v>
      </c>
      <c r="R487" s="71">
        <v>12.159377435009308</v>
      </c>
      <c r="S487" s="71">
        <v>1.3467723506453999</v>
      </c>
      <c r="T487" s="72"/>
      <c r="U487" s="71">
        <v>75632</v>
      </c>
      <c r="V487" s="71">
        <v>477</v>
      </c>
      <c r="W487" s="71">
        <v>18</v>
      </c>
      <c r="X487" s="71">
        <v>2836</v>
      </c>
      <c r="Y487" s="71">
        <v>4258</v>
      </c>
      <c r="Z487" s="71">
        <v>4430</v>
      </c>
      <c r="AA487" s="71">
        <v>3080</v>
      </c>
      <c r="AB487" s="71">
        <v>7224</v>
      </c>
      <c r="AC487" s="71">
        <v>2155490</v>
      </c>
      <c r="AD487" s="71">
        <v>1.3467723506453999</v>
      </c>
      <c r="AE487" s="72"/>
      <c r="AF487" s="71">
        <v>602552.38994572347</v>
      </c>
      <c r="AG487" s="71">
        <v>689611.10274001164</v>
      </c>
      <c r="AH487" s="71">
        <v>333646.58297250513</v>
      </c>
      <c r="AI487" s="71">
        <v>14388719.34341028</v>
      </c>
      <c r="AJ487" s="71">
        <v>15117612.32118555</v>
      </c>
      <c r="AK487" s="71"/>
      <c r="AL487" s="71"/>
      <c r="AM487" s="71">
        <v>942812.26031399309</v>
      </c>
      <c r="AN487" s="71"/>
      <c r="AO487" s="71"/>
      <c r="AP487" s="71">
        <v>32074954.000568058</v>
      </c>
      <c r="AQ487" s="72"/>
      <c r="AR487" s="71">
        <v>30</v>
      </c>
      <c r="AS487" s="71">
        <v>8</v>
      </c>
      <c r="AT487" s="71">
        <v>0</v>
      </c>
      <c r="AU487" s="71">
        <v>0</v>
      </c>
      <c r="AV487" s="71">
        <v>0</v>
      </c>
      <c r="AW487" s="71">
        <v>0</v>
      </c>
      <c r="AX487" s="71"/>
      <c r="AY487" s="72"/>
      <c r="AZ487" s="71">
        <v>140.5</v>
      </c>
      <c r="BA487" s="71">
        <v>162.30000000000001</v>
      </c>
      <c r="BB487" s="71">
        <v>0</v>
      </c>
      <c r="BC487" s="71">
        <v>0</v>
      </c>
      <c r="BD487" s="71">
        <v>0</v>
      </c>
      <c r="BE487" s="71">
        <v>0</v>
      </c>
      <c r="BF487" s="71"/>
      <c r="BG487" s="72"/>
      <c r="BH487" s="71">
        <v>0</v>
      </c>
      <c r="BI487" s="71">
        <v>0</v>
      </c>
      <c r="BJ487" s="71">
        <v>0</v>
      </c>
      <c r="BK487" s="71">
        <v>0.72499999999999998</v>
      </c>
      <c r="BL487" s="71">
        <v>0</v>
      </c>
      <c r="BM487" s="71">
        <v>0</v>
      </c>
      <c r="BN487" s="72"/>
      <c r="BO487" s="71">
        <v>0</v>
      </c>
      <c r="BP487" s="71">
        <v>0</v>
      </c>
      <c r="BQ487" s="71">
        <v>0</v>
      </c>
      <c r="BR487" s="71">
        <v>1</v>
      </c>
      <c r="BS487" s="71">
        <v>0</v>
      </c>
      <c r="BT487" s="71">
        <v>0</v>
      </c>
      <c r="BU487"/>
      <c r="BV487" s="70">
        <v>0.72499999999999998</v>
      </c>
      <c r="BW487" s="70">
        <v>0</v>
      </c>
      <c r="BX487" s="70">
        <v>0</v>
      </c>
      <c r="BY487" s="70">
        <v>0</v>
      </c>
      <c r="BZ487" s="70">
        <v>0</v>
      </c>
      <c r="CA487" s="70">
        <v>0</v>
      </c>
      <c r="CB487" s="70">
        <v>0</v>
      </c>
      <c r="CC487" s="70">
        <v>0</v>
      </c>
      <c r="CD487" s="70">
        <v>0</v>
      </c>
    </row>
    <row r="488" spans="1:82">
      <c r="A488" s="70" t="s">
        <v>2201</v>
      </c>
      <c r="B488" s="70">
        <v>17</v>
      </c>
      <c r="C488" s="70">
        <v>18</v>
      </c>
      <c r="D488" s="70">
        <v>1</v>
      </c>
      <c r="E488" s="70">
        <v>2021</v>
      </c>
      <c r="F488" s="70" t="s">
        <v>160</v>
      </c>
      <c r="G488" s="70" t="s">
        <v>2183</v>
      </c>
      <c r="H488" s="70" t="s">
        <v>2184</v>
      </c>
      <c r="I488" s="148"/>
      <c r="J488" s="71">
        <v>0.42630227203460819</v>
      </c>
      <c r="K488" s="71">
        <v>1.0323870765827101</v>
      </c>
      <c r="L488" s="71">
        <v>1.5330437273126463</v>
      </c>
      <c r="M488" s="71">
        <v>9.5481237520193307</v>
      </c>
      <c r="N488" s="71">
        <v>9.7724445635347887</v>
      </c>
      <c r="O488" s="71">
        <v>6.0495128549192803</v>
      </c>
      <c r="P488" s="71">
        <v>14.297618667309189</v>
      </c>
      <c r="Q488" s="71">
        <v>0.41618330152892402</v>
      </c>
      <c r="R488" s="71">
        <v>12.193905585959032</v>
      </c>
      <c r="S488" s="71">
        <v>1.46019668328</v>
      </c>
      <c r="T488" s="72"/>
      <c r="U488" s="71">
        <v>83018</v>
      </c>
      <c r="V488" s="71">
        <v>477</v>
      </c>
      <c r="W488" s="71">
        <v>18</v>
      </c>
      <c r="X488" s="71">
        <v>2836</v>
      </c>
      <c r="Y488" s="71">
        <v>4228</v>
      </c>
      <c r="Z488" s="71">
        <v>4451</v>
      </c>
      <c r="AA488" s="71">
        <v>3077</v>
      </c>
      <c r="AB488" s="71">
        <v>7128</v>
      </c>
      <c r="AC488" s="71">
        <v>2097015.9999999998</v>
      </c>
      <c r="AD488" s="71">
        <v>1.46019668328</v>
      </c>
      <c r="AE488" s="72"/>
      <c r="AF488" s="71">
        <v>659510.17456986872</v>
      </c>
      <c r="AG488" s="71">
        <v>791528.00235155935</v>
      </c>
      <c r="AH488" s="71">
        <v>341223.46915881394</v>
      </c>
      <c r="AI488" s="71">
        <v>15555575.76118586</v>
      </c>
      <c r="AJ488" s="71">
        <v>14467859.614111951</v>
      </c>
      <c r="AK488" s="71">
        <v>0</v>
      </c>
      <c r="AL488" s="71">
        <v>0</v>
      </c>
      <c r="AM488" s="71">
        <v>935648.9922940192</v>
      </c>
      <c r="AN488" s="71">
        <v>0</v>
      </c>
      <c r="AO488" s="71">
        <v>0</v>
      </c>
      <c r="AP488" s="71">
        <v>32751346.013672076</v>
      </c>
      <c r="AQ488" s="72"/>
      <c r="AR488" s="71">
        <v>30</v>
      </c>
      <c r="AS488" s="71">
        <v>8</v>
      </c>
      <c r="AT488" s="71">
        <v>0</v>
      </c>
      <c r="AU488" s="71">
        <v>0</v>
      </c>
      <c r="AV488" s="71">
        <v>0</v>
      </c>
      <c r="AW488" s="71">
        <v>0</v>
      </c>
      <c r="AX488" s="71"/>
      <c r="AY488" s="72"/>
      <c r="AZ488" s="71">
        <v>140.5</v>
      </c>
      <c r="BA488" s="71">
        <v>162.30000000000001</v>
      </c>
      <c r="BB488" s="71">
        <v>0</v>
      </c>
      <c r="BC488" s="71">
        <v>0</v>
      </c>
      <c r="BD488" s="71">
        <v>0</v>
      </c>
      <c r="BE488" s="71">
        <v>0</v>
      </c>
      <c r="BF488" s="71"/>
      <c r="BG488" s="72"/>
      <c r="BH488" s="71">
        <v>0</v>
      </c>
      <c r="BI488" s="71">
        <v>0</v>
      </c>
      <c r="BJ488" s="71">
        <v>0</v>
      </c>
      <c r="BK488" s="71">
        <v>0.71099999999999997</v>
      </c>
      <c r="BL488" s="71">
        <v>0</v>
      </c>
      <c r="BM488" s="71">
        <v>0</v>
      </c>
      <c r="BN488" s="72"/>
      <c r="BO488" s="71">
        <v>0</v>
      </c>
      <c r="BP488" s="71">
        <v>0</v>
      </c>
      <c r="BQ488" s="71">
        <v>0</v>
      </c>
      <c r="BR488" s="71">
        <v>1</v>
      </c>
      <c r="BS488" s="71">
        <v>0</v>
      </c>
      <c r="BT488" s="71">
        <v>0</v>
      </c>
      <c r="BU488"/>
      <c r="BV488" s="70">
        <v>0.71099999999999997</v>
      </c>
      <c r="BW488" s="70">
        <v>0</v>
      </c>
      <c r="BX488" s="70">
        <v>0</v>
      </c>
      <c r="BY488" s="70">
        <v>0</v>
      </c>
      <c r="BZ488" s="70">
        <v>0</v>
      </c>
      <c r="CA488" s="70">
        <v>0</v>
      </c>
      <c r="CB488" s="70">
        <v>0</v>
      </c>
      <c r="CC488" s="70">
        <v>0</v>
      </c>
      <c r="CD488" s="70">
        <v>0</v>
      </c>
    </row>
    <row r="489" spans="1:82">
      <c r="A489" s="70" t="s">
        <v>2202</v>
      </c>
      <c r="B489" s="70">
        <v>17</v>
      </c>
      <c r="C489" s="70">
        <v>19</v>
      </c>
      <c r="D489" s="70">
        <v>1</v>
      </c>
      <c r="E489" s="70">
        <v>2022</v>
      </c>
      <c r="F489" s="70" t="s">
        <v>161</v>
      </c>
      <c r="G489" s="70" t="s">
        <v>2183</v>
      </c>
      <c r="H489" s="70" t="s">
        <v>2184</v>
      </c>
      <c r="I489" s="148"/>
      <c r="J489" s="71">
        <v>0.36924843926811823</v>
      </c>
      <c r="K489" s="71">
        <v>0.97447399679218172</v>
      </c>
      <c r="L489" s="71">
        <v>1.3438724023406725</v>
      </c>
      <c r="M489" s="71">
        <v>9.3996097405600043</v>
      </c>
      <c r="N489" s="71">
        <v>9.8816502896137024</v>
      </c>
      <c r="O489" s="71">
        <v>6.4215446020395239</v>
      </c>
      <c r="P489" s="71">
        <v>14.000549416238716</v>
      </c>
      <c r="Q489" s="71">
        <v>0.41520899920246535</v>
      </c>
      <c r="R489" s="71">
        <v>12.214646381977852</v>
      </c>
      <c r="S489" s="71">
        <v>1.040792056576</v>
      </c>
      <c r="T489" s="72"/>
      <c r="U489" s="71">
        <v>86456</v>
      </c>
      <c r="V489" s="71">
        <v>477</v>
      </c>
      <c r="W489" s="71">
        <v>18</v>
      </c>
      <c r="X489" s="71">
        <v>2836</v>
      </c>
      <c r="Y489" s="71">
        <v>4201</v>
      </c>
      <c r="Z489" s="71">
        <v>4489</v>
      </c>
      <c r="AA489" s="71">
        <v>3059</v>
      </c>
      <c r="AB489" s="71">
        <v>7053</v>
      </c>
      <c r="AC489" s="71">
        <v>2126964.9999999995</v>
      </c>
      <c r="AD489" s="71">
        <v>1.040792056576</v>
      </c>
      <c r="AE489" s="72"/>
      <c r="AF489" s="71">
        <v>558146.96401604661</v>
      </c>
      <c r="AG489" s="71">
        <v>799862.08516764769</v>
      </c>
      <c r="AH489" s="71">
        <v>340058.05051377864</v>
      </c>
      <c r="AI489" s="71">
        <v>15131770.296432639</v>
      </c>
      <c r="AJ489" s="71">
        <v>15348850.74914597</v>
      </c>
      <c r="AK489" s="71">
        <v>0</v>
      </c>
      <c r="AL489" s="71">
        <v>0</v>
      </c>
      <c r="AM489" s="71">
        <v>910734.80745338614</v>
      </c>
      <c r="AN489" s="71">
        <v>0</v>
      </c>
      <c r="AO489" s="71">
        <v>0</v>
      </c>
      <c r="AP489" s="71">
        <v>33089422.952729467</v>
      </c>
      <c r="AQ489" s="72"/>
      <c r="AR489" s="71">
        <v>30</v>
      </c>
      <c r="AS489" s="71">
        <v>8</v>
      </c>
      <c r="AT489" s="71">
        <v>0</v>
      </c>
      <c r="AU489" s="71">
        <v>0</v>
      </c>
      <c r="AV489" s="71">
        <v>0</v>
      </c>
      <c r="AW489" s="71">
        <v>0</v>
      </c>
      <c r="AX489" s="71"/>
      <c r="AY489" s="72"/>
      <c r="AZ489" s="71">
        <v>140.5</v>
      </c>
      <c r="BA489" s="71">
        <v>162.30000000000001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2203</v>
      </c>
      <c r="B490" s="70">
        <v>17</v>
      </c>
      <c r="C490" s="70">
        <v>20</v>
      </c>
      <c r="D490" s="70">
        <v>1</v>
      </c>
      <c r="E490" s="70">
        <v>2023</v>
      </c>
      <c r="F490" s="70" t="s">
        <v>1539</v>
      </c>
      <c r="G490" s="70" t="s">
        <v>2183</v>
      </c>
      <c r="H490" s="70" t="s">
        <v>2184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v>
      </c>
      <c r="AS490" s="71">
        <v>8</v>
      </c>
      <c r="AT490" s="71">
        <v>0</v>
      </c>
      <c r="AU490" s="71">
        <v>0</v>
      </c>
      <c r="AV490" s="71">
        <v>0</v>
      </c>
      <c r="AW490" s="71">
        <v>0</v>
      </c>
      <c r="AX490" s="71"/>
      <c r="AY490" s="72"/>
      <c r="AZ490" s="71">
        <v>140.5</v>
      </c>
      <c r="BA490" s="71">
        <v>162.30000000000001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2204</v>
      </c>
      <c r="B491" s="70">
        <v>17</v>
      </c>
      <c r="C491" s="70">
        <v>21</v>
      </c>
      <c r="D491" s="70">
        <v>1</v>
      </c>
      <c r="E491" s="70">
        <v>2024</v>
      </c>
      <c r="F491" s="70" t="s">
        <v>1554</v>
      </c>
      <c r="G491" s="70" t="s">
        <v>2183</v>
      </c>
      <c r="H491" s="70" t="s">
        <v>2184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307</v>
      </c>
      <c r="C492" s="70">
        <v>1</v>
      </c>
      <c r="D492" s="70">
        <v>19</v>
      </c>
      <c r="E492" s="70">
        <v>1990</v>
      </c>
      <c r="F492" s="70" t="s">
        <v>787</v>
      </c>
      <c r="G492" s="70" t="s">
        <v>2206</v>
      </c>
      <c r="H492" s="70" t="s">
        <v>2207</v>
      </c>
      <c r="I492" s="148"/>
      <c r="J492" s="71">
        <v>16.273362782164551</v>
      </c>
      <c r="K492" s="71">
        <v>0.91478227078575813</v>
      </c>
      <c r="L492" s="71">
        <v>6.7481039270237968</v>
      </c>
      <c r="M492" s="71">
        <v>2.9722723621680549</v>
      </c>
      <c r="N492" s="71">
        <v>3.7005114322039652</v>
      </c>
      <c r="O492" s="71">
        <v>4.0674749234085894</v>
      </c>
      <c r="P492" s="71">
        <v>6.9230774276025286</v>
      </c>
      <c r="Q492" s="71">
        <v>0.30942423405243602</v>
      </c>
      <c r="R492" s="71">
        <v>0</v>
      </c>
      <c r="S492" s="71">
        <v>0.2862004847402036</v>
      </c>
      <c r="T492" s="72"/>
      <c r="U492" s="71">
        <v>1312382</v>
      </c>
      <c r="V492" s="71">
        <v>269</v>
      </c>
      <c r="W492" s="71">
        <v>88</v>
      </c>
      <c r="X492" s="71">
        <v>1166</v>
      </c>
      <c r="Y492" s="71">
        <v>1337</v>
      </c>
      <c r="Z492" s="71">
        <v>1673</v>
      </c>
      <c r="AA492" s="71">
        <v>1681</v>
      </c>
      <c r="AB492" s="71">
        <v>5024</v>
      </c>
      <c r="AC492" s="71">
        <v>0</v>
      </c>
      <c r="AD492" s="71">
        <v>0.2862004847402036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308</v>
      </c>
      <c r="C493" s="70">
        <v>2</v>
      </c>
      <c r="D493" s="70">
        <v>19</v>
      </c>
      <c r="E493" s="70">
        <v>2005</v>
      </c>
      <c r="F493" s="70" t="s">
        <v>789</v>
      </c>
      <c r="G493" s="70" t="s">
        <v>2206</v>
      </c>
      <c r="H493" s="70" t="s">
        <v>2207</v>
      </c>
      <c r="I493" s="148"/>
      <c r="J493" s="71">
        <v>26.397321420138528</v>
      </c>
      <c r="K493" s="71">
        <v>0.69593923441040673</v>
      </c>
      <c r="L493" s="71">
        <v>8.113884402249008</v>
      </c>
      <c r="M493" s="71">
        <v>6.3817683401201251</v>
      </c>
      <c r="N493" s="71">
        <v>6.3355383411620156</v>
      </c>
      <c r="O493" s="71">
        <v>8.6833923565530959</v>
      </c>
      <c r="P493" s="71">
        <v>10.258473556389809</v>
      </c>
      <c r="Q493" s="71">
        <v>0.38606551891094498</v>
      </c>
      <c r="R493" s="71">
        <v>0</v>
      </c>
      <c r="S493" s="71">
        <v>1.0832322799140739</v>
      </c>
      <c r="T493" s="72"/>
      <c r="U493" s="71">
        <v>2433182</v>
      </c>
      <c r="V493" s="71">
        <v>280</v>
      </c>
      <c r="W493" s="71">
        <v>107</v>
      </c>
      <c r="X493" s="71">
        <v>1414</v>
      </c>
      <c r="Y493" s="71">
        <v>2089</v>
      </c>
      <c r="Z493" s="71">
        <v>4133</v>
      </c>
      <c r="AA493" s="71">
        <v>2040</v>
      </c>
      <c r="AB493" s="71">
        <v>6553</v>
      </c>
      <c r="AC493" s="71">
        <v>0</v>
      </c>
      <c r="AD493" s="71">
        <v>1.0832322799140739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309</v>
      </c>
      <c r="C494" s="70">
        <v>3</v>
      </c>
      <c r="D494" s="70">
        <v>19</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310</v>
      </c>
      <c r="C495" s="70">
        <v>4</v>
      </c>
      <c r="D495" s="70">
        <v>19</v>
      </c>
      <c r="E495" s="70">
        <v>2007</v>
      </c>
      <c r="F495" s="70" t="s">
        <v>791</v>
      </c>
      <c r="G495" s="70" t="s">
        <v>2206</v>
      </c>
      <c r="H495" s="70" t="s">
        <v>2207</v>
      </c>
      <c r="I495" s="148"/>
      <c r="J495" s="71">
        <v>31.233036195607241</v>
      </c>
      <c r="K495" s="71">
        <v>0.59726129391379523</v>
      </c>
      <c r="L495" s="71">
        <v>6.0542427727125876</v>
      </c>
      <c r="M495" s="71">
        <v>6.6750995173165073</v>
      </c>
      <c r="N495" s="71">
        <v>6.7855366319791166</v>
      </c>
      <c r="O495" s="71">
        <v>9.3211020224657481</v>
      </c>
      <c r="P495" s="71">
        <v>10.274280837700219</v>
      </c>
      <c r="Q495" s="71">
        <v>0.42099413830829202</v>
      </c>
      <c r="R495" s="71">
        <v>0</v>
      </c>
      <c r="S495" s="71">
        <v>1.0283103535268221</v>
      </c>
      <c r="T495" s="72"/>
      <c r="U495" s="71">
        <v>3275008</v>
      </c>
      <c r="V495" s="71">
        <v>245</v>
      </c>
      <c r="W495" s="71">
        <v>78</v>
      </c>
      <c r="X495" s="71">
        <v>1704</v>
      </c>
      <c r="Y495" s="71">
        <v>2228</v>
      </c>
      <c r="Z495" s="71">
        <v>4612</v>
      </c>
      <c r="AA495" s="71">
        <v>2012</v>
      </c>
      <c r="AB495" s="71">
        <v>6768</v>
      </c>
      <c r="AC495" s="71">
        <v>0</v>
      </c>
      <c r="AD495" s="71">
        <v>1.0283103535268221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311</v>
      </c>
      <c r="C496" s="70">
        <v>5</v>
      </c>
      <c r="D496" s="70">
        <v>19</v>
      </c>
      <c r="E496" s="70">
        <v>2008</v>
      </c>
      <c r="F496" s="70" t="s">
        <v>792</v>
      </c>
      <c r="G496" s="70" t="s">
        <v>2206</v>
      </c>
      <c r="H496" s="70" t="s">
        <v>2207</v>
      </c>
      <c r="I496" s="148"/>
      <c r="J496" s="71">
        <v>27.6885936868463</v>
      </c>
      <c r="K496" s="71">
        <v>0.44235450824220929</v>
      </c>
      <c r="L496" s="71">
        <v>5.425317403378294</v>
      </c>
      <c r="M496" s="71">
        <v>6.9527572820576866</v>
      </c>
      <c r="N496" s="71">
        <v>6.2365584250907231</v>
      </c>
      <c r="O496" s="71">
        <v>8.6145360612807043</v>
      </c>
      <c r="P496" s="71">
        <v>10.124853365380771</v>
      </c>
      <c r="Q496" s="71">
        <v>0.41901630016849101</v>
      </c>
      <c r="R496" s="71">
        <v>0</v>
      </c>
      <c r="S496" s="71">
        <v>1.077673081766503</v>
      </c>
      <c r="T496" s="72"/>
      <c r="U496" s="71">
        <v>2993927</v>
      </c>
      <c r="V496" s="71">
        <v>245</v>
      </c>
      <c r="W496" s="71">
        <v>78</v>
      </c>
      <c r="X496" s="71">
        <v>1704</v>
      </c>
      <c r="Y496" s="71">
        <v>2297</v>
      </c>
      <c r="Z496" s="71">
        <v>4412</v>
      </c>
      <c r="AA496" s="71">
        <v>1985</v>
      </c>
      <c r="AB496" s="71">
        <v>6847</v>
      </c>
      <c r="AC496" s="71">
        <v>0</v>
      </c>
      <c r="AD496" s="71">
        <v>1.077673081766503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312</v>
      </c>
      <c r="C497" s="70">
        <v>6</v>
      </c>
      <c r="D497" s="70">
        <v>19</v>
      </c>
      <c r="E497" s="70">
        <v>2009</v>
      </c>
      <c r="F497" s="70" t="s">
        <v>176</v>
      </c>
      <c r="G497" s="70" t="s">
        <v>2206</v>
      </c>
      <c r="H497" s="70" t="s">
        <v>2207</v>
      </c>
      <c r="I497" s="148"/>
      <c r="J497" s="71">
        <v>20.483690395853259</v>
      </c>
      <c r="K497" s="71">
        <v>0.44706191534228762</v>
      </c>
      <c r="L497" s="71">
        <v>7.0138772526737148</v>
      </c>
      <c r="M497" s="71">
        <v>8.2951114368692611</v>
      </c>
      <c r="N497" s="71">
        <v>6.1296209058807936</v>
      </c>
      <c r="O497" s="71">
        <v>8.7908710009768463</v>
      </c>
      <c r="P497" s="71">
        <v>10.15552585940662</v>
      </c>
      <c r="Q497" s="71">
        <v>0.40499174850326097</v>
      </c>
      <c r="R497" s="71">
        <v>0</v>
      </c>
      <c r="S497" s="71">
        <v>0.89294619103590378</v>
      </c>
      <c r="T497" s="72"/>
      <c r="U497" s="71">
        <v>2001658</v>
      </c>
      <c r="V497" s="71">
        <v>236</v>
      </c>
      <c r="W497" s="71">
        <v>145</v>
      </c>
      <c r="X497" s="71">
        <v>2169</v>
      </c>
      <c r="Y497" s="71">
        <v>2345</v>
      </c>
      <c r="Z497" s="71">
        <v>4444</v>
      </c>
      <c r="AA497" s="71">
        <v>2044</v>
      </c>
      <c r="AB497" s="71">
        <v>6947</v>
      </c>
      <c r="AC497" s="71">
        <v>0</v>
      </c>
      <c r="AD497" s="71">
        <v>0.89294619103590378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3.17</v>
      </c>
      <c r="BK497" s="71">
        <v>0</v>
      </c>
      <c r="BL497" s="71">
        <v>0</v>
      </c>
      <c r="BM497" s="71">
        <v>0</v>
      </c>
      <c r="BN497" s="72"/>
      <c r="BO497" s="71">
        <v>0</v>
      </c>
      <c r="BP497" s="71">
        <v>0</v>
      </c>
      <c r="BQ497" s="71">
        <v>1</v>
      </c>
      <c r="BR497" s="71">
        <v>0</v>
      </c>
      <c r="BS497" s="71">
        <v>0</v>
      </c>
      <c r="BT497" s="71">
        <v>0</v>
      </c>
      <c r="BU497"/>
      <c r="BV497" s="70">
        <v>3.17</v>
      </c>
      <c r="BW497" s="70">
        <v>0</v>
      </c>
      <c r="BX497" s="70">
        <v>0</v>
      </c>
      <c r="BY497" s="70">
        <v>0</v>
      </c>
      <c r="BZ497" s="70">
        <v>0</v>
      </c>
      <c r="CA497" s="70">
        <v>0</v>
      </c>
      <c r="CB497" s="70">
        <v>0</v>
      </c>
      <c r="CC497" s="70">
        <v>0</v>
      </c>
      <c r="CD497" s="70">
        <v>0</v>
      </c>
    </row>
    <row r="498" spans="1:82">
      <c r="A498" s="70" t="s">
        <v>2213</v>
      </c>
      <c r="B498" s="70">
        <v>313</v>
      </c>
      <c r="C498" s="70">
        <v>7</v>
      </c>
      <c r="D498" s="70">
        <v>19</v>
      </c>
      <c r="E498" s="70">
        <v>2010</v>
      </c>
      <c r="F498" s="70" t="s">
        <v>177</v>
      </c>
      <c r="G498" s="70" t="s">
        <v>2206</v>
      </c>
      <c r="H498" s="70" t="s">
        <v>2207</v>
      </c>
      <c r="I498" s="148"/>
      <c r="J498" s="71">
        <v>24.607366196925408</v>
      </c>
      <c r="K498" s="71">
        <v>0.48166617909921189</v>
      </c>
      <c r="L498" s="71">
        <v>6.7541277766173113</v>
      </c>
      <c r="M498" s="71">
        <v>8.7623939705187528</v>
      </c>
      <c r="N498" s="71">
        <v>7.5509016926648602</v>
      </c>
      <c r="O498" s="71">
        <v>9.0416216784449155</v>
      </c>
      <c r="P498" s="71">
        <v>10.45131290086954</v>
      </c>
      <c r="Q498" s="71">
        <v>0.42362172165783302</v>
      </c>
      <c r="R498" s="71">
        <v>0</v>
      </c>
      <c r="S498" s="71">
        <v>0.82729727421543631</v>
      </c>
      <c r="T498" s="72"/>
      <c r="U498" s="71">
        <v>2388743</v>
      </c>
      <c r="V498" s="71">
        <v>236</v>
      </c>
      <c r="W498" s="71">
        <v>145</v>
      </c>
      <c r="X498" s="71">
        <v>2169</v>
      </c>
      <c r="Y498" s="71">
        <v>2386</v>
      </c>
      <c r="Z498" s="71">
        <v>4592</v>
      </c>
      <c r="AA498" s="71">
        <v>2051</v>
      </c>
      <c r="AB498" s="71">
        <v>6963</v>
      </c>
      <c r="AC498" s="71">
        <v>0</v>
      </c>
      <c r="AD498" s="71">
        <v>0.82729727421543631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3.26</v>
      </c>
      <c r="BK498" s="71">
        <v>0</v>
      </c>
      <c r="BL498" s="71">
        <v>0</v>
      </c>
      <c r="BM498" s="71">
        <v>0</v>
      </c>
      <c r="BN498" s="72"/>
      <c r="BO498" s="71">
        <v>0</v>
      </c>
      <c r="BP498" s="71">
        <v>0</v>
      </c>
      <c r="BQ498" s="71">
        <v>1</v>
      </c>
      <c r="BR498" s="71">
        <v>0</v>
      </c>
      <c r="BS498" s="71">
        <v>0</v>
      </c>
      <c r="BT498" s="71">
        <v>0</v>
      </c>
      <c r="BU498"/>
      <c r="BV498" s="70">
        <v>3.26</v>
      </c>
      <c r="BW498" s="70">
        <v>0</v>
      </c>
      <c r="BX498" s="70">
        <v>0</v>
      </c>
      <c r="BY498" s="70">
        <v>0</v>
      </c>
      <c r="BZ498" s="70">
        <v>0</v>
      </c>
      <c r="CA498" s="70">
        <v>0</v>
      </c>
      <c r="CB498" s="70">
        <v>0</v>
      </c>
      <c r="CC498" s="70">
        <v>0</v>
      </c>
      <c r="CD498" s="70">
        <v>0</v>
      </c>
    </row>
    <row r="499" spans="1:82">
      <c r="A499" s="70" t="s">
        <v>2214</v>
      </c>
      <c r="B499" s="70">
        <v>314</v>
      </c>
      <c r="C499" s="70">
        <v>8</v>
      </c>
      <c r="D499" s="70">
        <v>19</v>
      </c>
      <c r="E499" s="70">
        <v>2011</v>
      </c>
      <c r="F499" s="70" t="s">
        <v>178</v>
      </c>
      <c r="G499" s="70" t="s">
        <v>2206</v>
      </c>
      <c r="H499" s="70" t="s">
        <v>2207</v>
      </c>
      <c r="I499" s="148"/>
      <c r="J499" s="71">
        <v>32.502591165329633</v>
      </c>
      <c r="K499" s="71">
        <v>0.63637729241604724</v>
      </c>
      <c r="L499" s="71">
        <v>5.9817525720906293</v>
      </c>
      <c r="M499" s="71">
        <v>10.06271155306716</v>
      </c>
      <c r="N499" s="71">
        <v>9.544997179993139</v>
      </c>
      <c r="O499" s="71">
        <v>9.1808350648629755</v>
      </c>
      <c r="P499" s="71">
        <v>10.456091200802208</v>
      </c>
      <c r="Q499" s="71">
        <v>0.491520000792731</v>
      </c>
      <c r="R499" s="71">
        <v>0</v>
      </c>
      <c r="S499" s="71">
        <v>0.95904809726280404</v>
      </c>
      <c r="T499" s="72"/>
      <c r="U499" s="71">
        <v>2721662</v>
      </c>
      <c r="V499" s="71">
        <v>236</v>
      </c>
      <c r="W499" s="71">
        <v>145</v>
      </c>
      <c r="X499" s="71">
        <v>2169</v>
      </c>
      <c r="Y499" s="71">
        <v>2454</v>
      </c>
      <c r="Z499" s="71">
        <v>4764</v>
      </c>
      <c r="AA499" s="71">
        <v>2113</v>
      </c>
      <c r="AB499" s="71">
        <v>7004</v>
      </c>
      <c r="AC499" s="71">
        <v>0</v>
      </c>
      <c r="AD499" s="71">
        <v>0.95904809726280404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3.26</v>
      </c>
      <c r="BK499" s="71">
        <v>0</v>
      </c>
      <c r="BL499" s="71">
        <v>0</v>
      </c>
      <c r="BM499" s="71">
        <v>0</v>
      </c>
      <c r="BN499" s="72"/>
      <c r="BO499" s="71">
        <v>0</v>
      </c>
      <c r="BP499" s="71">
        <v>0</v>
      </c>
      <c r="BQ499" s="71">
        <v>1</v>
      </c>
      <c r="BR499" s="71">
        <v>0</v>
      </c>
      <c r="BS499" s="71">
        <v>0</v>
      </c>
      <c r="BT499" s="71">
        <v>0</v>
      </c>
      <c r="BU499"/>
      <c r="BV499" s="70">
        <v>3.26</v>
      </c>
      <c r="BW499" s="70">
        <v>0</v>
      </c>
      <c r="BX499" s="70">
        <v>0</v>
      </c>
      <c r="BY499" s="70">
        <v>0</v>
      </c>
      <c r="BZ499" s="70">
        <v>0</v>
      </c>
      <c r="CA499" s="70">
        <v>0</v>
      </c>
      <c r="CB499" s="70">
        <v>0</v>
      </c>
      <c r="CC499" s="70">
        <v>0</v>
      </c>
      <c r="CD499" s="70">
        <v>0</v>
      </c>
    </row>
    <row r="500" spans="1:82">
      <c r="A500" s="70" t="s">
        <v>2215</v>
      </c>
      <c r="B500" s="70">
        <v>315</v>
      </c>
      <c r="C500" s="70">
        <v>9</v>
      </c>
      <c r="D500" s="70">
        <v>19</v>
      </c>
      <c r="E500" s="70">
        <v>2012</v>
      </c>
      <c r="F500" s="70" t="s">
        <v>179</v>
      </c>
      <c r="G500" s="70" t="s">
        <v>2206</v>
      </c>
      <c r="H500" s="70" t="s">
        <v>2207</v>
      </c>
      <c r="I500" s="148"/>
      <c r="J500" s="71">
        <v>38.882008033326677</v>
      </c>
      <c r="K500" s="71">
        <v>0.61525349342106472</v>
      </c>
      <c r="L500" s="71">
        <v>5.9233094852459418</v>
      </c>
      <c r="M500" s="71">
        <v>11.34441973999585</v>
      </c>
      <c r="N500" s="71">
        <v>10.52509305208279</v>
      </c>
      <c r="O500" s="71">
        <v>9.3284653624505012</v>
      </c>
      <c r="P500" s="71">
        <v>10.336423144238861</v>
      </c>
      <c r="Q500" s="71">
        <v>0.53944003861004197</v>
      </c>
      <c r="R500" s="71">
        <v>0</v>
      </c>
      <c r="S500" s="71">
        <v>1.0492250678799999</v>
      </c>
      <c r="T500" s="72"/>
      <c r="U500" s="71">
        <v>2915071</v>
      </c>
      <c r="V500" s="71">
        <v>236</v>
      </c>
      <c r="W500" s="71">
        <v>145</v>
      </c>
      <c r="X500" s="71">
        <v>2169</v>
      </c>
      <c r="Y500" s="71">
        <v>2528</v>
      </c>
      <c r="Z500" s="71">
        <v>4879</v>
      </c>
      <c r="AA500" s="71">
        <v>2077</v>
      </c>
      <c r="AB500" s="71">
        <v>7075</v>
      </c>
      <c r="AC500" s="71">
        <v>0</v>
      </c>
      <c r="AD500" s="71">
        <v>1.0492250678799999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3.9409999999999998</v>
      </c>
      <c r="BK500" s="71">
        <v>0</v>
      </c>
      <c r="BL500" s="71">
        <v>0</v>
      </c>
      <c r="BM500" s="71">
        <v>0</v>
      </c>
      <c r="BN500" s="72"/>
      <c r="BO500" s="71">
        <v>0</v>
      </c>
      <c r="BP500" s="71">
        <v>0</v>
      </c>
      <c r="BQ500" s="71">
        <v>1</v>
      </c>
      <c r="BR500" s="71">
        <v>0</v>
      </c>
      <c r="BS500" s="71">
        <v>0</v>
      </c>
      <c r="BT500" s="71">
        <v>0</v>
      </c>
      <c r="BU500"/>
      <c r="BV500" s="70">
        <v>3.9409999999999998</v>
      </c>
      <c r="BW500" s="70">
        <v>0</v>
      </c>
      <c r="BX500" s="70">
        <v>0</v>
      </c>
      <c r="BY500" s="70">
        <v>0</v>
      </c>
      <c r="BZ500" s="70">
        <v>0</v>
      </c>
      <c r="CA500" s="70">
        <v>0</v>
      </c>
      <c r="CB500" s="70">
        <v>0</v>
      </c>
      <c r="CC500" s="70">
        <v>0</v>
      </c>
      <c r="CD500" s="70">
        <v>0</v>
      </c>
    </row>
    <row r="501" spans="1:82">
      <c r="A501" s="70" t="s">
        <v>2216</v>
      </c>
      <c r="B501" s="70">
        <v>316</v>
      </c>
      <c r="C501" s="70">
        <v>10</v>
      </c>
      <c r="D501" s="70">
        <v>19</v>
      </c>
      <c r="E501" s="70">
        <v>2013</v>
      </c>
      <c r="F501" s="70" t="s">
        <v>180</v>
      </c>
      <c r="G501" s="1064" t="s">
        <v>2206</v>
      </c>
      <c r="H501" s="70" t="s">
        <v>2207</v>
      </c>
      <c r="I501" s="148"/>
      <c r="J501" s="71">
        <v>44.865306774791023</v>
      </c>
      <c r="K501" s="71">
        <v>0.53061111134129968</v>
      </c>
      <c r="L501" s="71">
        <v>5.5769969595344611</v>
      </c>
      <c r="M501" s="71">
        <v>11.12755394483294</v>
      </c>
      <c r="N501" s="71">
        <v>11.66316442932948</v>
      </c>
      <c r="O501" s="71">
        <v>9.2665328609353708</v>
      </c>
      <c r="P501" s="71">
        <v>10.51524105136283</v>
      </c>
      <c r="Q501" s="71">
        <v>0.54790471277124397</v>
      </c>
      <c r="R501" s="71">
        <v>0</v>
      </c>
      <c r="S501" s="71">
        <v>0.95111776037568796</v>
      </c>
      <c r="T501" s="72"/>
      <c r="U501" s="71">
        <v>3164171</v>
      </c>
      <c r="V501" s="71">
        <v>236</v>
      </c>
      <c r="W501" s="71">
        <v>145</v>
      </c>
      <c r="X501" s="71">
        <v>2169</v>
      </c>
      <c r="Y501" s="71">
        <v>2557</v>
      </c>
      <c r="Z501" s="71">
        <v>5063</v>
      </c>
      <c r="AA501" s="71">
        <v>2105</v>
      </c>
      <c r="AB501" s="71">
        <v>7083</v>
      </c>
      <c r="AC501" s="71">
        <v>0</v>
      </c>
      <c r="AD501" s="71">
        <v>0.95111776037568796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4.3330000000000002</v>
      </c>
      <c r="BK501" s="71">
        <v>0</v>
      </c>
      <c r="BL501" s="71">
        <v>0</v>
      </c>
      <c r="BM501" s="71">
        <v>0</v>
      </c>
      <c r="BN501" s="72"/>
      <c r="BO501" s="71">
        <v>0</v>
      </c>
      <c r="BP501" s="71">
        <v>0</v>
      </c>
      <c r="BQ501" s="71">
        <v>1</v>
      </c>
      <c r="BR501" s="71">
        <v>0</v>
      </c>
      <c r="BS501" s="71">
        <v>0</v>
      </c>
      <c r="BT501" s="71">
        <v>0</v>
      </c>
      <c r="BU501"/>
      <c r="BV501" s="70">
        <v>4.3330000000000002</v>
      </c>
      <c r="BW501" s="70">
        <v>0</v>
      </c>
      <c r="BX501" s="70">
        <v>0</v>
      </c>
      <c r="BY501" s="70">
        <v>0</v>
      </c>
      <c r="BZ501" s="70">
        <v>0</v>
      </c>
      <c r="CA501" s="70">
        <v>0</v>
      </c>
      <c r="CB501" s="70">
        <v>0</v>
      </c>
      <c r="CC501" s="70">
        <v>0</v>
      </c>
      <c r="CD501" s="70">
        <v>0</v>
      </c>
    </row>
    <row r="502" spans="1:82">
      <c r="A502" s="70" t="s">
        <v>2217</v>
      </c>
      <c r="B502" s="70">
        <v>317</v>
      </c>
      <c r="C502" s="70">
        <v>11</v>
      </c>
      <c r="D502" s="70">
        <v>19</v>
      </c>
      <c r="E502" s="70">
        <v>2014</v>
      </c>
      <c r="F502" s="70" t="s">
        <v>181</v>
      </c>
      <c r="G502" s="1064" t="s">
        <v>2206</v>
      </c>
      <c r="H502" s="70" t="s">
        <v>2207</v>
      </c>
      <c r="I502" s="148"/>
      <c r="J502" s="71">
        <v>45.590749835457167</v>
      </c>
      <c r="K502" s="71">
        <v>0.48842238825723738</v>
      </c>
      <c r="L502" s="71">
        <v>3.7265059117977768</v>
      </c>
      <c r="M502" s="71">
        <v>10.331006167254939</v>
      </c>
      <c r="N502" s="71">
        <v>9.3413515069292785</v>
      </c>
      <c r="O502" s="71">
        <v>9.211853000266613</v>
      </c>
      <c r="P502" s="71">
        <v>10.534748364954783</v>
      </c>
      <c r="Q502" s="71">
        <v>0.52872485082529397</v>
      </c>
      <c r="R502" s="71">
        <v>0</v>
      </c>
      <c r="S502" s="71">
        <v>1.1788131441896941</v>
      </c>
      <c r="T502" s="72"/>
      <c r="U502" s="71">
        <v>3511915</v>
      </c>
      <c r="V502" s="71">
        <v>196</v>
      </c>
      <c r="W502" s="71">
        <v>85</v>
      </c>
      <c r="X502" s="71">
        <v>2001</v>
      </c>
      <c r="Y502" s="71">
        <v>2602</v>
      </c>
      <c r="Z502" s="71">
        <v>5301</v>
      </c>
      <c r="AA502" s="71">
        <v>2098</v>
      </c>
      <c r="AB502" s="71">
        <v>7124</v>
      </c>
      <c r="AC502" s="71">
        <v>0</v>
      </c>
      <c r="AD502" s="71">
        <v>1.1788131441896941</v>
      </c>
      <c r="AE502" s="72"/>
      <c r="AF502" s="71"/>
      <c r="AG502" s="71"/>
      <c r="AH502" s="71"/>
      <c r="AI502" s="71"/>
      <c r="AJ502" s="71"/>
      <c r="AK502" s="71"/>
      <c r="AL502" s="71"/>
      <c r="AM502" s="71"/>
      <c r="AN502" s="71"/>
      <c r="AO502" s="71"/>
      <c r="AP502" s="71"/>
      <c r="AQ502" s="72"/>
      <c r="AR502" s="71">
        <v>322</v>
      </c>
      <c r="AS502" s="71">
        <v>79</v>
      </c>
      <c r="AT502" s="71">
        <v>1</v>
      </c>
      <c r="AU502" s="71">
        <v>0</v>
      </c>
      <c r="AV502" s="71">
        <v>0</v>
      </c>
      <c r="AW502" s="71">
        <v>0</v>
      </c>
      <c r="AX502" s="71"/>
      <c r="AY502" s="72"/>
      <c r="AZ502" s="71">
        <v>1463</v>
      </c>
      <c r="BA502" s="71">
        <v>5977.1</v>
      </c>
      <c r="BB502" s="71">
        <v>17500</v>
      </c>
      <c r="BC502" s="71">
        <v>0</v>
      </c>
      <c r="BD502" s="71">
        <v>0</v>
      </c>
      <c r="BE502" s="71">
        <v>0</v>
      </c>
      <c r="BF502" s="71"/>
      <c r="BG502" s="72"/>
      <c r="BH502" s="71">
        <v>0</v>
      </c>
      <c r="BI502" s="71">
        <v>0</v>
      </c>
      <c r="BJ502" s="71">
        <v>4.2249999999999996</v>
      </c>
      <c r="BK502" s="71">
        <v>0</v>
      </c>
      <c r="BL502" s="71">
        <v>0</v>
      </c>
      <c r="BM502" s="71">
        <v>0</v>
      </c>
      <c r="BN502" s="72"/>
      <c r="BO502" s="71">
        <v>0</v>
      </c>
      <c r="BP502" s="71">
        <v>0</v>
      </c>
      <c r="BQ502" s="71">
        <v>1</v>
      </c>
      <c r="BR502" s="71">
        <v>0</v>
      </c>
      <c r="BS502" s="71">
        <v>0</v>
      </c>
      <c r="BT502" s="71">
        <v>0</v>
      </c>
      <c r="BU502"/>
      <c r="BV502" s="70">
        <v>4.2249999999999996</v>
      </c>
      <c r="BW502" s="70">
        <v>0</v>
      </c>
      <c r="BX502" s="70">
        <v>0</v>
      </c>
      <c r="BY502" s="70">
        <v>0</v>
      </c>
      <c r="BZ502" s="70">
        <v>0</v>
      </c>
      <c r="CA502" s="70">
        <v>0</v>
      </c>
      <c r="CB502" s="70">
        <v>0</v>
      </c>
      <c r="CC502" s="70">
        <v>0</v>
      </c>
      <c r="CD502" s="70">
        <v>0</v>
      </c>
    </row>
    <row r="503" spans="1:82">
      <c r="A503" s="70" t="s">
        <v>2218</v>
      </c>
      <c r="B503" s="70">
        <v>318</v>
      </c>
      <c r="C503" s="70">
        <v>12</v>
      </c>
      <c r="D503" s="70">
        <v>19</v>
      </c>
      <c r="E503" s="70">
        <v>2015</v>
      </c>
      <c r="F503" s="70" t="s">
        <v>182</v>
      </c>
      <c r="G503" s="70" t="s">
        <v>2206</v>
      </c>
      <c r="H503" s="70" t="s">
        <v>2207</v>
      </c>
      <c r="I503" s="148"/>
      <c r="J503" s="71">
        <v>41.341173446532672</v>
      </c>
      <c r="K503" s="71">
        <v>0.46037015508060602</v>
      </c>
      <c r="L503" s="71">
        <v>3.6776309296739278</v>
      </c>
      <c r="M503" s="71">
        <v>9.2331418582498817</v>
      </c>
      <c r="N503" s="71">
        <v>8.5127412747943314</v>
      </c>
      <c r="O503" s="71">
        <v>9.0569174374202976</v>
      </c>
      <c r="P503" s="71">
        <v>10.73403268744913</v>
      </c>
      <c r="Q503" s="71">
        <v>0.513155655347031</v>
      </c>
      <c r="R503" s="71">
        <v>0</v>
      </c>
      <c r="S503" s="71">
        <v>1.179318399870364</v>
      </c>
      <c r="T503" s="72"/>
      <c r="U503" s="71">
        <v>3982702</v>
      </c>
      <c r="V503" s="71">
        <v>196</v>
      </c>
      <c r="W503" s="71">
        <v>85</v>
      </c>
      <c r="X503" s="71">
        <v>2001</v>
      </c>
      <c r="Y503" s="71">
        <v>2634</v>
      </c>
      <c r="Z503" s="71">
        <v>5262</v>
      </c>
      <c r="AA503" s="71">
        <v>2136</v>
      </c>
      <c r="AB503" s="71">
        <v>7063</v>
      </c>
      <c r="AC503" s="71">
        <v>0</v>
      </c>
      <c r="AD503" s="71">
        <v>1.179318399870364</v>
      </c>
      <c r="AE503" s="72"/>
      <c r="AF503" s="71">
        <v>41598569.134278893</v>
      </c>
      <c r="AG503" s="71">
        <v>347966.51049404952</v>
      </c>
      <c r="AH503" s="71">
        <v>765911.94551615731</v>
      </c>
      <c r="AI503" s="71">
        <v>12259856.03632001</v>
      </c>
      <c r="AJ503" s="71">
        <v>14158210.29923573</v>
      </c>
      <c r="AK503" s="71">
        <v>0</v>
      </c>
      <c r="AL503" s="71">
        <v>0</v>
      </c>
      <c r="AM503" s="71">
        <v>967954.52182933665</v>
      </c>
      <c r="AN503" s="71">
        <v>0</v>
      </c>
      <c r="AO503" s="71">
        <v>0</v>
      </c>
      <c r="AP503" s="71">
        <v>70098468.44767417</v>
      </c>
      <c r="AQ503" s="72"/>
      <c r="AR503" s="71">
        <v>344</v>
      </c>
      <c r="AS503" s="71">
        <v>98</v>
      </c>
      <c r="AT503" s="71">
        <v>1</v>
      </c>
      <c r="AU503" s="71">
        <v>0</v>
      </c>
      <c r="AV503" s="71">
        <v>0</v>
      </c>
      <c r="AW503" s="71">
        <v>0</v>
      </c>
      <c r="AX503" s="71"/>
      <c r="AY503" s="72"/>
      <c r="AZ503" s="71">
        <v>1587.72</v>
      </c>
      <c r="BA503" s="71">
        <v>6638.3</v>
      </c>
      <c r="BB503" s="71">
        <v>17500</v>
      </c>
      <c r="BC503" s="71">
        <v>0</v>
      </c>
      <c r="BD503" s="71">
        <v>0</v>
      </c>
      <c r="BE503" s="71">
        <v>0</v>
      </c>
      <c r="BF503" s="71"/>
      <c r="BG503" s="72"/>
      <c r="BH503" s="71">
        <v>0</v>
      </c>
      <c r="BI503" s="71">
        <v>0</v>
      </c>
      <c r="BJ503" s="71">
        <v>4.1150000000000002</v>
      </c>
      <c r="BK503" s="71">
        <v>0</v>
      </c>
      <c r="BL503" s="71">
        <v>0</v>
      </c>
      <c r="BM503" s="71">
        <v>0</v>
      </c>
      <c r="BN503" s="72"/>
      <c r="BO503" s="71">
        <v>0</v>
      </c>
      <c r="BP503" s="71">
        <v>0</v>
      </c>
      <c r="BQ503" s="71">
        <v>1</v>
      </c>
      <c r="BR503" s="71">
        <v>0</v>
      </c>
      <c r="BS503" s="71">
        <v>0</v>
      </c>
      <c r="BT503" s="71">
        <v>0</v>
      </c>
      <c r="BU503"/>
      <c r="BV503" s="70">
        <v>4.1150000000000002</v>
      </c>
      <c r="BW503" s="70">
        <v>0</v>
      </c>
      <c r="BX503" s="70">
        <v>0</v>
      </c>
      <c r="BY503" s="70">
        <v>0</v>
      </c>
      <c r="BZ503" s="70">
        <v>0</v>
      </c>
      <c r="CA503" s="70">
        <v>0</v>
      </c>
      <c r="CB503" s="70">
        <v>0</v>
      </c>
      <c r="CC503" s="70">
        <v>0</v>
      </c>
      <c r="CD503" s="70">
        <v>0</v>
      </c>
    </row>
    <row r="504" spans="1:82">
      <c r="A504" s="70" t="s">
        <v>2219</v>
      </c>
      <c r="B504" s="70">
        <v>319</v>
      </c>
      <c r="C504" s="70">
        <v>13</v>
      </c>
      <c r="D504" s="70">
        <v>19</v>
      </c>
      <c r="E504" s="70">
        <v>2016</v>
      </c>
      <c r="F504" s="70" t="s">
        <v>155</v>
      </c>
      <c r="G504" s="70" t="s">
        <v>2206</v>
      </c>
      <c r="H504" s="70" t="s">
        <v>2207</v>
      </c>
      <c r="I504" s="148"/>
      <c r="J504" s="71">
        <v>21.348450559646363</v>
      </c>
      <c r="K504" s="71">
        <v>0.44235204193489797</v>
      </c>
      <c r="L504" s="71">
        <v>3.5929368634727985</v>
      </c>
      <c r="M504" s="71">
        <v>7.4041092637970385</v>
      </c>
      <c r="N504" s="71">
        <v>8.1630176244137189</v>
      </c>
      <c r="O504" s="71">
        <v>9.1305664350041269</v>
      </c>
      <c r="P504" s="71">
        <v>10.757210362010431</v>
      </c>
      <c r="Q504" s="71">
        <v>0.48347623064219009</v>
      </c>
      <c r="R504" s="71">
        <v>0</v>
      </c>
      <c r="S504" s="71">
        <v>1.0665415527328872</v>
      </c>
      <c r="T504" s="72"/>
      <c r="U504" s="71">
        <v>2186795</v>
      </c>
      <c r="V504" s="71">
        <v>196</v>
      </c>
      <c r="W504" s="71">
        <v>85</v>
      </c>
      <c r="X504" s="71">
        <v>2001</v>
      </c>
      <c r="Y504" s="71">
        <v>2560</v>
      </c>
      <c r="Z504" s="71">
        <v>5370</v>
      </c>
      <c r="AA504" s="71">
        <v>2214</v>
      </c>
      <c r="AB504" s="71">
        <v>6845</v>
      </c>
      <c r="AC504" s="71">
        <v>0</v>
      </c>
      <c r="AD504" s="71">
        <v>1.066541552732887</v>
      </c>
      <c r="AE504" s="72"/>
      <c r="AF504" s="71">
        <v>23204821.248832241</v>
      </c>
      <c r="AG504" s="71">
        <v>330553.95007216418</v>
      </c>
      <c r="AH504" s="71">
        <v>639527.89662200038</v>
      </c>
      <c r="AI504" s="71">
        <v>11673492.65210861</v>
      </c>
      <c r="AJ504" s="71">
        <v>13871329.53813635</v>
      </c>
      <c r="AK504" s="71">
        <v>0</v>
      </c>
      <c r="AL504" s="71">
        <v>0</v>
      </c>
      <c r="AM504" s="71">
        <v>938807.33128421078</v>
      </c>
      <c r="AN504" s="71">
        <v>0</v>
      </c>
      <c r="AO504" s="71">
        <v>0</v>
      </c>
      <c r="AP504" s="71">
        <v>50658532.617055573</v>
      </c>
      <c r="AQ504" s="72"/>
      <c r="AR504" s="71">
        <v>357</v>
      </c>
      <c r="AS504" s="71">
        <v>100</v>
      </c>
      <c r="AT504" s="71">
        <v>1</v>
      </c>
      <c r="AU504" s="71">
        <v>0</v>
      </c>
      <c r="AV504" s="71">
        <v>0</v>
      </c>
      <c r="AW504" s="71">
        <v>0</v>
      </c>
      <c r="AX504" s="71"/>
      <c r="AY504" s="72"/>
      <c r="AZ504" s="71">
        <v>1671.02</v>
      </c>
      <c r="BA504" s="71">
        <v>6769.3</v>
      </c>
      <c r="BB504" s="71">
        <v>17500</v>
      </c>
      <c r="BC504" s="71">
        <v>0</v>
      </c>
      <c r="BD504" s="71">
        <v>0</v>
      </c>
      <c r="BE504" s="71">
        <v>0</v>
      </c>
      <c r="BF504" s="71"/>
      <c r="BG504" s="72"/>
      <c r="BH504" s="71">
        <v>0</v>
      </c>
      <c r="BI504" s="71">
        <v>0</v>
      </c>
      <c r="BJ504" s="71">
        <v>3.17</v>
      </c>
      <c r="BK504" s="71">
        <v>0</v>
      </c>
      <c r="BL504" s="71">
        <v>0</v>
      </c>
      <c r="BM504" s="71">
        <v>0</v>
      </c>
      <c r="BN504" s="72"/>
      <c r="BO504" s="71">
        <v>0</v>
      </c>
      <c r="BP504" s="71">
        <v>0</v>
      </c>
      <c r="BQ504" s="71">
        <v>1</v>
      </c>
      <c r="BR504" s="71">
        <v>0</v>
      </c>
      <c r="BS504" s="71">
        <v>0</v>
      </c>
      <c r="BT504" s="71">
        <v>0</v>
      </c>
      <c r="BU504"/>
      <c r="BV504" s="70">
        <v>3.17</v>
      </c>
      <c r="BW504" s="70">
        <v>0</v>
      </c>
      <c r="BX504" s="70">
        <v>0</v>
      </c>
      <c r="BY504" s="70">
        <v>0</v>
      </c>
      <c r="BZ504" s="70">
        <v>0</v>
      </c>
      <c r="CA504" s="70">
        <v>0</v>
      </c>
      <c r="CB504" s="70">
        <v>0</v>
      </c>
      <c r="CC504" s="70">
        <v>0</v>
      </c>
      <c r="CD504" s="70">
        <v>0</v>
      </c>
    </row>
    <row r="505" spans="1:82">
      <c r="A505" s="70" t="s">
        <v>2220</v>
      </c>
      <c r="B505" s="70">
        <v>320</v>
      </c>
      <c r="C505" s="70">
        <v>14</v>
      </c>
      <c r="D505" s="70">
        <v>19</v>
      </c>
      <c r="E505" s="70">
        <v>2017</v>
      </c>
      <c r="F505" s="70" t="s">
        <v>156</v>
      </c>
      <c r="G505" s="70" t="s">
        <v>2206</v>
      </c>
      <c r="H505" s="70" t="s">
        <v>2207</v>
      </c>
      <c r="I505" s="148"/>
      <c r="J505" s="71">
        <v>34.559036616536957</v>
      </c>
      <c r="K505" s="71">
        <v>0.42579245496210433</v>
      </c>
      <c r="L505" s="71">
        <v>3.317481391239304</v>
      </c>
      <c r="M505" s="71">
        <v>6.7383186694700408</v>
      </c>
      <c r="N505" s="71">
        <v>7.7128595685624077</v>
      </c>
      <c r="O505" s="71">
        <v>9.1187261999226941</v>
      </c>
      <c r="P505" s="71">
        <v>11.017367444888581</v>
      </c>
      <c r="Q505" s="71">
        <v>0.46138502984466201</v>
      </c>
      <c r="R505" s="71">
        <v>0</v>
      </c>
      <c r="S505" s="71">
        <v>1.2586386784052548</v>
      </c>
      <c r="T505" s="72"/>
      <c r="U505" s="71">
        <v>3836862</v>
      </c>
      <c r="V505" s="71">
        <v>196</v>
      </c>
      <c r="W505" s="71">
        <v>85</v>
      </c>
      <c r="X505" s="71">
        <v>2001</v>
      </c>
      <c r="Y505" s="71">
        <v>2568</v>
      </c>
      <c r="Z505" s="71">
        <v>5452</v>
      </c>
      <c r="AA505" s="71">
        <v>2282</v>
      </c>
      <c r="AB505" s="71">
        <v>6755</v>
      </c>
      <c r="AC505" s="71">
        <v>0</v>
      </c>
      <c r="AD505" s="71">
        <v>1.258638678405255</v>
      </c>
      <c r="AE505" s="72"/>
      <c r="AF505" s="71">
        <v>42448888.527705707</v>
      </c>
      <c r="AG505" s="71">
        <v>324640.43342627608</v>
      </c>
      <c r="AH505" s="71">
        <v>772312.98007044767</v>
      </c>
      <c r="AI505" s="71">
        <v>11245887.400372971</v>
      </c>
      <c r="AJ505" s="71">
        <v>14412025.333416499</v>
      </c>
      <c r="AK505" s="71">
        <v>0</v>
      </c>
      <c r="AL505" s="71">
        <v>0</v>
      </c>
      <c r="AM505" s="71">
        <v>927913.28909502353</v>
      </c>
      <c r="AN505" s="71">
        <v>0</v>
      </c>
      <c r="AO505" s="71">
        <v>0</v>
      </c>
      <c r="AP505" s="71">
        <v>70131667.964086935</v>
      </c>
      <c r="AQ505" s="72"/>
      <c r="AR505" s="71">
        <v>390</v>
      </c>
      <c r="AS505" s="71">
        <v>107</v>
      </c>
      <c r="AT505" s="71">
        <v>1</v>
      </c>
      <c r="AU505" s="71">
        <v>0</v>
      </c>
      <c r="AV505" s="71">
        <v>0</v>
      </c>
      <c r="AW505" s="71">
        <v>0</v>
      </c>
      <c r="AX505" s="71"/>
      <c r="AY505" s="72"/>
      <c r="AZ505" s="71">
        <v>1855.82</v>
      </c>
      <c r="BA505" s="71">
        <v>6964.2000000000007</v>
      </c>
      <c r="BB505" s="71">
        <v>17500</v>
      </c>
      <c r="BC505" s="71">
        <v>0</v>
      </c>
      <c r="BD505" s="71">
        <v>0</v>
      </c>
      <c r="BE505" s="71">
        <v>0</v>
      </c>
      <c r="BF505" s="71"/>
      <c r="BG505" s="72"/>
      <c r="BH505" s="71">
        <v>0</v>
      </c>
      <c r="BI505" s="71">
        <v>0</v>
      </c>
      <c r="BJ505" s="71">
        <v>7.218</v>
      </c>
      <c r="BK505" s="71">
        <v>0</v>
      </c>
      <c r="BL505" s="71">
        <v>0</v>
      </c>
      <c r="BM505" s="71">
        <v>0</v>
      </c>
      <c r="BN505" s="72"/>
      <c r="BO505" s="71">
        <v>0</v>
      </c>
      <c r="BP505" s="71">
        <v>0</v>
      </c>
      <c r="BQ505" s="71">
        <v>2</v>
      </c>
      <c r="BR505" s="71">
        <v>0</v>
      </c>
      <c r="BS505" s="71">
        <v>0</v>
      </c>
      <c r="BT505" s="71">
        <v>0</v>
      </c>
      <c r="BU505"/>
      <c r="BV505" s="70">
        <v>7.218</v>
      </c>
      <c r="BW505" s="70">
        <v>0</v>
      </c>
      <c r="BX505" s="70">
        <v>0</v>
      </c>
      <c r="BY505" s="70">
        <v>0</v>
      </c>
      <c r="BZ505" s="70">
        <v>0</v>
      </c>
      <c r="CA505" s="70">
        <v>0</v>
      </c>
      <c r="CB505" s="70">
        <v>0</v>
      </c>
      <c r="CC505" s="70">
        <v>0</v>
      </c>
      <c r="CD505" s="70">
        <v>0</v>
      </c>
    </row>
    <row r="506" spans="1:82">
      <c r="A506" s="70" t="s">
        <v>2221</v>
      </c>
      <c r="B506" s="70">
        <v>321</v>
      </c>
      <c r="C506" s="70">
        <v>15</v>
      </c>
      <c r="D506" s="70">
        <v>19</v>
      </c>
      <c r="E506" s="70">
        <v>2018</v>
      </c>
      <c r="F506" s="70" t="s">
        <v>183</v>
      </c>
      <c r="G506" s="70" t="s">
        <v>2206</v>
      </c>
      <c r="H506" s="70" t="s">
        <v>2207</v>
      </c>
      <c r="I506" s="148"/>
      <c r="J506" s="71">
        <v>31.367785690210209</v>
      </c>
      <c r="K506" s="71">
        <v>0.37285997751462718</v>
      </c>
      <c r="L506" s="71">
        <v>2.908363042911811</v>
      </c>
      <c r="M506" s="71">
        <v>6.1089654028305089</v>
      </c>
      <c r="N506" s="71">
        <v>5.9002303752798051</v>
      </c>
      <c r="O506" s="71">
        <v>9.0179735455501433</v>
      </c>
      <c r="P506" s="71">
        <v>10.797760595420753</v>
      </c>
      <c r="Q506" s="71">
        <v>0.42870795698366698</v>
      </c>
      <c r="R506" s="71">
        <v>0</v>
      </c>
      <c r="S506" s="71">
        <v>1.1164324487950237</v>
      </c>
      <c r="T506" s="72"/>
      <c r="U506" s="71">
        <v>3847492</v>
      </c>
      <c r="V506" s="71">
        <v>196</v>
      </c>
      <c r="W506" s="71">
        <v>85</v>
      </c>
      <c r="X506" s="71">
        <v>2001</v>
      </c>
      <c r="Y506" s="71">
        <v>2618</v>
      </c>
      <c r="Z506" s="71">
        <v>5495</v>
      </c>
      <c r="AA506" s="71">
        <v>2259</v>
      </c>
      <c r="AB506" s="71">
        <v>6764</v>
      </c>
      <c r="AC506" s="71">
        <v>0</v>
      </c>
      <c r="AD506" s="71">
        <v>1.1164324487950239</v>
      </c>
      <c r="AE506" s="72"/>
      <c r="AF506" s="71">
        <v>45321455.576502293</v>
      </c>
      <c r="AG506" s="71">
        <v>289092.26499340893</v>
      </c>
      <c r="AH506" s="71">
        <v>702761.16989060875</v>
      </c>
      <c r="AI506" s="71">
        <v>11042034.21169612</v>
      </c>
      <c r="AJ506" s="71">
        <v>12859211.53560566</v>
      </c>
      <c r="AK506" s="71">
        <v>0</v>
      </c>
      <c r="AL506" s="71">
        <v>0</v>
      </c>
      <c r="AM506" s="71">
        <v>931072.11285359284</v>
      </c>
      <c r="AN506" s="71">
        <v>0</v>
      </c>
      <c r="AO506" s="71">
        <v>0</v>
      </c>
      <c r="AP506" s="71">
        <v>71145626.871541679</v>
      </c>
      <c r="AQ506" s="72"/>
      <c r="AR506" s="71">
        <v>432</v>
      </c>
      <c r="AS506" s="71">
        <v>119</v>
      </c>
      <c r="AT506" s="71">
        <v>1</v>
      </c>
      <c r="AU506" s="71">
        <v>0</v>
      </c>
      <c r="AV506" s="71">
        <v>0</v>
      </c>
      <c r="AW506" s="71">
        <v>0</v>
      </c>
      <c r="AX506" s="71"/>
      <c r="AY506" s="72"/>
      <c r="AZ506" s="71">
        <v>2135.1499999999996</v>
      </c>
      <c r="BA506" s="71">
        <v>7322</v>
      </c>
      <c r="BB506" s="71">
        <v>17500</v>
      </c>
      <c r="BC506" s="71">
        <v>0</v>
      </c>
      <c r="BD506" s="71">
        <v>0</v>
      </c>
      <c r="BE506" s="71">
        <v>0</v>
      </c>
      <c r="BF506" s="71"/>
      <c r="BG506" s="72"/>
      <c r="BH506" s="71">
        <v>0</v>
      </c>
      <c r="BI506" s="71">
        <v>0</v>
      </c>
      <c r="BJ506" s="71">
        <v>7.673</v>
      </c>
      <c r="BK506" s="71">
        <v>0</v>
      </c>
      <c r="BL506" s="71">
        <v>0</v>
      </c>
      <c r="BM506" s="71">
        <v>0</v>
      </c>
      <c r="BN506" s="72"/>
      <c r="BO506" s="71">
        <v>0</v>
      </c>
      <c r="BP506" s="71">
        <v>0</v>
      </c>
      <c r="BQ506" s="71">
        <v>2</v>
      </c>
      <c r="BR506" s="71">
        <v>0</v>
      </c>
      <c r="BS506" s="71">
        <v>0</v>
      </c>
      <c r="BT506" s="71">
        <v>0</v>
      </c>
      <c r="BU506"/>
      <c r="BV506" s="70">
        <v>7.673</v>
      </c>
      <c r="BW506" s="70">
        <v>0</v>
      </c>
      <c r="BX506" s="70">
        <v>0</v>
      </c>
      <c r="BY506" s="70">
        <v>0</v>
      </c>
      <c r="BZ506" s="70">
        <v>0</v>
      </c>
      <c r="CA506" s="70">
        <v>0</v>
      </c>
      <c r="CB506" s="70">
        <v>0</v>
      </c>
      <c r="CC506" s="70">
        <v>0</v>
      </c>
      <c r="CD506" s="70">
        <v>0</v>
      </c>
    </row>
    <row r="507" spans="1:82">
      <c r="A507" s="70" t="s">
        <v>2222</v>
      </c>
      <c r="B507" s="70">
        <v>322</v>
      </c>
      <c r="C507" s="70">
        <v>16</v>
      </c>
      <c r="D507" s="70">
        <v>19</v>
      </c>
      <c r="E507" s="70">
        <v>2019</v>
      </c>
      <c r="F507" s="70" t="s">
        <v>158</v>
      </c>
      <c r="G507" s="70" t="s">
        <v>2206</v>
      </c>
      <c r="H507" s="70" t="s">
        <v>2207</v>
      </c>
      <c r="I507" s="148"/>
      <c r="J507" s="71">
        <v>28.303171807217421</v>
      </c>
      <c r="K507" s="71">
        <v>0.3506903470370264</v>
      </c>
      <c r="L507" s="71">
        <v>2.9642483160876512</v>
      </c>
      <c r="M507" s="71">
        <v>6.8261622186187543</v>
      </c>
      <c r="N507" s="71">
        <v>5.7071294610215526</v>
      </c>
      <c r="O507" s="71">
        <v>8.7722238569979964</v>
      </c>
      <c r="P507" s="71">
        <v>10.840664648720258</v>
      </c>
      <c r="Q507" s="71">
        <v>0.41740792499544199</v>
      </c>
      <c r="R507" s="71">
        <v>0</v>
      </c>
      <c r="S507" s="71">
        <v>1.2109677639921406</v>
      </c>
      <c r="T507" s="72"/>
      <c r="U507" s="71">
        <v>3407472</v>
      </c>
      <c r="V507" s="71">
        <v>196</v>
      </c>
      <c r="W507" s="71">
        <v>85</v>
      </c>
      <c r="X507" s="71">
        <v>2001</v>
      </c>
      <c r="Y507" s="71">
        <v>2669</v>
      </c>
      <c r="Z507" s="71">
        <v>5492</v>
      </c>
      <c r="AA507" s="71">
        <v>2251</v>
      </c>
      <c r="AB507" s="71">
        <v>6764</v>
      </c>
      <c r="AC507" s="71">
        <v>0</v>
      </c>
      <c r="AD507" s="71">
        <v>1.210967763992141</v>
      </c>
      <c r="AE507" s="72"/>
      <c r="AF507" s="71">
        <v>39931804.131440267</v>
      </c>
      <c r="AG507" s="71">
        <v>280115.979379158</v>
      </c>
      <c r="AH507" s="71">
        <v>781374.83749450475</v>
      </c>
      <c r="AI507" s="71">
        <v>11130278.350206779</v>
      </c>
      <c r="AJ507" s="71">
        <v>12212266.591295211</v>
      </c>
      <c r="AK507" s="71">
        <v>0</v>
      </c>
      <c r="AL507" s="71">
        <v>0</v>
      </c>
      <c r="AM507" s="71">
        <v>921205.88063526212</v>
      </c>
      <c r="AN507" s="71">
        <v>0</v>
      </c>
      <c r="AO507" s="71">
        <v>0</v>
      </c>
      <c r="AP507" s="71">
        <v>65257045.770451181</v>
      </c>
      <c r="AQ507" s="72"/>
      <c r="AR507" s="71">
        <v>464</v>
      </c>
      <c r="AS507" s="71">
        <v>125</v>
      </c>
      <c r="AT507" s="71">
        <v>1</v>
      </c>
      <c r="AU507" s="71">
        <v>0</v>
      </c>
      <c r="AV507" s="71">
        <v>0</v>
      </c>
      <c r="AW507" s="71">
        <v>0</v>
      </c>
      <c r="AX507" s="71"/>
      <c r="AY507" s="72"/>
      <c r="AZ507" s="71">
        <v>2312.5099999999989</v>
      </c>
      <c r="BA507" s="71">
        <v>7431.0000000000018</v>
      </c>
      <c r="BB507" s="71">
        <v>17500</v>
      </c>
      <c r="BC507" s="71">
        <v>0</v>
      </c>
      <c r="BD507" s="71">
        <v>0</v>
      </c>
      <c r="BE507" s="71">
        <v>0</v>
      </c>
      <c r="BF507" s="71"/>
      <c r="BG507" s="72"/>
      <c r="BH507" s="71">
        <v>0</v>
      </c>
      <c r="BI507" s="71">
        <v>0</v>
      </c>
      <c r="BJ507" s="71">
        <v>5.8339999999999996</v>
      </c>
      <c r="BK507" s="71">
        <v>0</v>
      </c>
      <c r="BL507" s="71">
        <v>0</v>
      </c>
      <c r="BM507" s="71">
        <v>0</v>
      </c>
      <c r="BN507" s="72"/>
      <c r="BO507" s="71">
        <v>0</v>
      </c>
      <c r="BP507" s="71">
        <v>0</v>
      </c>
      <c r="BQ507" s="71">
        <v>2</v>
      </c>
      <c r="BR507" s="71">
        <v>0</v>
      </c>
      <c r="BS507" s="71">
        <v>0</v>
      </c>
      <c r="BT507" s="71">
        <v>0</v>
      </c>
      <c r="BU507"/>
      <c r="BV507" s="70">
        <v>5.8339999999999996</v>
      </c>
      <c r="BW507" s="70">
        <v>0</v>
      </c>
      <c r="BX507" s="70">
        <v>0</v>
      </c>
      <c r="BY507" s="70">
        <v>0</v>
      </c>
      <c r="BZ507" s="70">
        <v>0</v>
      </c>
      <c r="CA507" s="70">
        <v>0</v>
      </c>
      <c r="CB507" s="70">
        <v>0</v>
      </c>
      <c r="CC507" s="70">
        <v>0</v>
      </c>
      <c r="CD507" s="70">
        <v>0</v>
      </c>
    </row>
    <row r="508" spans="1:82">
      <c r="A508" s="70" t="s">
        <v>2223</v>
      </c>
      <c r="B508" s="70">
        <v>323</v>
      </c>
      <c r="C508" s="70">
        <v>17</v>
      </c>
      <c r="D508" s="70">
        <v>19</v>
      </c>
      <c r="E508" s="70">
        <v>2020</v>
      </c>
      <c r="F508" s="70" t="s">
        <v>159</v>
      </c>
      <c r="G508" s="70" t="s">
        <v>2206</v>
      </c>
      <c r="H508" s="70" t="s">
        <v>2207</v>
      </c>
      <c r="I508" s="148"/>
      <c r="J508" s="71">
        <v>30.778416274924741</v>
      </c>
      <c r="K508" s="71">
        <v>0.44264824102242772</v>
      </c>
      <c r="L508" s="71">
        <v>1.7380051015249629</v>
      </c>
      <c r="M508" s="71">
        <v>5.1739250051950254</v>
      </c>
      <c r="N508" s="71">
        <v>6.0518187813911917</v>
      </c>
      <c r="O508" s="71">
        <v>7.7780711879963285</v>
      </c>
      <c r="P508" s="71">
        <v>10.353242595589476</v>
      </c>
      <c r="Q508" s="71">
        <v>0.39792592221931</v>
      </c>
      <c r="R508" s="71">
        <v>0</v>
      </c>
      <c r="S508" s="71">
        <v>1.2877929359574769</v>
      </c>
      <c r="T508" s="72"/>
      <c r="U508" s="71">
        <v>3707480</v>
      </c>
      <c r="V508" s="71">
        <v>227</v>
      </c>
      <c r="W508" s="71">
        <v>56</v>
      </c>
      <c r="X508" s="71">
        <v>1603</v>
      </c>
      <c r="Y508" s="71">
        <v>2695</v>
      </c>
      <c r="Z508" s="71">
        <v>5558</v>
      </c>
      <c r="AA508" s="71">
        <v>2285</v>
      </c>
      <c r="AB508" s="71">
        <v>6749</v>
      </c>
      <c r="AC508" s="71">
        <v>0</v>
      </c>
      <c r="AD508" s="71">
        <v>1.2877929359574769</v>
      </c>
      <c r="AE508" s="72"/>
      <c r="AF508" s="71">
        <v>42765250.849873647</v>
      </c>
      <c r="AG508" s="71">
        <v>325514.26715992682</v>
      </c>
      <c r="AH508" s="71">
        <v>533055.79428632779</v>
      </c>
      <c r="AI508" s="71">
        <v>8223555.5717331329</v>
      </c>
      <c r="AJ508" s="71">
        <v>13401251.380159579</v>
      </c>
      <c r="AK508" s="71"/>
      <c r="AL508" s="71"/>
      <c r="AM508" s="71">
        <v>880819.48295392294</v>
      </c>
      <c r="AN508" s="71"/>
      <c r="AO508" s="71"/>
      <c r="AP508" s="71">
        <v>66129447.346166536</v>
      </c>
      <c r="AQ508" s="72"/>
      <c r="AR508" s="71">
        <v>494</v>
      </c>
      <c r="AS508" s="71">
        <v>139</v>
      </c>
      <c r="AT508" s="71">
        <v>1</v>
      </c>
      <c r="AU508" s="71">
        <v>0</v>
      </c>
      <c r="AV508" s="71">
        <v>0</v>
      </c>
      <c r="AW508" s="71">
        <v>0</v>
      </c>
      <c r="AX508" s="71"/>
      <c r="AY508" s="72"/>
      <c r="AZ508" s="71">
        <v>2489.61</v>
      </c>
      <c r="BA508" s="71">
        <v>8013.6000000000013</v>
      </c>
      <c r="BB508" s="71">
        <v>17500</v>
      </c>
      <c r="BC508" s="71">
        <v>0</v>
      </c>
      <c r="BD508" s="71">
        <v>0</v>
      </c>
      <c r="BE508" s="71">
        <v>0</v>
      </c>
      <c r="BF508" s="71"/>
      <c r="BG508" s="72"/>
      <c r="BH508" s="71">
        <v>0</v>
      </c>
      <c r="BI508" s="71">
        <v>0</v>
      </c>
      <c r="BJ508" s="71">
        <v>6.0259999999999998</v>
      </c>
      <c r="BK508" s="71">
        <v>0</v>
      </c>
      <c r="BL508" s="71">
        <v>0</v>
      </c>
      <c r="BM508" s="71">
        <v>0</v>
      </c>
      <c r="BN508" s="72"/>
      <c r="BO508" s="71">
        <v>0</v>
      </c>
      <c r="BP508" s="71">
        <v>0</v>
      </c>
      <c r="BQ508" s="71">
        <v>2</v>
      </c>
      <c r="BR508" s="71">
        <v>0</v>
      </c>
      <c r="BS508" s="71">
        <v>0</v>
      </c>
      <c r="BT508" s="71">
        <v>0</v>
      </c>
      <c r="BU508"/>
      <c r="BV508" s="70">
        <v>6.0259999999999998</v>
      </c>
      <c r="BW508" s="70">
        <v>0</v>
      </c>
      <c r="BX508" s="70">
        <v>0</v>
      </c>
      <c r="BY508" s="70">
        <v>0</v>
      </c>
      <c r="BZ508" s="70">
        <v>0</v>
      </c>
      <c r="CA508" s="70">
        <v>0</v>
      </c>
      <c r="CB508" s="70">
        <v>0</v>
      </c>
      <c r="CC508" s="70">
        <v>0</v>
      </c>
      <c r="CD508" s="70">
        <v>0</v>
      </c>
    </row>
    <row r="509" spans="1:82">
      <c r="A509" s="70" t="s">
        <v>2224</v>
      </c>
      <c r="B509" s="70">
        <v>323</v>
      </c>
      <c r="C509" s="70">
        <v>18</v>
      </c>
      <c r="D509" s="70">
        <v>19</v>
      </c>
      <c r="E509" s="70">
        <v>2021</v>
      </c>
      <c r="F509" s="70" t="s">
        <v>160</v>
      </c>
      <c r="G509" s="70" t="s">
        <v>2206</v>
      </c>
      <c r="H509" s="70" t="s">
        <v>2207</v>
      </c>
      <c r="I509" s="148"/>
      <c r="J509" s="71">
        <v>26.672469600483726</v>
      </c>
      <c r="K509" s="71">
        <v>0.45314785559283194</v>
      </c>
      <c r="L509" s="71">
        <v>1.552769037731526</v>
      </c>
      <c r="M509" s="71">
        <v>4.7821303820253513</v>
      </c>
      <c r="N509" s="71">
        <v>4.9819867821961825</v>
      </c>
      <c r="O509" s="71">
        <v>7.4766053055293114</v>
      </c>
      <c r="P509" s="71">
        <v>10.668616334137765</v>
      </c>
      <c r="Q509" s="71">
        <v>0.392886845677347</v>
      </c>
      <c r="R509" s="71">
        <v>0</v>
      </c>
      <c r="S509" s="71">
        <v>0.99822828749274994</v>
      </c>
      <c r="T509" s="72"/>
      <c r="U509" s="71">
        <v>4105617</v>
      </c>
      <c r="V509" s="71">
        <v>227</v>
      </c>
      <c r="W509" s="71">
        <v>56</v>
      </c>
      <c r="X509" s="71">
        <v>1603</v>
      </c>
      <c r="Y509" s="71">
        <v>2723</v>
      </c>
      <c r="Z509" s="71">
        <v>5501</v>
      </c>
      <c r="AA509" s="71">
        <v>2296</v>
      </c>
      <c r="AB509" s="71">
        <v>6729</v>
      </c>
      <c r="AC509" s="71">
        <v>0</v>
      </c>
      <c r="AD509" s="71">
        <v>0.99822828749274994</v>
      </c>
      <c r="AE509" s="72"/>
      <c r="AF509" s="71">
        <v>41282327.245108671</v>
      </c>
      <c r="AG509" s="71">
        <v>348439.08605189103</v>
      </c>
      <c r="AH509" s="71">
        <v>493162.17681584432</v>
      </c>
      <c r="AI509" s="71">
        <v>9116818.9479929544</v>
      </c>
      <c r="AJ509" s="71">
        <v>12615956.84894087</v>
      </c>
      <c r="AK509" s="71">
        <v>0</v>
      </c>
      <c r="AL509" s="71">
        <v>0</v>
      </c>
      <c r="AM509" s="71">
        <v>883274.70105870592</v>
      </c>
      <c r="AN509" s="71">
        <v>0</v>
      </c>
      <c r="AO509" s="71">
        <v>0</v>
      </c>
      <c r="AP509" s="71">
        <v>64739979.005968943</v>
      </c>
      <c r="AQ509" s="72"/>
      <c r="AR509" s="71">
        <v>517</v>
      </c>
      <c r="AS509" s="71">
        <v>141</v>
      </c>
      <c r="AT509" s="71">
        <v>1</v>
      </c>
      <c r="AU509" s="71">
        <v>0</v>
      </c>
      <c r="AV509" s="71">
        <v>0</v>
      </c>
      <c r="AW509" s="71">
        <v>0</v>
      </c>
      <c r="AX509" s="71"/>
      <c r="AY509" s="72"/>
      <c r="AZ509" s="71">
        <v>2634.18</v>
      </c>
      <c r="BA509" s="71">
        <v>8097.7000000000016</v>
      </c>
      <c r="BB509" s="71">
        <v>17500</v>
      </c>
      <c r="BC509" s="71">
        <v>0</v>
      </c>
      <c r="BD509" s="71">
        <v>0</v>
      </c>
      <c r="BE509" s="71">
        <v>0</v>
      </c>
      <c r="BF509" s="71"/>
      <c r="BG509" s="72"/>
      <c r="BH509" s="71">
        <v>0</v>
      </c>
      <c r="BI509" s="71">
        <v>0</v>
      </c>
      <c r="BJ509" s="71">
        <v>8.7870000000000008</v>
      </c>
      <c r="BK509" s="71">
        <v>0</v>
      </c>
      <c r="BL509" s="71">
        <v>0</v>
      </c>
      <c r="BM509" s="71">
        <v>0</v>
      </c>
      <c r="BN509" s="72"/>
      <c r="BO509" s="71">
        <v>0</v>
      </c>
      <c r="BP509" s="71">
        <v>0</v>
      </c>
      <c r="BQ509" s="71">
        <v>3</v>
      </c>
      <c r="BR509" s="71">
        <v>0</v>
      </c>
      <c r="BS509" s="71">
        <v>0</v>
      </c>
      <c r="BT509" s="71">
        <v>0</v>
      </c>
      <c r="BU509"/>
      <c r="BV509" s="70">
        <v>8.7870000000000008</v>
      </c>
      <c r="BW509" s="70">
        <v>0</v>
      </c>
      <c r="BX509" s="70">
        <v>0</v>
      </c>
      <c r="BY509" s="70">
        <v>0</v>
      </c>
      <c r="BZ509" s="70">
        <v>0</v>
      </c>
      <c r="CA509" s="70">
        <v>0</v>
      </c>
      <c r="CB509" s="70">
        <v>0</v>
      </c>
      <c r="CC509" s="70">
        <v>0</v>
      </c>
      <c r="CD509" s="70">
        <v>0</v>
      </c>
    </row>
    <row r="510" spans="1:82">
      <c r="A510" s="70" t="s">
        <v>2225</v>
      </c>
      <c r="B510" s="70">
        <v>323</v>
      </c>
      <c r="C510" s="70">
        <v>19</v>
      </c>
      <c r="D510" s="70">
        <v>19</v>
      </c>
      <c r="E510" s="70">
        <v>2022</v>
      </c>
      <c r="F510" s="70" t="s">
        <v>161</v>
      </c>
      <c r="G510" s="70" t="s">
        <v>2206</v>
      </c>
      <c r="H510" s="70" t="s">
        <v>2207</v>
      </c>
      <c r="I510" s="148"/>
      <c r="J510" s="71">
        <v>43.436593929911261</v>
      </c>
      <c r="K510" s="71">
        <v>0.46351208517930675</v>
      </c>
      <c r="L510" s="71">
        <v>1.3881830791310914</v>
      </c>
      <c r="M510" s="71">
        <v>5.1825057540155415</v>
      </c>
      <c r="N510" s="71">
        <v>7.2316228447848907</v>
      </c>
      <c r="O510" s="71">
        <v>7.9965324850525592</v>
      </c>
      <c r="P510" s="71">
        <v>10.613688818652363</v>
      </c>
      <c r="Q510" s="71">
        <v>0.40773252920406561</v>
      </c>
      <c r="R510" s="71">
        <v>0</v>
      </c>
      <c r="S510" s="71">
        <v>1.1710837378686549</v>
      </c>
      <c r="T510" s="72"/>
      <c r="U510" s="71">
        <v>6527210</v>
      </c>
      <c r="V510" s="71">
        <v>227</v>
      </c>
      <c r="W510" s="71">
        <v>56</v>
      </c>
      <c r="X510" s="71">
        <v>1603</v>
      </c>
      <c r="Y510" s="71">
        <v>2901</v>
      </c>
      <c r="Z510" s="71">
        <v>5590</v>
      </c>
      <c r="AA510" s="71">
        <v>2319</v>
      </c>
      <c r="AB510" s="71">
        <v>6926</v>
      </c>
      <c r="AC510" s="71">
        <v>0</v>
      </c>
      <c r="AD510" s="71">
        <v>1.1710837378686549</v>
      </c>
      <c r="AE510" s="72"/>
      <c r="AF510" s="71">
        <v>55509079.501330614</v>
      </c>
      <c r="AG510" s="71">
        <v>355188.84758056013</v>
      </c>
      <c r="AH510" s="71">
        <v>494147.53824954596</v>
      </c>
      <c r="AI510" s="71">
        <v>8554404.8326502945</v>
      </c>
      <c r="AJ510" s="71">
        <v>14197179.536951199</v>
      </c>
      <c r="AK510" s="71">
        <v>0</v>
      </c>
      <c r="AL510" s="71">
        <v>0</v>
      </c>
      <c r="AM510" s="71">
        <v>894335.64106368239</v>
      </c>
      <c r="AN510" s="71">
        <v>0</v>
      </c>
      <c r="AO510" s="71">
        <v>0</v>
      </c>
      <c r="AP510" s="71">
        <v>80004335.897825882</v>
      </c>
      <c r="AQ510" s="72"/>
      <c r="AR510" s="71">
        <v>541</v>
      </c>
      <c r="AS510" s="71">
        <v>141</v>
      </c>
      <c r="AT510" s="71">
        <v>1</v>
      </c>
      <c r="AU510" s="71">
        <v>0</v>
      </c>
      <c r="AV510" s="71">
        <v>0</v>
      </c>
      <c r="AW510" s="71">
        <v>0</v>
      </c>
      <c r="AX510" s="71"/>
      <c r="AY510" s="72"/>
      <c r="AZ510" s="71">
        <v>2804.5500000000011</v>
      </c>
      <c r="BA510" s="71">
        <v>8097.7000000000016</v>
      </c>
      <c r="BB510" s="71">
        <v>17500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323</v>
      </c>
      <c r="C511" s="70">
        <v>20</v>
      </c>
      <c r="D511" s="70">
        <v>19</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576</v>
      </c>
      <c r="AS511" s="71">
        <v>141</v>
      </c>
      <c r="AT511" s="71">
        <v>1</v>
      </c>
      <c r="AU511" s="71">
        <v>0</v>
      </c>
      <c r="AV511" s="71">
        <v>0</v>
      </c>
      <c r="AW511" s="71">
        <v>0</v>
      </c>
      <c r="AX511" s="71"/>
      <c r="AY511" s="72"/>
      <c r="AZ511" s="71">
        <v>3029.4700000000012</v>
      </c>
      <c r="BA511" s="71">
        <v>8097.7000000000016</v>
      </c>
      <c r="BB511" s="71">
        <v>17500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323</v>
      </c>
      <c r="C512" s="70">
        <v>21</v>
      </c>
      <c r="D512" s="70">
        <v>19</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103</v>
      </c>
      <c r="C513" s="70">
        <v>1</v>
      </c>
      <c r="D513" s="70">
        <v>7</v>
      </c>
      <c r="E513" s="70">
        <v>1990</v>
      </c>
      <c r="F513" s="70" t="s">
        <v>787</v>
      </c>
      <c r="G513" s="70" t="s">
        <v>1632</v>
      </c>
      <c r="H513" s="70" t="s">
        <v>1633</v>
      </c>
      <c r="I513" s="148"/>
      <c r="J513" s="71">
        <v>15.04538406178205</v>
      </c>
      <c r="K513" s="71">
        <v>5.8042270215376437</v>
      </c>
      <c r="L513" s="71">
        <v>8.8060405921303051</v>
      </c>
      <c r="M513" s="71">
        <v>8.9763453703702787</v>
      </c>
      <c r="N513" s="71">
        <v>21.886047633143399</v>
      </c>
      <c r="O513" s="71">
        <v>8.4972055333610381</v>
      </c>
      <c r="P513" s="71">
        <v>12.194665236841811</v>
      </c>
      <c r="Q513" s="71">
        <v>0.82461804731848398</v>
      </c>
      <c r="R513" s="71">
        <v>3.39308252194501</v>
      </c>
      <c r="S513" s="71">
        <v>0.67149674246458002</v>
      </c>
      <c r="T513" s="72"/>
      <c r="U513" s="71">
        <v>422421</v>
      </c>
      <c r="V513" s="71">
        <v>1062</v>
      </c>
      <c r="W513" s="71">
        <v>103</v>
      </c>
      <c r="X513" s="71">
        <v>3010</v>
      </c>
      <c r="Y513" s="71">
        <v>4682</v>
      </c>
      <c r="Z513" s="71">
        <v>3495</v>
      </c>
      <c r="AA513" s="71">
        <v>2961</v>
      </c>
      <c r="AB513" s="71">
        <v>13389</v>
      </c>
      <c r="AC513" s="71">
        <v>587688</v>
      </c>
      <c r="AD513" s="71">
        <v>0.67149674246458002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2229</v>
      </c>
      <c r="B514" s="70">
        <v>104</v>
      </c>
      <c r="C514" s="70">
        <v>2</v>
      </c>
      <c r="D514" s="70">
        <v>7</v>
      </c>
      <c r="E514" s="70">
        <v>2005</v>
      </c>
      <c r="F514" s="70" t="s">
        <v>789</v>
      </c>
      <c r="G514" s="70" t="s">
        <v>1632</v>
      </c>
      <c r="H514" s="70" t="s">
        <v>1633</v>
      </c>
      <c r="I514" s="148"/>
      <c r="J514" s="71">
        <v>9.123929712056416</v>
      </c>
      <c r="K514" s="71">
        <v>2.484945837681336</v>
      </c>
      <c r="L514" s="71">
        <v>1.1261406444230191</v>
      </c>
      <c r="M514" s="71">
        <v>11.514982738235741</v>
      </c>
      <c r="N514" s="71">
        <v>23.033341870196299</v>
      </c>
      <c r="O514" s="71">
        <v>10.6226062798772</v>
      </c>
      <c r="P514" s="71">
        <v>11.82238790738845</v>
      </c>
      <c r="Q514" s="71">
        <v>0.63992731060746</v>
      </c>
      <c r="R514" s="71">
        <v>7.7870864490833824</v>
      </c>
      <c r="S514" s="71">
        <v>0.73445683099456027</v>
      </c>
      <c r="T514" s="72"/>
      <c r="U514" s="71">
        <v>281796</v>
      </c>
      <c r="V514" s="71">
        <v>758</v>
      </c>
      <c r="W514" s="71">
        <v>10</v>
      </c>
      <c r="X514" s="71">
        <v>1870</v>
      </c>
      <c r="Y514" s="71">
        <v>4696</v>
      </c>
      <c r="Z514" s="71">
        <v>5056</v>
      </c>
      <c r="AA514" s="71">
        <v>2351</v>
      </c>
      <c r="AB514" s="71">
        <v>10862</v>
      </c>
      <c r="AC514" s="71">
        <v>1376985</v>
      </c>
      <c r="AD514" s="71">
        <v>0.73445683099456027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2230</v>
      </c>
      <c r="B515" s="70">
        <v>105</v>
      </c>
      <c r="C515" s="70">
        <v>3</v>
      </c>
      <c r="D515" s="70">
        <v>7</v>
      </c>
      <c r="E515" s="70">
        <v>2006</v>
      </c>
      <c r="F515" s="70" t="s">
        <v>790</v>
      </c>
      <c r="G515" s="70" t="s">
        <v>1632</v>
      </c>
      <c r="H515" s="70" t="s">
        <v>1633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2231</v>
      </c>
      <c r="B516" s="70">
        <v>106</v>
      </c>
      <c r="C516" s="70">
        <v>4</v>
      </c>
      <c r="D516" s="70">
        <v>7</v>
      </c>
      <c r="E516" s="70">
        <v>2007</v>
      </c>
      <c r="F516" s="70" t="s">
        <v>791</v>
      </c>
      <c r="G516" s="70" t="s">
        <v>1632</v>
      </c>
      <c r="H516" s="70" t="s">
        <v>1633</v>
      </c>
      <c r="I516" s="148"/>
      <c r="J516" s="71">
        <v>7.0822010333910006</v>
      </c>
      <c r="K516" s="71">
        <v>1.974657523241734</v>
      </c>
      <c r="L516" s="71">
        <v>4.5958537282045864</v>
      </c>
      <c r="M516" s="71">
        <v>13.6276122150979</v>
      </c>
      <c r="N516" s="71">
        <v>22.82612768452811</v>
      </c>
      <c r="O516" s="71">
        <v>9.9152919605847707</v>
      </c>
      <c r="P516" s="71">
        <v>11.632610212863369</v>
      </c>
      <c r="Q516" s="71">
        <v>0.64480278334866303</v>
      </c>
      <c r="R516" s="71">
        <v>5.0873877528655287</v>
      </c>
      <c r="S516" s="71">
        <v>0.90465296286966468</v>
      </c>
      <c r="T516" s="72"/>
      <c r="U516" s="71">
        <v>232581</v>
      </c>
      <c r="V516" s="71">
        <v>657</v>
      </c>
      <c r="W516" s="71">
        <v>56</v>
      </c>
      <c r="X516" s="71">
        <v>2772</v>
      </c>
      <c r="Y516" s="71">
        <v>4666</v>
      </c>
      <c r="Z516" s="71">
        <v>4906</v>
      </c>
      <c r="AA516" s="71">
        <v>2278</v>
      </c>
      <c r="AB516" s="71">
        <v>10366</v>
      </c>
      <c r="AC516" s="71">
        <v>925411</v>
      </c>
      <c r="AD516" s="71">
        <v>0.90465296286966468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2232</v>
      </c>
      <c r="B517" s="70">
        <v>107</v>
      </c>
      <c r="C517" s="70">
        <v>5</v>
      </c>
      <c r="D517" s="70">
        <v>7</v>
      </c>
      <c r="E517" s="70">
        <v>2008</v>
      </c>
      <c r="F517" s="70" t="s">
        <v>792</v>
      </c>
      <c r="G517" s="70" t="s">
        <v>1632</v>
      </c>
      <c r="H517" s="70" t="s">
        <v>1633</v>
      </c>
      <c r="I517" s="148"/>
      <c r="J517" s="71">
        <v>4.9359689896917844</v>
      </c>
      <c r="K517" s="71">
        <v>1.7330729347121649</v>
      </c>
      <c r="L517" s="71">
        <v>3.9683462379169749</v>
      </c>
      <c r="M517" s="71">
        <v>15.94562592796883</v>
      </c>
      <c r="N517" s="71">
        <v>22.959841253506621</v>
      </c>
      <c r="O517" s="71">
        <v>9.499029451072218</v>
      </c>
      <c r="P517" s="71">
        <v>11.27760745131329</v>
      </c>
      <c r="Q517" s="71">
        <v>0.61851873021804205</v>
      </c>
      <c r="R517" s="71">
        <v>4.8881749956225908</v>
      </c>
      <c r="S517" s="71">
        <v>0.22394294585210359</v>
      </c>
      <c r="T517" s="72"/>
      <c r="U517" s="71">
        <v>170315</v>
      </c>
      <c r="V517" s="71">
        <v>657</v>
      </c>
      <c r="W517" s="71">
        <v>56</v>
      </c>
      <c r="X517" s="71">
        <v>2772</v>
      </c>
      <c r="Y517" s="71">
        <v>4631</v>
      </c>
      <c r="Z517" s="71">
        <v>4865</v>
      </c>
      <c r="AA517" s="71">
        <v>2211</v>
      </c>
      <c r="AB517" s="71">
        <v>10107</v>
      </c>
      <c r="AC517" s="71">
        <v>923309</v>
      </c>
      <c r="AD517" s="71">
        <v>0.22394294585210359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2233</v>
      </c>
      <c r="B518" s="70">
        <v>108</v>
      </c>
      <c r="C518" s="70">
        <v>6</v>
      </c>
      <c r="D518" s="70">
        <v>7</v>
      </c>
      <c r="E518" s="70">
        <v>2009</v>
      </c>
      <c r="F518" s="70" t="s">
        <v>176</v>
      </c>
      <c r="G518" s="70" t="s">
        <v>1632</v>
      </c>
      <c r="H518" s="70" t="s">
        <v>1633</v>
      </c>
      <c r="I518" s="148"/>
      <c r="J518" s="71">
        <v>4.7610448631711799</v>
      </c>
      <c r="K518" s="71">
        <v>1.1738063708764279</v>
      </c>
      <c r="L518" s="71">
        <v>4.7616411889822388</v>
      </c>
      <c r="M518" s="71">
        <v>12.434836552068591</v>
      </c>
      <c r="N518" s="71">
        <v>19.605900338842289</v>
      </c>
      <c r="O518" s="71">
        <v>9.5247623469179832</v>
      </c>
      <c r="P518" s="71">
        <v>10.76167759856885</v>
      </c>
      <c r="Q518" s="71">
        <v>0.57731873980535497</v>
      </c>
      <c r="R518" s="71">
        <v>5.0633495772125849</v>
      </c>
      <c r="S518" s="71">
        <v>0.25057415551905798</v>
      </c>
      <c r="T518" s="72"/>
      <c r="U518" s="71">
        <v>165899</v>
      </c>
      <c r="V518" s="71">
        <v>545</v>
      </c>
      <c r="W518" s="71">
        <v>77</v>
      </c>
      <c r="X518" s="71">
        <v>2730</v>
      </c>
      <c r="Y518" s="71">
        <v>4604</v>
      </c>
      <c r="Z518" s="71">
        <v>4815</v>
      </c>
      <c r="AA518" s="71">
        <v>2166</v>
      </c>
      <c r="AB518" s="71">
        <v>9903</v>
      </c>
      <c r="AC518" s="71">
        <v>933042</v>
      </c>
      <c r="AD518" s="71">
        <v>0.25057415551905798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2234</v>
      </c>
      <c r="B519" s="70">
        <v>109</v>
      </c>
      <c r="C519" s="70">
        <v>7</v>
      </c>
      <c r="D519" s="70">
        <v>7</v>
      </c>
      <c r="E519" s="70">
        <v>2010</v>
      </c>
      <c r="F519" s="70" t="s">
        <v>177</v>
      </c>
      <c r="G519" s="70" t="s">
        <v>1632</v>
      </c>
      <c r="H519" s="70" t="s">
        <v>1633</v>
      </c>
      <c r="I519" s="148"/>
      <c r="J519" s="71">
        <v>1.9807378152873141</v>
      </c>
      <c r="K519" s="71">
        <v>1.2241699706789271</v>
      </c>
      <c r="L519" s="71">
        <v>4.3350088669705249</v>
      </c>
      <c r="M519" s="71">
        <v>11.130912973913791</v>
      </c>
      <c r="N519" s="71">
        <v>19.151956971335711</v>
      </c>
      <c r="O519" s="71">
        <v>9.3605987498534695</v>
      </c>
      <c r="P519" s="71">
        <v>10.95578875517772</v>
      </c>
      <c r="Q519" s="71">
        <v>0.590077133183875</v>
      </c>
      <c r="R519" s="71">
        <v>2.8786183831457879</v>
      </c>
      <c r="S519" s="71">
        <v>0.1803539993034903</v>
      </c>
      <c r="T519" s="72"/>
      <c r="U519" s="71">
        <v>77261</v>
      </c>
      <c r="V519" s="71">
        <v>545</v>
      </c>
      <c r="W519" s="71">
        <v>77</v>
      </c>
      <c r="X519" s="71">
        <v>2730</v>
      </c>
      <c r="Y519" s="71">
        <v>4574</v>
      </c>
      <c r="Z519" s="71">
        <v>4754</v>
      </c>
      <c r="AA519" s="71">
        <v>2150</v>
      </c>
      <c r="AB519" s="71">
        <v>9699</v>
      </c>
      <c r="AC519" s="71">
        <v>502689</v>
      </c>
      <c r="AD519" s="71">
        <v>0.1803539993034903</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2235</v>
      </c>
      <c r="B520" s="70">
        <v>110</v>
      </c>
      <c r="C520" s="70">
        <v>8</v>
      </c>
      <c r="D520" s="70">
        <v>7</v>
      </c>
      <c r="E520" s="70">
        <v>2011</v>
      </c>
      <c r="F520" s="70" t="s">
        <v>178</v>
      </c>
      <c r="G520" s="1064" t="s">
        <v>1632</v>
      </c>
      <c r="H520" s="70" t="s">
        <v>1633</v>
      </c>
      <c r="I520" s="148"/>
      <c r="J520" s="71">
        <v>2.1551687758318661</v>
      </c>
      <c r="K520" s="71">
        <v>1.715289832580811</v>
      </c>
      <c r="L520" s="71">
        <v>4.0448791426157964</v>
      </c>
      <c r="M520" s="71">
        <v>14.061472480624619</v>
      </c>
      <c r="N520" s="71">
        <v>22.745366127351669</v>
      </c>
      <c r="O520" s="71">
        <v>9.0767701837751087</v>
      </c>
      <c r="P520" s="71">
        <v>10.114647616866877</v>
      </c>
      <c r="Q520" s="71">
        <v>0.66085720266492798</v>
      </c>
      <c r="R520" s="71">
        <v>2.830226580728751</v>
      </c>
      <c r="S520" s="71">
        <v>0.2108128759494898</v>
      </c>
      <c r="T520" s="72"/>
      <c r="U520" s="71">
        <v>79172</v>
      </c>
      <c r="V520" s="71">
        <v>545</v>
      </c>
      <c r="W520" s="71">
        <v>77</v>
      </c>
      <c r="X520" s="71">
        <v>2730</v>
      </c>
      <c r="Y520" s="71">
        <v>4513</v>
      </c>
      <c r="Z520" s="71">
        <v>4710</v>
      </c>
      <c r="AA520" s="71">
        <v>2044</v>
      </c>
      <c r="AB520" s="71">
        <v>9417</v>
      </c>
      <c r="AC520" s="71">
        <v>493421</v>
      </c>
      <c r="AD520" s="71">
        <v>0.2108128759494898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2236</v>
      </c>
      <c r="B521" s="70">
        <v>111</v>
      </c>
      <c r="C521" s="70">
        <v>9</v>
      </c>
      <c r="D521" s="70">
        <v>7</v>
      </c>
      <c r="E521" s="70">
        <v>2012</v>
      </c>
      <c r="F521" s="70" t="s">
        <v>179</v>
      </c>
      <c r="G521" s="1064" t="s">
        <v>1632</v>
      </c>
      <c r="H521" s="70" t="s">
        <v>1633</v>
      </c>
      <c r="I521" s="148"/>
      <c r="J521" s="71">
        <v>2.438833158914032</v>
      </c>
      <c r="K521" s="71">
        <v>1.932340336994848</v>
      </c>
      <c r="L521" s="71">
        <v>4.0811627772070347</v>
      </c>
      <c r="M521" s="71">
        <v>17.464304142900019</v>
      </c>
      <c r="N521" s="71">
        <v>24.869740588164461</v>
      </c>
      <c r="O521" s="71">
        <v>8.9097455603646925</v>
      </c>
      <c r="P521" s="71">
        <v>10.122428827819856</v>
      </c>
      <c r="Q521" s="71">
        <v>0.70085269751286305</v>
      </c>
      <c r="R521" s="71">
        <v>2.9940489405151651</v>
      </c>
      <c r="S521" s="71">
        <v>0.19202999731189821</v>
      </c>
      <c r="T521" s="72"/>
      <c r="U521" s="71">
        <v>85842</v>
      </c>
      <c r="V521" s="71">
        <v>545</v>
      </c>
      <c r="W521" s="71">
        <v>77</v>
      </c>
      <c r="X521" s="71">
        <v>2730</v>
      </c>
      <c r="Y521" s="71">
        <v>4492</v>
      </c>
      <c r="Z521" s="71">
        <v>4660</v>
      </c>
      <c r="AA521" s="71">
        <v>2034</v>
      </c>
      <c r="AB521" s="71">
        <v>9192</v>
      </c>
      <c r="AC521" s="71">
        <v>508462</v>
      </c>
      <c r="AD521" s="71">
        <v>0.19202999731189821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2237</v>
      </c>
      <c r="B522" s="70">
        <v>112</v>
      </c>
      <c r="C522" s="70">
        <v>10</v>
      </c>
      <c r="D522" s="70">
        <v>7</v>
      </c>
      <c r="E522" s="70">
        <v>2013</v>
      </c>
      <c r="F522" s="70" t="s">
        <v>180</v>
      </c>
      <c r="G522" s="70" t="s">
        <v>1632</v>
      </c>
      <c r="H522" s="70" t="s">
        <v>1633</v>
      </c>
      <c r="I522" s="148"/>
      <c r="J522" s="71">
        <v>2.0031655910208088</v>
      </c>
      <c r="K522" s="71">
        <v>1.597085879674577</v>
      </c>
      <c r="L522" s="71">
        <v>3.6039885385776711</v>
      </c>
      <c r="M522" s="71">
        <v>16.242220392993421</v>
      </c>
      <c r="N522" s="71">
        <v>23.844539763218691</v>
      </c>
      <c r="O522" s="71">
        <v>8.5326044237963039</v>
      </c>
      <c r="P522" s="71">
        <v>10.410338409045197</v>
      </c>
      <c r="Q522" s="71">
        <v>0.69750907737657897</v>
      </c>
      <c r="R522" s="71">
        <v>2.8479812145135899</v>
      </c>
      <c r="S522" s="71">
        <v>0.17624921323244691</v>
      </c>
      <c r="T522" s="72"/>
      <c r="U522" s="71">
        <v>71791</v>
      </c>
      <c r="V522" s="71">
        <v>545</v>
      </c>
      <c r="W522" s="71">
        <v>77</v>
      </c>
      <c r="X522" s="71">
        <v>2730</v>
      </c>
      <c r="Y522" s="71">
        <v>4444</v>
      </c>
      <c r="Z522" s="71">
        <v>4662</v>
      </c>
      <c r="AA522" s="71">
        <v>2084</v>
      </c>
      <c r="AB522" s="71">
        <v>9017</v>
      </c>
      <c r="AC522" s="71">
        <v>472115</v>
      </c>
      <c r="AD522" s="71">
        <v>0.17624921323244691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2238</v>
      </c>
      <c r="B523" s="70">
        <v>113</v>
      </c>
      <c r="C523" s="70">
        <v>11</v>
      </c>
      <c r="D523" s="70">
        <v>7</v>
      </c>
      <c r="E523" s="70">
        <v>2014</v>
      </c>
      <c r="F523" s="70" t="s">
        <v>181</v>
      </c>
      <c r="G523" s="70" t="s">
        <v>1632</v>
      </c>
      <c r="H523" s="70" t="s">
        <v>1633</v>
      </c>
      <c r="I523" s="148"/>
      <c r="J523" s="71">
        <v>5.2808921258411532</v>
      </c>
      <c r="K523" s="71">
        <v>1.6930812068797161</v>
      </c>
      <c r="L523" s="71">
        <v>3.5765388307430701</v>
      </c>
      <c r="M523" s="71">
        <v>15.51369238515578</v>
      </c>
      <c r="N523" s="71">
        <v>25.089209483161969</v>
      </c>
      <c r="O523" s="71">
        <v>7.9432899574077895</v>
      </c>
      <c r="P523" s="71">
        <v>10.313809886376131</v>
      </c>
      <c r="Q523" s="71">
        <v>0.65645301874645201</v>
      </c>
      <c r="R523" s="71">
        <v>3.0060244527822468</v>
      </c>
      <c r="S523" s="71">
        <v>0</v>
      </c>
      <c r="T523" s="72"/>
      <c r="U523" s="71">
        <v>210196</v>
      </c>
      <c r="V523" s="71">
        <v>502</v>
      </c>
      <c r="W523" s="71">
        <v>78</v>
      </c>
      <c r="X523" s="71">
        <v>2479</v>
      </c>
      <c r="Y523" s="71">
        <v>4416</v>
      </c>
      <c r="Z523" s="71">
        <v>4571</v>
      </c>
      <c r="AA523" s="71">
        <v>2054</v>
      </c>
      <c r="AB523" s="71">
        <v>8845</v>
      </c>
      <c r="AC523" s="71">
        <v>499881</v>
      </c>
      <c r="AD523" s="71">
        <v>0</v>
      </c>
      <c r="AE523" s="72"/>
      <c r="AF523" s="71"/>
      <c r="AG523" s="71"/>
      <c r="AH523" s="71"/>
      <c r="AI523" s="71"/>
      <c r="AJ523" s="71"/>
      <c r="AK523" s="71"/>
      <c r="AL523" s="71"/>
      <c r="AM523" s="71"/>
      <c r="AN523" s="71"/>
      <c r="AO523" s="71"/>
      <c r="AP523" s="71"/>
      <c r="AQ523" s="72"/>
      <c r="AR523" s="71">
        <v>25</v>
      </c>
      <c r="AS523" s="71">
        <v>3</v>
      </c>
      <c r="AT523" s="71">
        <v>2</v>
      </c>
      <c r="AU523" s="71">
        <v>0</v>
      </c>
      <c r="AV523" s="71">
        <v>0</v>
      </c>
      <c r="AW523" s="71">
        <v>0</v>
      </c>
      <c r="AX523" s="71"/>
      <c r="AY523" s="72"/>
      <c r="AZ523" s="71">
        <v>120.95399999999999</v>
      </c>
      <c r="BA523" s="71">
        <v>31.1</v>
      </c>
      <c r="BB523" s="71">
        <v>13200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2239</v>
      </c>
      <c r="B524" s="70">
        <v>114</v>
      </c>
      <c r="C524" s="70">
        <v>12</v>
      </c>
      <c r="D524" s="70">
        <v>7</v>
      </c>
      <c r="E524" s="70">
        <v>2015</v>
      </c>
      <c r="F524" s="70" t="s">
        <v>182</v>
      </c>
      <c r="G524" s="70" t="s">
        <v>1632</v>
      </c>
      <c r="H524" s="70" t="s">
        <v>1633</v>
      </c>
      <c r="I524" s="148"/>
      <c r="J524" s="71">
        <v>4.1202763658209296</v>
      </c>
      <c r="K524" s="71">
        <v>1.6234888768859039</v>
      </c>
      <c r="L524" s="71">
        <v>3.7646802372394021</v>
      </c>
      <c r="M524" s="71">
        <v>15.01062742464917</v>
      </c>
      <c r="N524" s="71">
        <v>22.88292258383337</v>
      </c>
      <c r="O524" s="71">
        <v>7.7883982144292752</v>
      </c>
      <c r="P524" s="71">
        <v>10.191300697634286</v>
      </c>
      <c r="Q524" s="71">
        <v>0.62751315237608796</v>
      </c>
      <c r="R524" s="71">
        <v>2.6815604248698763</v>
      </c>
      <c r="S524" s="71">
        <v>0.17927980739855101</v>
      </c>
      <c r="T524" s="72"/>
      <c r="U524" s="71">
        <v>164428</v>
      </c>
      <c r="V524" s="71">
        <v>502</v>
      </c>
      <c r="W524" s="71">
        <v>78</v>
      </c>
      <c r="X524" s="71">
        <v>2479</v>
      </c>
      <c r="Y524" s="71">
        <v>4376</v>
      </c>
      <c r="Z524" s="71">
        <v>4525</v>
      </c>
      <c r="AA524" s="71">
        <v>2028</v>
      </c>
      <c r="AB524" s="71">
        <v>8637</v>
      </c>
      <c r="AC524" s="71">
        <v>458369</v>
      </c>
      <c r="AD524" s="71">
        <v>0.17927980739855101</v>
      </c>
      <c r="AE524" s="72"/>
      <c r="AF524" s="71">
        <v>1268940.2978273151</v>
      </c>
      <c r="AG524" s="71">
        <v>1081600.544925102</v>
      </c>
      <c r="AH524" s="71">
        <v>486780.17349002848</v>
      </c>
      <c r="AI524" s="71">
        <v>15766641.20610483</v>
      </c>
      <c r="AJ524" s="71">
        <v>19381512.394314479</v>
      </c>
      <c r="AK524" s="71">
        <v>0</v>
      </c>
      <c r="AL524" s="71">
        <v>0</v>
      </c>
      <c r="AM524" s="71">
        <v>1183664.6191476679</v>
      </c>
      <c r="AN524" s="71">
        <v>0</v>
      </c>
      <c r="AO524" s="71">
        <v>0</v>
      </c>
      <c r="AP524" s="71">
        <v>39169139.235809423</v>
      </c>
      <c r="AQ524" s="72"/>
      <c r="AR524" s="71">
        <v>28</v>
      </c>
      <c r="AS524" s="71">
        <v>6</v>
      </c>
      <c r="AT524" s="71">
        <v>2</v>
      </c>
      <c r="AU524" s="71">
        <v>0</v>
      </c>
      <c r="AV524" s="71">
        <v>0</v>
      </c>
      <c r="AW524" s="71">
        <v>0</v>
      </c>
      <c r="AX524" s="71"/>
      <c r="AY524" s="72"/>
      <c r="AZ524" s="71">
        <v>145.85400000000001</v>
      </c>
      <c r="BA524" s="71">
        <v>1312.6</v>
      </c>
      <c r="BB524" s="71">
        <v>13200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2240</v>
      </c>
      <c r="B525" s="70">
        <v>115</v>
      </c>
      <c r="C525" s="70">
        <v>13</v>
      </c>
      <c r="D525" s="70">
        <v>7</v>
      </c>
      <c r="E525" s="70">
        <v>2016</v>
      </c>
      <c r="F525" s="70" t="s">
        <v>155</v>
      </c>
      <c r="G525" s="70" t="s">
        <v>1632</v>
      </c>
      <c r="H525" s="70" t="s">
        <v>1633</v>
      </c>
      <c r="I525" s="148"/>
      <c r="J525" s="71">
        <v>7.8570836619348414</v>
      </c>
      <c r="K525" s="71">
        <v>1.5314014351078278</v>
      </c>
      <c r="L525" s="71">
        <v>4.0483420185757328</v>
      </c>
      <c r="M525" s="71">
        <v>12.869872178556134</v>
      </c>
      <c r="N525" s="71">
        <v>23.148112465555215</v>
      </c>
      <c r="O525" s="71">
        <v>7.6105056542045562</v>
      </c>
      <c r="P525" s="71">
        <v>10.441393436296485</v>
      </c>
      <c r="Q525" s="71">
        <v>0.59705253142709025</v>
      </c>
      <c r="R525" s="71">
        <v>2.7303568751545311</v>
      </c>
      <c r="S525" s="71">
        <v>0.18675256524114589</v>
      </c>
      <c r="T525" s="72"/>
      <c r="U525" s="71">
        <v>298460</v>
      </c>
      <c r="V525" s="71">
        <v>502</v>
      </c>
      <c r="W525" s="71">
        <v>78</v>
      </c>
      <c r="X525" s="71">
        <v>2479</v>
      </c>
      <c r="Y525" s="71">
        <v>4353</v>
      </c>
      <c r="Z525" s="71">
        <v>4476</v>
      </c>
      <c r="AA525" s="71">
        <v>2149</v>
      </c>
      <c r="AB525" s="71">
        <v>8453</v>
      </c>
      <c r="AC525" s="71">
        <v>466318.07806297101</v>
      </c>
      <c r="AD525" s="71">
        <v>0.18675256524114589</v>
      </c>
      <c r="AE525" s="72"/>
      <c r="AF525" s="71">
        <v>2462144.5447641788</v>
      </c>
      <c r="AG525" s="71">
        <v>1030986.5182462319</v>
      </c>
      <c r="AH525" s="71">
        <v>412570.18341933721</v>
      </c>
      <c r="AI525" s="71">
        <v>15738251.43781149</v>
      </c>
      <c r="AJ525" s="71">
        <v>19150284.768338349</v>
      </c>
      <c r="AK525" s="71">
        <v>0</v>
      </c>
      <c r="AL525" s="71">
        <v>0</v>
      </c>
      <c r="AM525" s="71">
        <v>1159348.191577127</v>
      </c>
      <c r="AN525" s="71">
        <v>0</v>
      </c>
      <c r="AO525" s="71">
        <v>0</v>
      </c>
      <c r="AP525" s="71">
        <v>39953585.644156717</v>
      </c>
      <c r="AQ525" s="72"/>
      <c r="AR525" s="71">
        <v>33</v>
      </c>
      <c r="AS525" s="71">
        <v>11</v>
      </c>
      <c r="AT525" s="71">
        <v>2</v>
      </c>
      <c r="AU525" s="71">
        <v>0</v>
      </c>
      <c r="AV525" s="71">
        <v>0</v>
      </c>
      <c r="AW525" s="71">
        <v>0</v>
      </c>
      <c r="AX525" s="71"/>
      <c r="AY525" s="72"/>
      <c r="AZ525" s="71">
        <v>180.654</v>
      </c>
      <c r="BA525" s="71">
        <v>1496</v>
      </c>
      <c r="BB525" s="71">
        <v>13200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2241</v>
      </c>
      <c r="B526" s="70">
        <v>116</v>
      </c>
      <c r="C526" s="70">
        <v>14</v>
      </c>
      <c r="D526" s="70">
        <v>7</v>
      </c>
      <c r="E526" s="70">
        <v>2017</v>
      </c>
      <c r="F526" s="70" t="s">
        <v>156</v>
      </c>
      <c r="G526" s="70" t="s">
        <v>1632</v>
      </c>
      <c r="H526" s="70" t="s">
        <v>1633</v>
      </c>
      <c r="I526" s="148"/>
      <c r="J526" s="71">
        <v>8.0382868173528284</v>
      </c>
      <c r="K526" s="71">
        <v>1.564862972981657</v>
      </c>
      <c r="L526" s="71">
        <v>3.6544790464687722</v>
      </c>
      <c r="M526" s="71">
        <v>12.904491754877006</v>
      </c>
      <c r="N526" s="71">
        <v>22.323930381570658</v>
      </c>
      <c r="O526" s="71">
        <v>7.4528693959749663</v>
      </c>
      <c r="P526" s="71">
        <v>10.428358317685948</v>
      </c>
      <c r="Q526" s="71">
        <v>0.55974097995218397</v>
      </c>
      <c r="R526" s="71">
        <v>4.0024058277819741</v>
      </c>
      <c r="S526" s="71">
        <v>1.1590787073565352</v>
      </c>
      <c r="T526" s="72"/>
      <c r="U526" s="71">
        <v>300452</v>
      </c>
      <c r="V526" s="71">
        <v>502</v>
      </c>
      <c r="W526" s="71">
        <v>78</v>
      </c>
      <c r="X526" s="71">
        <v>2479</v>
      </c>
      <c r="Y526" s="71">
        <v>4290</v>
      </c>
      <c r="Z526" s="71">
        <v>4456</v>
      </c>
      <c r="AA526" s="71">
        <v>2160</v>
      </c>
      <c r="AB526" s="71">
        <v>8195</v>
      </c>
      <c r="AC526" s="71">
        <v>697134.99999999977</v>
      </c>
      <c r="AD526" s="71">
        <v>1.159078707356535</v>
      </c>
      <c r="AE526" s="72"/>
      <c r="AF526" s="71">
        <v>2435546.0518251308</v>
      </c>
      <c r="AG526" s="71">
        <v>1033982.099234008</v>
      </c>
      <c r="AH526" s="71">
        <v>503998.13028169138</v>
      </c>
      <c r="AI526" s="71">
        <v>15348877.19058083</v>
      </c>
      <c r="AJ526" s="71">
        <v>17114155.17329029</v>
      </c>
      <c r="AK526" s="71">
        <v>0</v>
      </c>
      <c r="AL526" s="71">
        <v>0</v>
      </c>
      <c r="AM526" s="71">
        <v>1125721.5994276409</v>
      </c>
      <c r="AN526" s="71">
        <v>0</v>
      </c>
      <c r="AO526" s="71">
        <v>0</v>
      </c>
      <c r="AP526" s="71">
        <v>37562280.24463959</v>
      </c>
      <c r="AQ526" s="72"/>
      <c r="AR526" s="71">
        <v>37</v>
      </c>
      <c r="AS526" s="71">
        <v>11</v>
      </c>
      <c r="AT526" s="71">
        <v>2</v>
      </c>
      <c r="AU526" s="71">
        <v>0</v>
      </c>
      <c r="AV526" s="71">
        <v>0</v>
      </c>
      <c r="AW526" s="71">
        <v>0</v>
      </c>
      <c r="AX526" s="71"/>
      <c r="AY526" s="72"/>
      <c r="AZ526" s="71">
        <v>210.554</v>
      </c>
      <c r="BA526" s="71">
        <v>1496</v>
      </c>
      <c r="BB526" s="71">
        <v>13200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2242</v>
      </c>
      <c r="B527" s="70">
        <v>117</v>
      </c>
      <c r="C527" s="70">
        <v>15</v>
      </c>
      <c r="D527" s="70">
        <v>7</v>
      </c>
      <c r="E527" s="70">
        <v>2018</v>
      </c>
      <c r="F527" s="70" t="s">
        <v>183</v>
      </c>
      <c r="G527" s="70" t="s">
        <v>1632</v>
      </c>
      <c r="H527" s="70" t="s">
        <v>1633</v>
      </c>
      <c r="I527" s="148"/>
      <c r="J527" s="71">
        <v>2.6671999421021688</v>
      </c>
      <c r="K527" s="71">
        <v>1.4564635782705708</v>
      </c>
      <c r="L527" s="71">
        <v>3.352513815357669</v>
      </c>
      <c r="M527" s="71">
        <v>12.968137693858466</v>
      </c>
      <c r="N527" s="71">
        <v>20.265807356878984</v>
      </c>
      <c r="O527" s="71">
        <v>7.27345928187047</v>
      </c>
      <c r="P527" s="71">
        <v>10.262413456559697</v>
      </c>
      <c r="Q527" s="71">
        <v>0.50520862287356705</v>
      </c>
      <c r="R527" s="71">
        <v>4.2164689319074595</v>
      </c>
      <c r="S527" s="71">
        <v>0.31328617529390257</v>
      </c>
      <c r="T527" s="72"/>
      <c r="U527" s="71">
        <v>104168</v>
      </c>
      <c r="V527" s="71">
        <v>502</v>
      </c>
      <c r="W527" s="71">
        <v>78</v>
      </c>
      <c r="X527" s="71">
        <v>2479</v>
      </c>
      <c r="Y527" s="71">
        <v>4230</v>
      </c>
      <c r="Z527" s="71">
        <v>4432</v>
      </c>
      <c r="AA527" s="71">
        <v>2147</v>
      </c>
      <c r="AB527" s="71">
        <v>7971</v>
      </c>
      <c r="AC527" s="71">
        <v>731542.00000000012</v>
      </c>
      <c r="AD527" s="71">
        <v>0.31328617529390262</v>
      </c>
      <c r="AE527" s="72"/>
      <c r="AF527" s="71">
        <v>847643.52232002653</v>
      </c>
      <c r="AG527" s="71">
        <v>935506.44867656694</v>
      </c>
      <c r="AH527" s="71">
        <v>475018.29980470781</v>
      </c>
      <c r="AI527" s="71">
        <v>15689687.71981791</v>
      </c>
      <c r="AJ527" s="71">
        <v>15675644.12088405</v>
      </c>
      <c r="AK527" s="71">
        <v>0</v>
      </c>
      <c r="AL527" s="71">
        <v>0</v>
      </c>
      <c r="AM527" s="71">
        <v>1097217.0034825529</v>
      </c>
      <c r="AN527" s="71">
        <v>0</v>
      </c>
      <c r="AO527" s="71">
        <v>0</v>
      </c>
      <c r="AP527" s="71">
        <v>34720717.114985809</v>
      </c>
      <c r="AQ527" s="72"/>
      <c r="AR527" s="71">
        <v>40</v>
      </c>
      <c r="AS527" s="71">
        <v>12</v>
      </c>
      <c r="AT527" s="71">
        <v>5</v>
      </c>
      <c r="AU527" s="71">
        <v>0</v>
      </c>
      <c r="AV527" s="71">
        <v>0</v>
      </c>
      <c r="AW527" s="71">
        <v>0</v>
      </c>
      <c r="AX527" s="71"/>
      <c r="AY527" s="72"/>
      <c r="AZ527" s="71">
        <v>236.054</v>
      </c>
      <c r="BA527" s="71">
        <v>1546</v>
      </c>
      <c r="BB527" s="71">
        <v>13245</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2243</v>
      </c>
      <c r="B528" s="70">
        <v>118</v>
      </c>
      <c r="C528" s="70">
        <v>16</v>
      </c>
      <c r="D528" s="70">
        <v>7</v>
      </c>
      <c r="E528" s="70">
        <v>2019</v>
      </c>
      <c r="F528" s="70" t="s">
        <v>158</v>
      </c>
      <c r="G528" s="70" t="s">
        <v>1632</v>
      </c>
      <c r="H528" s="70" t="s">
        <v>1633</v>
      </c>
      <c r="I528" s="148"/>
      <c r="J528" s="71">
        <v>4.3248119588630232</v>
      </c>
      <c r="K528" s="71">
        <v>1.35149095362522</v>
      </c>
      <c r="L528" s="71">
        <v>3.3675342211652448</v>
      </c>
      <c r="M528" s="71">
        <v>11.633597056540555</v>
      </c>
      <c r="N528" s="71">
        <v>20.09413003382214</v>
      </c>
      <c r="O528" s="71">
        <v>7.0359879989213718</v>
      </c>
      <c r="P528" s="71">
        <v>9.5740743321438817</v>
      </c>
      <c r="Q528" s="71">
        <v>0.47782222992899298</v>
      </c>
      <c r="R528" s="71">
        <v>0.4963421940652567</v>
      </c>
      <c r="S528" s="71">
        <v>0.16027331512419454</v>
      </c>
      <c r="T528" s="72"/>
      <c r="U528" s="71">
        <v>177681</v>
      </c>
      <c r="V528" s="71">
        <v>502</v>
      </c>
      <c r="W528" s="71">
        <v>78</v>
      </c>
      <c r="X528" s="71">
        <v>2479</v>
      </c>
      <c r="Y528" s="71">
        <v>4143</v>
      </c>
      <c r="Z528" s="71">
        <v>4405</v>
      </c>
      <c r="AA528" s="71">
        <v>1988</v>
      </c>
      <c r="AB528" s="71">
        <v>7743</v>
      </c>
      <c r="AC528" s="71">
        <v>87524</v>
      </c>
      <c r="AD528" s="71">
        <v>0.16027331512419449</v>
      </c>
      <c r="AE528" s="72"/>
      <c r="AF528" s="71">
        <v>1418752.5981284529</v>
      </c>
      <c r="AG528" s="71">
        <v>935229.41896233638</v>
      </c>
      <c r="AH528" s="71">
        <v>512877.87480112532</v>
      </c>
      <c r="AI528" s="71">
        <v>15374591.48238002</v>
      </c>
      <c r="AJ528" s="71">
        <v>16195287.746387569</v>
      </c>
      <c r="AK528" s="71">
        <v>0</v>
      </c>
      <c r="AL528" s="71">
        <v>0</v>
      </c>
      <c r="AM528" s="71">
        <v>1054538.3107272079</v>
      </c>
      <c r="AN528" s="71">
        <v>0</v>
      </c>
      <c r="AO528" s="71">
        <v>0</v>
      </c>
      <c r="AP528" s="71">
        <v>35491277.431386709</v>
      </c>
      <c r="AQ528" s="72"/>
      <c r="AR528" s="71">
        <v>41</v>
      </c>
      <c r="AS528" s="71">
        <v>13</v>
      </c>
      <c r="AT528" s="71">
        <v>6</v>
      </c>
      <c r="AU528" s="71">
        <v>0</v>
      </c>
      <c r="AV528" s="71">
        <v>0</v>
      </c>
      <c r="AW528" s="71">
        <v>0</v>
      </c>
      <c r="AX528" s="71"/>
      <c r="AY528" s="72"/>
      <c r="AZ528" s="71">
        <v>245.25399999999999</v>
      </c>
      <c r="BA528" s="71">
        <v>1595</v>
      </c>
      <c r="BB528" s="71">
        <v>64444.5</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2244</v>
      </c>
      <c r="B529" s="70">
        <v>119</v>
      </c>
      <c r="C529" s="70">
        <v>17</v>
      </c>
      <c r="D529" s="70">
        <v>7</v>
      </c>
      <c r="E529" s="70">
        <v>2020</v>
      </c>
      <c r="F529" s="70" t="s">
        <v>159</v>
      </c>
      <c r="G529" s="70" t="s">
        <v>1632</v>
      </c>
      <c r="H529" s="70" t="s">
        <v>1633</v>
      </c>
      <c r="I529" s="148"/>
      <c r="J529" s="71">
        <v>1.868443830464223</v>
      </c>
      <c r="K529" s="71">
        <v>1.3763866487875336</v>
      </c>
      <c r="L529" s="71">
        <v>6.8508813971366305</v>
      </c>
      <c r="M529" s="71">
        <v>10.197302296598751</v>
      </c>
      <c r="N529" s="71">
        <v>18.110670162266647</v>
      </c>
      <c r="O529" s="71">
        <v>6.1449281371881748</v>
      </c>
      <c r="P529" s="71">
        <v>9.0845739186682266</v>
      </c>
      <c r="Q529" s="71">
        <v>0.445919951066031</v>
      </c>
      <c r="R529" s="71">
        <v>0.33622766668314852</v>
      </c>
      <c r="S529" s="71">
        <v>1.1228076927351109</v>
      </c>
      <c r="T529" s="72"/>
      <c r="U529" s="71">
        <v>87018</v>
      </c>
      <c r="V529" s="71">
        <v>473</v>
      </c>
      <c r="W529" s="71">
        <v>141</v>
      </c>
      <c r="X529" s="71">
        <v>2285</v>
      </c>
      <c r="Y529" s="71">
        <v>4074</v>
      </c>
      <c r="Z529" s="71">
        <v>4391</v>
      </c>
      <c r="AA529" s="71">
        <v>2005</v>
      </c>
      <c r="AB529" s="71">
        <v>7563</v>
      </c>
      <c r="AC529" s="71">
        <v>59602.999999999993</v>
      </c>
      <c r="AD529" s="71">
        <v>1.1228076927351109</v>
      </c>
      <c r="AE529" s="72"/>
      <c r="AF529" s="71">
        <v>679428.48910899612</v>
      </c>
      <c r="AG529" s="71">
        <v>881851.74612016417</v>
      </c>
      <c r="AH529" s="71">
        <v>1004670.0287310457</v>
      </c>
      <c r="AI529" s="71">
        <v>13119742.588676995</v>
      </c>
      <c r="AJ529" s="71">
        <v>16729831.38094368</v>
      </c>
      <c r="AK529" s="71"/>
      <c r="AL529" s="71"/>
      <c r="AM529" s="71">
        <v>987055.52668254834</v>
      </c>
      <c r="AN529" s="71"/>
      <c r="AO529" s="71"/>
      <c r="AP529" s="71">
        <v>33402579.760263428</v>
      </c>
      <c r="AQ529" s="72"/>
      <c r="AR529" s="71">
        <v>44</v>
      </c>
      <c r="AS529" s="71">
        <v>13</v>
      </c>
      <c r="AT529" s="71">
        <v>8</v>
      </c>
      <c r="AU529" s="71">
        <v>0</v>
      </c>
      <c r="AV529" s="71">
        <v>0</v>
      </c>
      <c r="AW529" s="71">
        <v>0</v>
      </c>
      <c r="AX529" s="71"/>
      <c r="AY529" s="72"/>
      <c r="AZ529" s="71">
        <v>262.45400000000001</v>
      </c>
      <c r="BA529" s="71">
        <v>1595</v>
      </c>
      <c r="BB529" s="71">
        <v>64484.1</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2245</v>
      </c>
      <c r="B530" s="70">
        <v>119</v>
      </c>
      <c r="C530" s="70">
        <v>18</v>
      </c>
      <c r="D530" s="70">
        <v>7</v>
      </c>
      <c r="E530" s="70">
        <v>2021</v>
      </c>
      <c r="F530" s="70" t="s">
        <v>160</v>
      </c>
      <c r="G530" s="70" t="s">
        <v>1632</v>
      </c>
      <c r="H530" s="70" t="s">
        <v>1633</v>
      </c>
      <c r="I530" s="148"/>
      <c r="J530" s="71">
        <v>5.8912063111757043</v>
      </c>
      <c r="K530" s="71">
        <v>1.325842404225875</v>
      </c>
      <c r="L530" s="71">
        <v>6.2520386179952503</v>
      </c>
      <c r="M530" s="71">
        <v>10.356548404510807</v>
      </c>
      <c r="N530" s="71">
        <v>17.576365950019891</v>
      </c>
      <c r="O530" s="71">
        <v>5.8728252181770868</v>
      </c>
      <c r="P530" s="71">
        <v>9.3025130230591486</v>
      </c>
      <c r="Q530" s="71">
        <v>0.43019620730430902</v>
      </c>
      <c r="R530" s="71">
        <v>0.35858647514817993</v>
      </c>
      <c r="S530" s="71">
        <v>0.1612449935126109</v>
      </c>
      <c r="T530" s="72"/>
      <c r="U530" s="71">
        <v>281757</v>
      </c>
      <c r="V530" s="71">
        <v>473</v>
      </c>
      <c r="W530" s="71">
        <v>141</v>
      </c>
      <c r="X530" s="71">
        <v>2285</v>
      </c>
      <c r="Y530" s="71">
        <v>4002</v>
      </c>
      <c r="Z530" s="71">
        <v>4321</v>
      </c>
      <c r="AA530" s="71">
        <v>2002</v>
      </c>
      <c r="AB530" s="71">
        <v>7368</v>
      </c>
      <c r="AC530" s="71">
        <v>61666.999999999993</v>
      </c>
      <c r="AD530" s="71">
        <v>0.1612449935126109</v>
      </c>
      <c r="AE530" s="72"/>
      <c r="AF530" s="71">
        <v>2158137.3417677516</v>
      </c>
      <c r="AG530" s="71">
        <v>897079.94156432175</v>
      </c>
      <c r="AH530" s="71">
        <v>900745.14891705697</v>
      </c>
      <c r="AI530" s="71">
        <v>14396246.71744976</v>
      </c>
      <c r="AJ530" s="71">
        <v>16008815.839410091</v>
      </c>
      <c r="AK530" s="71">
        <v>0</v>
      </c>
      <c r="AL530" s="71">
        <v>0</v>
      </c>
      <c r="AM530" s="71">
        <v>967152.32536789193</v>
      </c>
      <c r="AN530" s="71">
        <v>0</v>
      </c>
      <c r="AO530" s="71">
        <v>0</v>
      </c>
      <c r="AP530" s="71">
        <v>35328177.31447687</v>
      </c>
      <c r="AQ530" s="72"/>
      <c r="AR530" s="71">
        <v>45</v>
      </c>
      <c r="AS530" s="71">
        <v>13</v>
      </c>
      <c r="AT530" s="71">
        <v>11</v>
      </c>
      <c r="AU530" s="71">
        <v>0</v>
      </c>
      <c r="AV530" s="71">
        <v>0</v>
      </c>
      <c r="AW530" s="71">
        <v>0</v>
      </c>
      <c r="AX530" s="71"/>
      <c r="AY530" s="72"/>
      <c r="AZ530" s="71">
        <v>272.35399999999998</v>
      </c>
      <c r="BA530" s="71">
        <v>1595</v>
      </c>
      <c r="BB530" s="71">
        <v>64541.7</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1639</v>
      </c>
      <c r="B531" s="70">
        <v>119</v>
      </c>
      <c r="C531" s="70">
        <v>19</v>
      </c>
      <c r="D531" s="70">
        <v>7</v>
      </c>
      <c r="E531" s="70">
        <v>2022</v>
      </c>
      <c r="F531" s="70" t="s">
        <v>161</v>
      </c>
      <c r="G531" s="70" t="s">
        <v>1632</v>
      </c>
      <c r="H531" s="70" t="s">
        <v>1633</v>
      </c>
      <c r="I531" s="148"/>
      <c r="J531" s="71">
        <v>5.8360038310443256</v>
      </c>
      <c r="K531" s="71">
        <v>1.2682399574258607</v>
      </c>
      <c r="L531" s="71">
        <v>5.6057780879111236</v>
      </c>
      <c r="M531" s="71">
        <v>10.559044109568733</v>
      </c>
      <c r="N531" s="71">
        <v>17.058986257051007</v>
      </c>
      <c r="O531" s="71">
        <v>6.0667789390175146</v>
      </c>
      <c r="P531" s="71">
        <v>9.0941783883838934</v>
      </c>
      <c r="Q531" s="71">
        <v>0.42074276439813124</v>
      </c>
      <c r="R531" s="71">
        <v>0.35713066703139862</v>
      </c>
      <c r="S531" s="71">
        <v>0.97094152280779689</v>
      </c>
      <c r="T531" s="72"/>
      <c r="U531" s="71">
        <v>343290</v>
      </c>
      <c r="V531" s="71">
        <v>473</v>
      </c>
      <c r="W531" s="71">
        <v>141</v>
      </c>
      <c r="X531" s="71">
        <v>2285</v>
      </c>
      <c r="Y531" s="71">
        <v>3944</v>
      </c>
      <c r="Z531" s="71">
        <v>4241</v>
      </c>
      <c r="AA531" s="71">
        <v>1987</v>
      </c>
      <c r="AB531" s="71">
        <v>7147</v>
      </c>
      <c r="AC531" s="71">
        <v>62187.999999999993</v>
      </c>
      <c r="AD531" s="71">
        <v>0.97094152280779689</v>
      </c>
      <c r="AE531" s="72"/>
      <c r="AF531" s="71">
        <v>2344164.619047143</v>
      </c>
      <c r="AG531" s="71">
        <v>904960.40466950228</v>
      </c>
      <c r="AH531" s="71">
        <v>999835.39601046836</v>
      </c>
      <c r="AI531" s="71">
        <v>14297263.529950649</v>
      </c>
      <c r="AJ531" s="71">
        <v>16059434.312922757</v>
      </c>
      <c r="AK531" s="71">
        <v>0</v>
      </c>
      <c r="AL531" s="71">
        <v>0</v>
      </c>
      <c r="AM531" s="71">
        <v>922872.77312765492</v>
      </c>
      <c r="AN531" s="71">
        <v>0</v>
      </c>
      <c r="AO531" s="71">
        <v>0</v>
      </c>
      <c r="AP531" s="71">
        <v>35528531.035728171</v>
      </c>
      <c r="AQ531" s="72"/>
      <c r="AR531" s="71">
        <v>47</v>
      </c>
      <c r="AS531" s="71">
        <v>15</v>
      </c>
      <c r="AT531" s="71">
        <v>11</v>
      </c>
      <c r="AU531" s="71">
        <v>0</v>
      </c>
      <c r="AV531" s="71">
        <v>0</v>
      </c>
      <c r="AW531" s="71">
        <v>0</v>
      </c>
      <c r="AX531" s="71"/>
      <c r="AY531" s="72"/>
      <c r="AZ531" s="71">
        <v>285.95400000000001</v>
      </c>
      <c r="BA531" s="71">
        <v>1694.3999999999996</v>
      </c>
      <c r="BB531" s="71">
        <v>64541.7</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2246</v>
      </c>
      <c r="B532" s="70">
        <v>119</v>
      </c>
      <c r="C532" s="70">
        <v>20</v>
      </c>
      <c r="D532" s="70">
        <v>7</v>
      </c>
      <c r="E532" s="70">
        <v>2023</v>
      </c>
      <c r="F532" s="70" t="s">
        <v>1539</v>
      </c>
      <c r="G532" s="70" t="s">
        <v>1632</v>
      </c>
      <c r="H532" s="70" t="s">
        <v>1633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47</v>
      </c>
      <c r="AS532" s="71">
        <v>15</v>
      </c>
      <c r="AT532" s="71">
        <v>22</v>
      </c>
      <c r="AU532" s="71">
        <v>0</v>
      </c>
      <c r="AV532" s="71">
        <v>0</v>
      </c>
      <c r="AW532" s="71">
        <v>0</v>
      </c>
      <c r="AX532" s="71"/>
      <c r="AY532" s="72"/>
      <c r="AZ532" s="71">
        <v>285.95400000000001</v>
      </c>
      <c r="BA532" s="71">
        <v>1694.3999999999996</v>
      </c>
      <c r="BB532" s="71">
        <v>64752.9</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1631</v>
      </c>
      <c r="B533" s="70">
        <v>119</v>
      </c>
      <c r="C533" s="70">
        <v>21</v>
      </c>
      <c r="D533" s="70">
        <v>7</v>
      </c>
      <c r="E533" s="70">
        <v>2024</v>
      </c>
      <c r="F533" s="70" t="s">
        <v>1554</v>
      </c>
      <c r="G533" s="70" t="s">
        <v>1632</v>
      </c>
      <c r="H533" s="70" t="s">
        <v>1633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2247</v>
      </c>
      <c r="B534" s="70">
        <v>52</v>
      </c>
      <c r="C534" s="70">
        <v>1</v>
      </c>
      <c r="D534" s="70">
        <v>4</v>
      </c>
      <c r="E534" s="70">
        <v>1990</v>
      </c>
      <c r="F534" s="70" t="s">
        <v>787</v>
      </c>
      <c r="G534" s="70" t="s">
        <v>2248</v>
      </c>
      <c r="H534" s="70" t="s">
        <v>2249</v>
      </c>
      <c r="I534" s="148"/>
      <c r="J534" s="71">
        <v>24.806801942108141</v>
      </c>
      <c r="K534" s="71">
        <v>1.601033110825437</v>
      </c>
      <c r="L534" s="71">
        <v>19.316008927081391</v>
      </c>
      <c r="M534" s="71">
        <v>3.071716233308766</v>
      </c>
      <c r="N534" s="71">
        <v>5.6878777726961021</v>
      </c>
      <c r="O534" s="71">
        <v>5.1299295208560194</v>
      </c>
      <c r="P534" s="71">
        <v>9.6577136036454068</v>
      </c>
      <c r="Q534" s="71">
        <v>0.45483637907588298</v>
      </c>
      <c r="R534" s="71">
        <v>0</v>
      </c>
      <c r="S534" s="71">
        <v>0.41397311274549642</v>
      </c>
      <c r="T534" s="72"/>
      <c r="U534" s="71">
        <v>857209</v>
      </c>
      <c r="V534" s="71">
        <v>543</v>
      </c>
      <c r="W534" s="71">
        <v>210</v>
      </c>
      <c r="X534" s="71">
        <v>1191</v>
      </c>
      <c r="Y534" s="71">
        <v>2454</v>
      </c>
      <c r="Z534" s="71">
        <v>2110</v>
      </c>
      <c r="AA534" s="71">
        <v>2345</v>
      </c>
      <c r="AB534" s="71">
        <v>7385</v>
      </c>
      <c r="AC534" s="71">
        <v>0</v>
      </c>
      <c r="AD534" s="71">
        <v>0.41397311274549642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2250</v>
      </c>
      <c r="B535" s="70">
        <v>53</v>
      </c>
      <c r="C535" s="70">
        <v>2</v>
      </c>
      <c r="D535" s="70">
        <v>4</v>
      </c>
      <c r="E535" s="70">
        <v>2005</v>
      </c>
      <c r="F535" s="70" t="s">
        <v>789</v>
      </c>
      <c r="G535" s="70" t="s">
        <v>2248</v>
      </c>
      <c r="H535" s="70" t="s">
        <v>2249</v>
      </c>
      <c r="I535" s="148"/>
      <c r="J535" s="71">
        <v>38.211726261673562</v>
      </c>
      <c r="K535" s="71">
        <v>0.64252766119055682</v>
      </c>
      <c r="L535" s="71">
        <v>12.27773025174224</v>
      </c>
      <c r="M535" s="71">
        <v>6.1385213826490226</v>
      </c>
      <c r="N535" s="71">
        <v>7.7023376362223583</v>
      </c>
      <c r="O535" s="71">
        <v>8.4312735366193028</v>
      </c>
      <c r="P535" s="71">
        <v>10.51493539529956</v>
      </c>
      <c r="Q535" s="71">
        <v>0.45935492918489801</v>
      </c>
      <c r="R535" s="71">
        <v>0</v>
      </c>
      <c r="S535" s="71">
        <v>0.40289104999999997</v>
      </c>
      <c r="T535" s="72"/>
      <c r="U535" s="71">
        <v>1638816</v>
      </c>
      <c r="V535" s="71">
        <v>277</v>
      </c>
      <c r="W535" s="71">
        <v>120</v>
      </c>
      <c r="X535" s="71">
        <v>1270</v>
      </c>
      <c r="Y535" s="71">
        <v>3035</v>
      </c>
      <c r="Z535" s="71">
        <v>4013</v>
      </c>
      <c r="AA535" s="71">
        <v>2091</v>
      </c>
      <c r="AB535" s="71">
        <v>7797</v>
      </c>
      <c r="AC535" s="71">
        <v>0</v>
      </c>
      <c r="AD535" s="71">
        <v>0.40289104999999997</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2251</v>
      </c>
      <c r="B536" s="70">
        <v>54</v>
      </c>
      <c r="C536" s="70">
        <v>3</v>
      </c>
      <c r="D536" s="70">
        <v>4</v>
      </c>
      <c r="E536" s="70">
        <v>2006</v>
      </c>
      <c r="F536" s="70" t="s">
        <v>790</v>
      </c>
      <c r="G536" s="70" t="s">
        <v>2248</v>
      </c>
      <c r="H536" s="70" t="s">
        <v>2249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2252</v>
      </c>
      <c r="B537" s="70">
        <v>55</v>
      </c>
      <c r="C537" s="70">
        <v>4</v>
      </c>
      <c r="D537" s="70">
        <v>4</v>
      </c>
      <c r="E537" s="70">
        <v>2007</v>
      </c>
      <c r="F537" s="70" t="s">
        <v>791</v>
      </c>
      <c r="G537" s="70" t="s">
        <v>2248</v>
      </c>
      <c r="H537" s="70" t="s">
        <v>2249</v>
      </c>
      <c r="I537" s="148"/>
      <c r="J537" s="71">
        <v>33.946770935043823</v>
      </c>
      <c r="K537" s="71">
        <v>0.55900087161020151</v>
      </c>
      <c r="L537" s="71">
        <v>22.693122798529171</v>
      </c>
      <c r="M537" s="71">
        <v>5.9305373144593094</v>
      </c>
      <c r="N537" s="71">
        <v>8.5449634160898889</v>
      </c>
      <c r="O537" s="71">
        <v>8.2115432604679821</v>
      </c>
      <c r="P537" s="71">
        <v>10.42747588001186</v>
      </c>
      <c r="Q537" s="71">
        <v>0.48139385880139901</v>
      </c>
      <c r="R537" s="71">
        <v>0</v>
      </c>
      <c r="S537" s="71">
        <v>0</v>
      </c>
      <c r="T537" s="72"/>
      <c r="U537" s="71">
        <v>1626553</v>
      </c>
      <c r="V537" s="71">
        <v>251</v>
      </c>
      <c r="W537" s="71">
        <v>253</v>
      </c>
      <c r="X537" s="71">
        <v>1534</v>
      </c>
      <c r="Y537" s="71">
        <v>3094</v>
      </c>
      <c r="Z537" s="71">
        <v>4063</v>
      </c>
      <c r="AA537" s="71">
        <v>2042</v>
      </c>
      <c r="AB537" s="71">
        <v>7739</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2253</v>
      </c>
      <c r="B538" s="70">
        <v>56</v>
      </c>
      <c r="C538" s="70">
        <v>5</v>
      </c>
      <c r="D538" s="70">
        <v>4</v>
      </c>
      <c r="E538" s="70">
        <v>2008</v>
      </c>
      <c r="F538" s="70" t="s">
        <v>792</v>
      </c>
      <c r="G538" s="70" t="s">
        <v>2248</v>
      </c>
      <c r="H538" s="70" t="s">
        <v>2249</v>
      </c>
      <c r="I538" s="148"/>
      <c r="J538" s="71">
        <v>30.04040707371864</v>
      </c>
      <c r="K538" s="71">
        <v>0.41307988243531191</v>
      </c>
      <c r="L538" s="71">
        <v>20.071600912656681</v>
      </c>
      <c r="M538" s="71">
        <v>6.2209253109793794</v>
      </c>
      <c r="N538" s="71">
        <v>7.2370780190587256</v>
      </c>
      <c r="O538" s="71">
        <v>7.9272475994559528</v>
      </c>
      <c r="P538" s="71">
        <v>10.38498813698501</v>
      </c>
      <c r="Q538" s="71">
        <v>0.46558726620153001</v>
      </c>
      <c r="R538" s="71">
        <v>0</v>
      </c>
      <c r="S538" s="71">
        <v>0</v>
      </c>
      <c r="T538" s="72"/>
      <c r="U538" s="71">
        <v>1553645</v>
      </c>
      <c r="V538" s="71">
        <v>251</v>
      </c>
      <c r="W538" s="71">
        <v>253</v>
      </c>
      <c r="X538" s="71">
        <v>1534</v>
      </c>
      <c r="Y538" s="71">
        <v>3100</v>
      </c>
      <c r="Z538" s="71">
        <v>4060</v>
      </c>
      <c r="AA538" s="71">
        <v>2036</v>
      </c>
      <c r="AB538" s="71">
        <v>7608</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2254</v>
      </c>
      <c r="B539" s="70">
        <v>57</v>
      </c>
      <c r="C539" s="70">
        <v>6</v>
      </c>
      <c r="D539" s="70">
        <v>4</v>
      </c>
      <c r="E539" s="70">
        <v>2009</v>
      </c>
      <c r="F539" s="70" t="s">
        <v>176</v>
      </c>
      <c r="G539" s="1064" t="s">
        <v>2248</v>
      </c>
      <c r="H539" s="70" t="s">
        <v>2249</v>
      </c>
      <c r="I539" s="148"/>
      <c r="J539" s="71">
        <v>32.478829293423203</v>
      </c>
      <c r="K539" s="71">
        <v>0.41309631621743559</v>
      </c>
      <c r="L539" s="71">
        <v>18.188884415428831</v>
      </c>
      <c r="M539" s="71">
        <v>6.8434957471706772</v>
      </c>
      <c r="N539" s="71">
        <v>7.0257697525062293</v>
      </c>
      <c r="O539" s="71">
        <v>8.0985206746172835</v>
      </c>
      <c r="P539" s="71">
        <v>9.9369137567579457</v>
      </c>
      <c r="Q539" s="71">
        <v>0.44218546313476897</v>
      </c>
      <c r="R539" s="71">
        <v>0</v>
      </c>
      <c r="S539" s="71">
        <v>0</v>
      </c>
      <c r="T539" s="72"/>
      <c r="U539" s="71">
        <v>1490929</v>
      </c>
      <c r="V539" s="71">
        <v>227</v>
      </c>
      <c r="W539" s="71">
        <v>312</v>
      </c>
      <c r="X539" s="71">
        <v>1762</v>
      </c>
      <c r="Y539" s="71">
        <v>3146</v>
      </c>
      <c r="Z539" s="71">
        <v>4094</v>
      </c>
      <c r="AA539" s="71">
        <v>2000</v>
      </c>
      <c r="AB539" s="71">
        <v>7585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8.99</v>
      </c>
      <c r="BK539" s="71">
        <v>0</v>
      </c>
      <c r="BL539" s="71">
        <v>0</v>
      </c>
      <c r="BM539" s="71">
        <v>0</v>
      </c>
      <c r="BN539" s="72"/>
      <c r="BO539" s="71">
        <v>0</v>
      </c>
      <c r="BP539" s="71">
        <v>0</v>
      </c>
      <c r="BQ539" s="71">
        <v>1</v>
      </c>
      <c r="BR539" s="71">
        <v>0</v>
      </c>
      <c r="BS539" s="71">
        <v>0</v>
      </c>
      <c r="BT539" s="71">
        <v>0</v>
      </c>
      <c r="BU539"/>
      <c r="BV539" s="70">
        <v>8.99</v>
      </c>
      <c r="BW539" s="70">
        <v>0</v>
      </c>
      <c r="BX539" s="70">
        <v>0</v>
      </c>
      <c r="BY539" s="70">
        <v>0</v>
      </c>
      <c r="BZ539" s="70">
        <v>0</v>
      </c>
      <c r="CA539" s="70">
        <v>0</v>
      </c>
      <c r="CB539" s="70">
        <v>0</v>
      </c>
      <c r="CC539" s="70">
        <v>0</v>
      </c>
      <c r="CD539" s="70">
        <v>0</v>
      </c>
    </row>
    <row r="540" spans="1:82">
      <c r="A540" s="70" t="s">
        <v>2255</v>
      </c>
      <c r="B540" s="70">
        <v>58</v>
      </c>
      <c r="C540" s="70">
        <v>7</v>
      </c>
      <c r="D540" s="70">
        <v>4</v>
      </c>
      <c r="E540" s="70">
        <v>2010</v>
      </c>
      <c r="F540" s="70" t="s">
        <v>177</v>
      </c>
      <c r="G540" s="1064" t="s">
        <v>2248</v>
      </c>
      <c r="H540" s="70" t="s">
        <v>2249</v>
      </c>
      <c r="I540" s="148"/>
      <c r="J540" s="71">
        <v>29.332515650352828</v>
      </c>
      <c r="K540" s="71">
        <v>0.45156499025534558</v>
      </c>
      <c r="L540" s="71">
        <v>16.512113811404291</v>
      </c>
      <c r="M540" s="71">
        <v>7.3068690429773762</v>
      </c>
      <c r="N540" s="71">
        <v>8.5637567033356259</v>
      </c>
      <c r="O540" s="71">
        <v>8.1654192292053711</v>
      </c>
      <c r="P540" s="71">
        <v>10.12009138036416</v>
      </c>
      <c r="Q540" s="71">
        <v>0.46231530416169397</v>
      </c>
      <c r="R540" s="71">
        <v>0</v>
      </c>
      <c r="S540" s="71">
        <v>0</v>
      </c>
      <c r="T540" s="72"/>
      <c r="U540" s="71">
        <v>1430837</v>
      </c>
      <c r="V540" s="71">
        <v>227</v>
      </c>
      <c r="W540" s="71">
        <v>312</v>
      </c>
      <c r="X540" s="71">
        <v>1762</v>
      </c>
      <c r="Y540" s="71">
        <v>3172</v>
      </c>
      <c r="Z540" s="71">
        <v>4147</v>
      </c>
      <c r="AA540" s="71">
        <v>1986</v>
      </c>
      <c r="AB540" s="71">
        <v>7599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8.7159999999999993</v>
      </c>
      <c r="BK540" s="71">
        <v>0</v>
      </c>
      <c r="BL540" s="71">
        <v>0</v>
      </c>
      <c r="BM540" s="71">
        <v>0</v>
      </c>
      <c r="BN540" s="72"/>
      <c r="BO540" s="71">
        <v>0</v>
      </c>
      <c r="BP540" s="71">
        <v>0</v>
      </c>
      <c r="BQ540" s="71">
        <v>1</v>
      </c>
      <c r="BR540" s="71">
        <v>0</v>
      </c>
      <c r="BS540" s="71">
        <v>0</v>
      </c>
      <c r="BT540" s="71">
        <v>0</v>
      </c>
      <c r="BU540"/>
      <c r="BV540" s="70">
        <v>8.7159999999999993</v>
      </c>
      <c r="BW540" s="70">
        <v>0</v>
      </c>
      <c r="BX540" s="70">
        <v>0</v>
      </c>
      <c r="BY540" s="70">
        <v>0</v>
      </c>
      <c r="BZ540" s="70">
        <v>0</v>
      </c>
      <c r="CA540" s="70">
        <v>0</v>
      </c>
      <c r="CB540" s="70">
        <v>0</v>
      </c>
      <c r="CC540" s="70">
        <v>0</v>
      </c>
      <c r="CD540" s="70">
        <v>0</v>
      </c>
    </row>
    <row r="541" spans="1:82">
      <c r="A541" s="70" t="s">
        <v>2256</v>
      </c>
      <c r="B541" s="70">
        <v>59</v>
      </c>
      <c r="C541" s="70">
        <v>8</v>
      </c>
      <c r="D541" s="70">
        <v>4</v>
      </c>
      <c r="E541" s="70">
        <v>2011</v>
      </c>
      <c r="F541" s="70" t="s">
        <v>178</v>
      </c>
      <c r="G541" s="70" t="s">
        <v>2248</v>
      </c>
      <c r="H541" s="70" t="s">
        <v>2249</v>
      </c>
      <c r="I541" s="148"/>
      <c r="J541" s="71">
        <v>34.065948472003022</v>
      </c>
      <c r="K541" s="71">
        <v>0.5517219125999131</v>
      </c>
      <c r="L541" s="71">
        <v>16.873484120292431</v>
      </c>
      <c r="M541" s="71">
        <v>9.7310647825928527</v>
      </c>
      <c r="N541" s="71">
        <v>10.908667021894271</v>
      </c>
      <c r="O541" s="71">
        <v>8.0862266860128145</v>
      </c>
      <c r="P541" s="71">
        <v>9.7682555751933542</v>
      </c>
      <c r="Q541" s="71">
        <v>0.534959589669188</v>
      </c>
      <c r="R541" s="71">
        <v>0</v>
      </c>
      <c r="S541" s="71">
        <v>0</v>
      </c>
      <c r="T541" s="72"/>
      <c r="U541" s="71">
        <v>1512718</v>
      </c>
      <c r="V541" s="71">
        <v>227</v>
      </c>
      <c r="W541" s="71">
        <v>312</v>
      </c>
      <c r="X541" s="71">
        <v>1762</v>
      </c>
      <c r="Y541" s="71">
        <v>3196</v>
      </c>
      <c r="Z541" s="71">
        <v>4196</v>
      </c>
      <c r="AA541" s="71">
        <v>1974</v>
      </c>
      <c r="AB541" s="71">
        <v>7623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7.6340000000000003</v>
      </c>
      <c r="BK541" s="71">
        <v>0</v>
      </c>
      <c r="BL541" s="71">
        <v>0</v>
      </c>
      <c r="BM541" s="71">
        <v>0</v>
      </c>
      <c r="BN541" s="72"/>
      <c r="BO541" s="71">
        <v>0</v>
      </c>
      <c r="BP541" s="71">
        <v>0</v>
      </c>
      <c r="BQ541" s="71">
        <v>1</v>
      </c>
      <c r="BR541" s="71">
        <v>0</v>
      </c>
      <c r="BS541" s="71">
        <v>0</v>
      </c>
      <c r="BT541" s="71">
        <v>0</v>
      </c>
      <c r="BU541"/>
      <c r="BV541" s="70">
        <v>7.6340000000000003</v>
      </c>
      <c r="BW541" s="70">
        <v>0</v>
      </c>
      <c r="BX541" s="70">
        <v>0</v>
      </c>
      <c r="BY541" s="70">
        <v>0</v>
      </c>
      <c r="BZ541" s="70">
        <v>0</v>
      </c>
      <c r="CA541" s="70">
        <v>0</v>
      </c>
      <c r="CB541" s="70">
        <v>0</v>
      </c>
      <c r="CC541" s="70">
        <v>0</v>
      </c>
      <c r="CD541" s="70">
        <v>0</v>
      </c>
    </row>
    <row r="542" spans="1:82">
      <c r="A542" s="70" t="s">
        <v>2257</v>
      </c>
      <c r="B542" s="70">
        <v>60</v>
      </c>
      <c r="C542" s="70">
        <v>9</v>
      </c>
      <c r="D542" s="70">
        <v>4</v>
      </c>
      <c r="E542" s="70">
        <v>2012</v>
      </c>
      <c r="F542" s="70" t="s">
        <v>179</v>
      </c>
      <c r="G542" s="70" t="s">
        <v>2248</v>
      </c>
      <c r="H542" s="70" t="s">
        <v>2249</v>
      </c>
      <c r="I542" s="148"/>
      <c r="J542" s="71">
        <v>33.31257534391213</v>
      </c>
      <c r="K542" s="71">
        <v>0.5353398320223538</v>
      </c>
      <c r="L542" s="71">
        <v>16.836339449145541</v>
      </c>
      <c r="M542" s="71">
        <v>10.82012738448744</v>
      </c>
      <c r="N542" s="71">
        <v>11.230618763566341</v>
      </c>
      <c r="O542" s="71">
        <v>8.1143691326583181</v>
      </c>
      <c r="P542" s="71">
        <v>9.619791014835684</v>
      </c>
      <c r="Q542" s="71">
        <v>0.58229025793143296</v>
      </c>
      <c r="R542" s="71">
        <v>0</v>
      </c>
      <c r="S542" s="71">
        <v>0</v>
      </c>
      <c r="T542" s="72"/>
      <c r="U542" s="71">
        <v>1553826</v>
      </c>
      <c r="V542" s="71">
        <v>227</v>
      </c>
      <c r="W542" s="71">
        <v>312</v>
      </c>
      <c r="X542" s="71">
        <v>1762</v>
      </c>
      <c r="Y542" s="71">
        <v>3197</v>
      </c>
      <c r="Z542" s="71">
        <v>4244</v>
      </c>
      <c r="AA542" s="71">
        <v>1933</v>
      </c>
      <c r="AB542" s="71">
        <v>7637</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8.484</v>
      </c>
      <c r="BK542" s="71">
        <v>0</v>
      </c>
      <c r="BL542" s="71">
        <v>0</v>
      </c>
      <c r="BM542" s="71">
        <v>0</v>
      </c>
      <c r="BN542" s="72"/>
      <c r="BO542" s="71">
        <v>0</v>
      </c>
      <c r="BP542" s="71">
        <v>0</v>
      </c>
      <c r="BQ542" s="71">
        <v>1</v>
      </c>
      <c r="BR542" s="71">
        <v>0</v>
      </c>
      <c r="BS542" s="71">
        <v>0</v>
      </c>
      <c r="BT542" s="71">
        <v>0</v>
      </c>
      <c r="BU542"/>
      <c r="BV542" s="70">
        <v>8.484</v>
      </c>
      <c r="BW542" s="70">
        <v>0</v>
      </c>
      <c r="BX542" s="70">
        <v>0</v>
      </c>
      <c r="BY542" s="70">
        <v>0</v>
      </c>
      <c r="BZ542" s="70">
        <v>0</v>
      </c>
      <c r="CA542" s="70">
        <v>0</v>
      </c>
      <c r="CB542" s="70">
        <v>0</v>
      </c>
      <c r="CC542" s="70">
        <v>0</v>
      </c>
      <c r="CD542" s="70">
        <v>0</v>
      </c>
    </row>
    <row r="543" spans="1:82">
      <c r="A543" s="70" t="s">
        <v>2258</v>
      </c>
      <c r="B543" s="70">
        <v>61</v>
      </c>
      <c r="C543" s="70">
        <v>10</v>
      </c>
      <c r="D543" s="70">
        <v>4</v>
      </c>
      <c r="E543" s="70">
        <v>2013</v>
      </c>
      <c r="F543" s="70" t="s">
        <v>180</v>
      </c>
      <c r="G543" s="70" t="s">
        <v>2248</v>
      </c>
      <c r="H543" s="70" t="s">
        <v>2249</v>
      </c>
      <c r="I543" s="148"/>
      <c r="J543" s="71">
        <v>35.02784024098689</v>
      </c>
      <c r="K543" s="71">
        <v>0.44845566728389419</v>
      </c>
      <c r="L543" s="71">
        <v>14.83588074069332</v>
      </c>
      <c r="M543" s="71">
        <v>9.3329297747964475</v>
      </c>
      <c r="N543" s="71">
        <v>11.941577526264201</v>
      </c>
      <c r="O543" s="71">
        <v>7.8535833510317357</v>
      </c>
      <c r="P543" s="71">
        <v>9.516168267385364</v>
      </c>
      <c r="Q543" s="71">
        <v>0.59191964734230695</v>
      </c>
      <c r="R543" s="71">
        <v>0</v>
      </c>
      <c r="S543" s="71">
        <v>0</v>
      </c>
      <c r="T543" s="72"/>
      <c r="U543" s="71">
        <v>1486531</v>
      </c>
      <c r="V543" s="71">
        <v>227</v>
      </c>
      <c r="W543" s="71">
        <v>312</v>
      </c>
      <c r="X543" s="71">
        <v>1762</v>
      </c>
      <c r="Y543" s="71">
        <v>3220</v>
      </c>
      <c r="Z543" s="71">
        <v>4291</v>
      </c>
      <c r="AA543" s="71">
        <v>1905</v>
      </c>
      <c r="AB543" s="71">
        <v>7652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10.157999999999999</v>
      </c>
      <c r="BK543" s="71">
        <v>0</v>
      </c>
      <c r="BL543" s="71">
        <v>0</v>
      </c>
      <c r="BM543" s="71">
        <v>0</v>
      </c>
      <c r="BN543" s="72"/>
      <c r="BO543" s="71">
        <v>0</v>
      </c>
      <c r="BP543" s="71">
        <v>0</v>
      </c>
      <c r="BQ543" s="71">
        <v>1</v>
      </c>
      <c r="BR543" s="71">
        <v>0</v>
      </c>
      <c r="BS543" s="71">
        <v>0</v>
      </c>
      <c r="BT543" s="71">
        <v>0</v>
      </c>
      <c r="BU543"/>
      <c r="BV543" s="70">
        <v>10.157999999999999</v>
      </c>
      <c r="BW543" s="70">
        <v>0</v>
      </c>
      <c r="BX543" s="70">
        <v>0</v>
      </c>
      <c r="BY543" s="70">
        <v>0</v>
      </c>
      <c r="BZ543" s="70">
        <v>0</v>
      </c>
      <c r="CA543" s="70">
        <v>0</v>
      </c>
      <c r="CB543" s="70">
        <v>0</v>
      </c>
      <c r="CC543" s="70">
        <v>0</v>
      </c>
      <c r="CD543" s="70">
        <v>0</v>
      </c>
    </row>
    <row r="544" spans="1:82">
      <c r="A544" s="70" t="s">
        <v>2259</v>
      </c>
      <c r="B544" s="70">
        <v>62</v>
      </c>
      <c r="C544" s="70">
        <v>11</v>
      </c>
      <c r="D544" s="70">
        <v>4</v>
      </c>
      <c r="E544" s="70">
        <v>2014</v>
      </c>
      <c r="F544" s="70" t="s">
        <v>181</v>
      </c>
      <c r="G544" s="70" t="s">
        <v>2248</v>
      </c>
      <c r="H544" s="70" t="s">
        <v>2249</v>
      </c>
      <c r="I544" s="148"/>
      <c r="J544" s="71">
        <v>30.89504768389628</v>
      </c>
      <c r="K544" s="71">
        <v>0.47186472509091659</v>
      </c>
      <c r="L544" s="71">
        <v>8.2484896160945453</v>
      </c>
      <c r="M544" s="71">
        <v>8.3238788863909594</v>
      </c>
      <c r="N544" s="71">
        <v>11.575766231125669</v>
      </c>
      <c r="O544" s="71">
        <v>7.6044272267811177</v>
      </c>
      <c r="P544" s="71">
        <v>9.4350773011201312</v>
      </c>
      <c r="Q544" s="71">
        <v>0.57125142852362298</v>
      </c>
      <c r="R544" s="71">
        <v>0</v>
      </c>
      <c r="S544" s="71">
        <v>0</v>
      </c>
      <c r="T544" s="72"/>
      <c r="U544" s="71">
        <v>1389178</v>
      </c>
      <c r="V544" s="71">
        <v>207</v>
      </c>
      <c r="W544" s="71">
        <v>205</v>
      </c>
      <c r="X544" s="71">
        <v>1624</v>
      </c>
      <c r="Y544" s="71">
        <v>3236</v>
      </c>
      <c r="Z544" s="71">
        <v>4376</v>
      </c>
      <c r="AA544" s="71">
        <v>1879</v>
      </c>
      <c r="AB544" s="71">
        <v>7697</v>
      </c>
      <c r="AC544" s="71">
        <v>0</v>
      </c>
      <c r="AD544" s="71">
        <v>0</v>
      </c>
      <c r="AE544" s="72"/>
      <c r="AF544" s="71"/>
      <c r="AG544" s="71"/>
      <c r="AH544" s="71"/>
      <c r="AI544" s="71"/>
      <c r="AJ544" s="71"/>
      <c r="AK544" s="71"/>
      <c r="AL544" s="71"/>
      <c r="AM544" s="71"/>
      <c r="AN544" s="71"/>
      <c r="AO544" s="71"/>
      <c r="AP544" s="71"/>
      <c r="AQ544" s="72"/>
      <c r="AR544" s="71">
        <v>265</v>
      </c>
      <c r="AS544" s="71">
        <v>58</v>
      </c>
      <c r="AT544" s="71">
        <v>0</v>
      </c>
      <c r="AU544" s="71">
        <v>2</v>
      </c>
      <c r="AV544" s="71">
        <v>0</v>
      </c>
      <c r="AW544" s="71">
        <v>0</v>
      </c>
      <c r="AX544" s="71"/>
      <c r="AY544" s="72"/>
      <c r="AZ544" s="71">
        <v>1156.405</v>
      </c>
      <c r="BA544" s="71">
        <v>2679.8</v>
      </c>
      <c r="BB544" s="71">
        <v>0</v>
      </c>
      <c r="BC544" s="71">
        <v>641.4</v>
      </c>
      <c r="BD544" s="71">
        <v>0</v>
      </c>
      <c r="BE544" s="71">
        <v>0</v>
      </c>
      <c r="BF544" s="71"/>
      <c r="BG544" s="72"/>
      <c r="BH544" s="71">
        <v>0</v>
      </c>
      <c r="BI544" s="71">
        <v>0</v>
      </c>
      <c r="BJ544" s="71">
        <v>9.9280000000000008</v>
      </c>
      <c r="BK544" s="71">
        <v>0</v>
      </c>
      <c r="BL544" s="71">
        <v>0</v>
      </c>
      <c r="BM544" s="71">
        <v>0</v>
      </c>
      <c r="BN544" s="72"/>
      <c r="BO544" s="71">
        <v>0</v>
      </c>
      <c r="BP544" s="71">
        <v>0</v>
      </c>
      <c r="BQ544" s="71">
        <v>1</v>
      </c>
      <c r="BR544" s="71">
        <v>0</v>
      </c>
      <c r="BS544" s="71">
        <v>0</v>
      </c>
      <c r="BT544" s="71">
        <v>0</v>
      </c>
      <c r="BU544"/>
      <c r="BV544" s="70">
        <v>9.9280000000000008</v>
      </c>
      <c r="BW544" s="70">
        <v>0</v>
      </c>
      <c r="BX544" s="70">
        <v>0</v>
      </c>
      <c r="BY544" s="70">
        <v>0</v>
      </c>
      <c r="BZ544" s="70">
        <v>0</v>
      </c>
      <c r="CA544" s="70">
        <v>0</v>
      </c>
      <c r="CB544" s="70">
        <v>0</v>
      </c>
      <c r="CC544" s="70">
        <v>0</v>
      </c>
      <c r="CD544" s="70">
        <v>0</v>
      </c>
    </row>
    <row r="545" spans="1:82">
      <c r="A545" s="70" t="s">
        <v>2260</v>
      </c>
      <c r="B545" s="70">
        <v>63</v>
      </c>
      <c r="C545" s="70">
        <v>12</v>
      </c>
      <c r="D545" s="70">
        <v>4</v>
      </c>
      <c r="E545" s="70">
        <v>2015</v>
      </c>
      <c r="F545" s="70" t="s">
        <v>182</v>
      </c>
      <c r="G545" s="70" t="s">
        <v>2248</v>
      </c>
      <c r="H545" s="70" t="s">
        <v>2249</v>
      </c>
      <c r="I545" s="148"/>
      <c r="J545" s="71">
        <v>27.472556752906652</v>
      </c>
      <c r="K545" s="71">
        <v>0.44623088432679159</v>
      </c>
      <c r="L545" s="71">
        <v>9.6767503314994592</v>
      </c>
      <c r="M545" s="71">
        <v>9.6100488039339655</v>
      </c>
      <c r="N545" s="71">
        <v>10.129687735004641</v>
      </c>
      <c r="O545" s="71">
        <v>7.5525947767769424</v>
      </c>
      <c r="P545" s="71">
        <v>9.301823269882183</v>
      </c>
      <c r="Q545" s="71">
        <v>0.55623951540943894</v>
      </c>
      <c r="R545" s="71">
        <v>0</v>
      </c>
      <c r="S545" s="71">
        <v>0</v>
      </c>
      <c r="T545" s="72"/>
      <c r="U545" s="71">
        <v>1396724</v>
      </c>
      <c r="V545" s="71">
        <v>207</v>
      </c>
      <c r="W545" s="71">
        <v>205</v>
      </c>
      <c r="X545" s="71">
        <v>1624</v>
      </c>
      <c r="Y545" s="71">
        <v>3252</v>
      </c>
      <c r="Z545" s="71">
        <v>4388</v>
      </c>
      <c r="AA545" s="71">
        <v>1851</v>
      </c>
      <c r="AB545" s="71">
        <v>7656</v>
      </c>
      <c r="AC545" s="71">
        <v>0</v>
      </c>
      <c r="AD545" s="71">
        <v>0</v>
      </c>
      <c r="AE545" s="72"/>
      <c r="AF545" s="71">
        <v>23606586.379276551</v>
      </c>
      <c r="AG545" s="71">
        <v>346168.42657525587</v>
      </c>
      <c r="AH545" s="71">
        <v>1375263.942697647</v>
      </c>
      <c r="AI545" s="71">
        <v>9878309.1006383691</v>
      </c>
      <c r="AJ545" s="71">
        <v>16651014.888598179</v>
      </c>
      <c r="AK545" s="71">
        <v>0</v>
      </c>
      <c r="AL545" s="71">
        <v>0</v>
      </c>
      <c r="AM545" s="71">
        <v>1049222.684287895</v>
      </c>
      <c r="AN545" s="71">
        <v>0</v>
      </c>
      <c r="AO545" s="71">
        <v>0</v>
      </c>
      <c r="AP545" s="71">
        <v>52906565.422073901</v>
      </c>
      <c r="AQ545" s="72"/>
      <c r="AR545" s="71">
        <v>286</v>
      </c>
      <c r="AS545" s="71">
        <v>72</v>
      </c>
      <c r="AT545" s="71">
        <v>0</v>
      </c>
      <c r="AU545" s="71">
        <v>2</v>
      </c>
      <c r="AV545" s="71">
        <v>0</v>
      </c>
      <c r="AW545" s="71">
        <v>0</v>
      </c>
      <c r="AX545" s="71"/>
      <c r="AY545" s="72"/>
      <c r="AZ545" s="71">
        <v>1275.7049999999999</v>
      </c>
      <c r="BA545" s="71">
        <v>3760.3</v>
      </c>
      <c r="BB545" s="71">
        <v>0</v>
      </c>
      <c r="BC545" s="71">
        <v>641.4</v>
      </c>
      <c r="BD545" s="71">
        <v>0</v>
      </c>
      <c r="BE545" s="71">
        <v>0</v>
      </c>
      <c r="BF545" s="71"/>
      <c r="BG545" s="72"/>
      <c r="BH545" s="71">
        <v>0</v>
      </c>
      <c r="BI545" s="71">
        <v>0</v>
      </c>
      <c r="BJ545" s="71">
        <v>8.5670000000000002</v>
      </c>
      <c r="BK545" s="71">
        <v>0</v>
      </c>
      <c r="BL545" s="71">
        <v>0</v>
      </c>
      <c r="BM545" s="71">
        <v>0</v>
      </c>
      <c r="BN545" s="72"/>
      <c r="BO545" s="71">
        <v>0</v>
      </c>
      <c r="BP545" s="71">
        <v>0</v>
      </c>
      <c r="BQ545" s="71">
        <v>1</v>
      </c>
      <c r="BR545" s="71">
        <v>0</v>
      </c>
      <c r="BS545" s="71">
        <v>0</v>
      </c>
      <c r="BT545" s="71">
        <v>0</v>
      </c>
      <c r="BU545"/>
      <c r="BV545" s="70">
        <v>8.5670000000000002</v>
      </c>
      <c r="BW545" s="70">
        <v>0</v>
      </c>
      <c r="BX545" s="70">
        <v>0</v>
      </c>
      <c r="BY545" s="70">
        <v>0</v>
      </c>
      <c r="BZ545" s="70">
        <v>0</v>
      </c>
      <c r="CA545" s="70">
        <v>0</v>
      </c>
      <c r="CB545" s="70">
        <v>0</v>
      </c>
      <c r="CC545" s="70">
        <v>0</v>
      </c>
      <c r="CD545" s="70">
        <v>0</v>
      </c>
    </row>
    <row r="546" spans="1:82">
      <c r="A546" s="70" t="s">
        <v>2261</v>
      </c>
      <c r="B546" s="70">
        <v>64</v>
      </c>
      <c r="C546" s="70">
        <v>13</v>
      </c>
      <c r="D546" s="70">
        <v>4</v>
      </c>
      <c r="E546" s="70">
        <v>2016</v>
      </c>
      <c r="F546" s="70" t="s">
        <v>155</v>
      </c>
      <c r="G546" s="70" t="s">
        <v>2248</v>
      </c>
      <c r="H546" s="70" t="s">
        <v>2249</v>
      </c>
      <c r="I546" s="148"/>
      <c r="J546" s="71">
        <v>20.673296835860548</v>
      </c>
      <c r="K546" s="71">
        <v>0.43092684146950089</v>
      </c>
      <c r="L546" s="71">
        <v>10.227089805018897</v>
      </c>
      <c r="M546" s="71">
        <v>6.7869592183475236</v>
      </c>
      <c r="N546" s="71">
        <v>8.7467714350803796</v>
      </c>
      <c r="O546" s="71">
        <v>7.5509954446654231</v>
      </c>
      <c r="P546" s="71">
        <v>8.9546245244739033</v>
      </c>
      <c r="Q546" s="71">
        <v>0.53383686650017126</v>
      </c>
      <c r="R546" s="71">
        <v>0</v>
      </c>
      <c r="S546" s="71">
        <v>0</v>
      </c>
      <c r="T546" s="72"/>
      <c r="U546" s="71">
        <v>1222827</v>
      </c>
      <c r="V546" s="71">
        <v>207</v>
      </c>
      <c r="W546" s="71">
        <v>205</v>
      </c>
      <c r="X546" s="71">
        <v>1624</v>
      </c>
      <c r="Y546" s="71">
        <v>3259</v>
      </c>
      <c r="Z546" s="71">
        <v>4441</v>
      </c>
      <c r="AA546" s="71">
        <v>1843</v>
      </c>
      <c r="AB546" s="71">
        <v>7558</v>
      </c>
      <c r="AC546" s="71">
        <v>0</v>
      </c>
      <c r="AD546" s="71">
        <v>0</v>
      </c>
      <c r="AE546" s="72"/>
      <c r="AF546" s="71">
        <v>18142865.83261247</v>
      </c>
      <c r="AG546" s="71">
        <v>327896.42418466363</v>
      </c>
      <c r="AH546" s="71">
        <v>1165382.2340629571</v>
      </c>
      <c r="AI546" s="71">
        <v>10077057.089137379</v>
      </c>
      <c r="AJ546" s="71">
        <v>14138588.288484549</v>
      </c>
      <c r="AK546" s="71">
        <v>0</v>
      </c>
      <c r="AL546" s="71">
        <v>0</v>
      </c>
      <c r="AM546" s="71">
        <v>1036596.904287226</v>
      </c>
      <c r="AN546" s="71">
        <v>0</v>
      </c>
      <c r="AO546" s="71">
        <v>0</v>
      </c>
      <c r="AP546" s="71">
        <v>44888386.772769243</v>
      </c>
      <c r="AQ546" s="72"/>
      <c r="AR546" s="71">
        <v>308</v>
      </c>
      <c r="AS546" s="71">
        <v>80</v>
      </c>
      <c r="AT546" s="71">
        <v>0</v>
      </c>
      <c r="AU546" s="71">
        <v>2</v>
      </c>
      <c r="AV546" s="71">
        <v>0</v>
      </c>
      <c r="AW546" s="71">
        <v>0</v>
      </c>
      <c r="AX546" s="71"/>
      <c r="AY546" s="72"/>
      <c r="AZ546" s="71">
        <v>1415.3050000000001</v>
      </c>
      <c r="BA546" s="71">
        <v>4103.2</v>
      </c>
      <c r="BB546" s="71">
        <v>0</v>
      </c>
      <c r="BC546" s="71">
        <v>641.4</v>
      </c>
      <c r="BD546" s="71">
        <v>0</v>
      </c>
      <c r="BE546" s="71">
        <v>0</v>
      </c>
      <c r="BF546" s="71"/>
      <c r="BG546" s="72"/>
      <c r="BH546" s="71">
        <v>0</v>
      </c>
      <c r="BI546" s="71">
        <v>0</v>
      </c>
      <c r="BJ546" s="71">
        <v>7.8959999999999999</v>
      </c>
      <c r="BK546" s="71">
        <v>0</v>
      </c>
      <c r="BL546" s="71">
        <v>0</v>
      </c>
      <c r="BM546" s="71">
        <v>0</v>
      </c>
      <c r="BN546" s="72"/>
      <c r="BO546" s="71">
        <v>0</v>
      </c>
      <c r="BP546" s="71">
        <v>0</v>
      </c>
      <c r="BQ546" s="71">
        <v>1</v>
      </c>
      <c r="BR546" s="71">
        <v>0</v>
      </c>
      <c r="BS546" s="71">
        <v>0</v>
      </c>
      <c r="BT546" s="71">
        <v>0</v>
      </c>
      <c r="BU546"/>
      <c r="BV546" s="70">
        <v>7.8959999999999999</v>
      </c>
      <c r="BW546" s="70">
        <v>0</v>
      </c>
      <c r="BX546" s="70">
        <v>0</v>
      </c>
      <c r="BY546" s="70">
        <v>0</v>
      </c>
      <c r="BZ546" s="70">
        <v>0</v>
      </c>
      <c r="CA546" s="70">
        <v>0</v>
      </c>
      <c r="CB546" s="70">
        <v>0</v>
      </c>
      <c r="CC546" s="70">
        <v>0</v>
      </c>
      <c r="CD546" s="70">
        <v>0</v>
      </c>
    </row>
    <row r="547" spans="1:82">
      <c r="A547" s="70" t="s">
        <v>2262</v>
      </c>
      <c r="B547" s="70">
        <v>65</v>
      </c>
      <c r="C547" s="70">
        <v>14</v>
      </c>
      <c r="D547" s="70">
        <v>4</v>
      </c>
      <c r="E547" s="70">
        <v>2017</v>
      </c>
      <c r="F547" s="70" t="s">
        <v>156</v>
      </c>
      <c r="G547" s="70" t="s">
        <v>2248</v>
      </c>
      <c r="H547" s="70" t="s">
        <v>2249</v>
      </c>
      <c r="I547" s="148"/>
      <c r="J547" s="71">
        <v>20.971752242460951</v>
      </c>
      <c r="K547" s="71">
        <v>0.42698159885755471</v>
      </c>
      <c r="L547" s="71">
        <v>8.7974384987279333</v>
      </c>
      <c r="M547" s="71">
        <v>5.7572700680345328</v>
      </c>
      <c r="N547" s="71">
        <v>8.9997824655716219</v>
      </c>
      <c r="O547" s="71">
        <v>7.5364967455707355</v>
      </c>
      <c r="P547" s="71">
        <v>8.6951265417372188</v>
      </c>
      <c r="Q547" s="71">
        <v>0.50844561986138603</v>
      </c>
      <c r="R547" s="71">
        <v>0</v>
      </c>
      <c r="S547" s="71">
        <v>0</v>
      </c>
      <c r="T547" s="72"/>
      <c r="U547" s="71">
        <v>1332324</v>
      </c>
      <c r="V547" s="71">
        <v>207</v>
      </c>
      <c r="W547" s="71">
        <v>205</v>
      </c>
      <c r="X547" s="71">
        <v>1624</v>
      </c>
      <c r="Y547" s="71">
        <v>3236</v>
      </c>
      <c r="Z547" s="71">
        <v>4506</v>
      </c>
      <c r="AA547" s="71">
        <v>1801</v>
      </c>
      <c r="AB547" s="71">
        <v>7444</v>
      </c>
      <c r="AC547" s="71">
        <v>0</v>
      </c>
      <c r="AD547" s="71">
        <v>0</v>
      </c>
      <c r="AE547" s="72"/>
      <c r="AF547" s="71">
        <v>18753803.52941867</v>
      </c>
      <c r="AG547" s="71">
        <v>332457.29632347159</v>
      </c>
      <c r="AH547" s="71">
        <v>1288409.269487337</v>
      </c>
      <c r="AI547" s="71">
        <v>9254302.0855757128</v>
      </c>
      <c r="AJ547" s="71">
        <v>15988778.457400599</v>
      </c>
      <c r="AK547" s="71">
        <v>0</v>
      </c>
      <c r="AL547" s="71">
        <v>0</v>
      </c>
      <c r="AM547" s="71">
        <v>1022559.070913894</v>
      </c>
      <c r="AN547" s="71">
        <v>0</v>
      </c>
      <c r="AO547" s="71">
        <v>0</v>
      </c>
      <c r="AP547" s="71">
        <v>46640309.709119685</v>
      </c>
      <c r="AQ547" s="72"/>
      <c r="AR547" s="71">
        <v>332</v>
      </c>
      <c r="AS547" s="71">
        <v>80</v>
      </c>
      <c r="AT547" s="71">
        <v>0</v>
      </c>
      <c r="AU547" s="71">
        <v>2</v>
      </c>
      <c r="AV547" s="71">
        <v>0</v>
      </c>
      <c r="AW547" s="71">
        <v>0</v>
      </c>
      <c r="AX547" s="71"/>
      <c r="AY547" s="72"/>
      <c r="AZ547" s="71">
        <v>1537.9949999999999</v>
      </c>
      <c r="BA547" s="71">
        <v>4103.2</v>
      </c>
      <c r="BB547" s="71">
        <v>0</v>
      </c>
      <c r="BC547" s="71">
        <v>641.4</v>
      </c>
      <c r="BD547" s="71">
        <v>0</v>
      </c>
      <c r="BE547" s="71">
        <v>0</v>
      </c>
      <c r="BF547" s="71"/>
      <c r="BG547" s="72"/>
      <c r="BH547" s="71">
        <v>0</v>
      </c>
      <c r="BI547" s="71">
        <v>0</v>
      </c>
      <c r="BJ547" s="71">
        <v>7.85</v>
      </c>
      <c r="BK547" s="71">
        <v>0</v>
      </c>
      <c r="BL547" s="71">
        <v>0</v>
      </c>
      <c r="BM547" s="71">
        <v>0</v>
      </c>
      <c r="BN547" s="72"/>
      <c r="BO547" s="71">
        <v>0</v>
      </c>
      <c r="BP547" s="71">
        <v>0</v>
      </c>
      <c r="BQ547" s="71">
        <v>1</v>
      </c>
      <c r="BR547" s="71">
        <v>0</v>
      </c>
      <c r="BS547" s="71">
        <v>0</v>
      </c>
      <c r="BT547" s="71">
        <v>0</v>
      </c>
      <c r="BU547"/>
      <c r="BV547" s="70">
        <v>7.85</v>
      </c>
      <c r="BW547" s="70">
        <v>0</v>
      </c>
      <c r="BX547" s="70">
        <v>0</v>
      </c>
      <c r="BY547" s="70">
        <v>0</v>
      </c>
      <c r="BZ547" s="70">
        <v>0</v>
      </c>
      <c r="CA547" s="70">
        <v>0</v>
      </c>
      <c r="CB547" s="70">
        <v>0</v>
      </c>
      <c r="CC547" s="70">
        <v>0</v>
      </c>
      <c r="CD547" s="70">
        <v>0</v>
      </c>
    </row>
    <row r="548" spans="1:82">
      <c r="A548" s="70" t="s">
        <v>2263</v>
      </c>
      <c r="B548" s="70">
        <v>66</v>
      </c>
      <c r="C548" s="70">
        <v>15</v>
      </c>
      <c r="D548" s="70">
        <v>4</v>
      </c>
      <c r="E548" s="70">
        <v>2018</v>
      </c>
      <c r="F548" s="70" t="s">
        <v>183</v>
      </c>
      <c r="G548" s="70" t="s">
        <v>2248</v>
      </c>
      <c r="H548" s="70" t="s">
        <v>2249</v>
      </c>
      <c r="I548" s="148"/>
      <c r="J548" s="71">
        <v>18.396136968139562</v>
      </c>
      <c r="K548" s="71">
        <v>0.36799867426309607</v>
      </c>
      <c r="L548" s="71">
        <v>7.8284090458581055</v>
      </c>
      <c r="M548" s="71">
        <v>5.554634341428109</v>
      </c>
      <c r="N548" s="71">
        <v>6.0535070578532322</v>
      </c>
      <c r="O548" s="71">
        <v>7.4392127537723018</v>
      </c>
      <c r="P548" s="71">
        <v>8.6611519251449334</v>
      </c>
      <c r="Q548" s="71">
        <v>0.46958859451389601</v>
      </c>
      <c r="R548" s="71">
        <v>0</v>
      </c>
      <c r="S548" s="71">
        <v>0</v>
      </c>
      <c r="T548" s="72"/>
      <c r="U548" s="71">
        <v>1206836</v>
      </c>
      <c r="V548" s="71">
        <v>207</v>
      </c>
      <c r="W548" s="71">
        <v>205</v>
      </c>
      <c r="X548" s="71">
        <v>1624</v>
      </c>
      <c r="Y548" s="71">
        <v>3253</v>
      </c>
      <c r="Z548" s="71">
        <v>4533</v>
      </c>
      <c r="AA548" s="71">
        <v>1812</v>
      </c>
      <c r="AB548" s="71">
        <v>7409</v>
      </c>
      <c r="AC548" s="71">
        <v>0</v>
      </c>
      <c r="AD548" s="71">
        <v>0</v>
      </c>
      <c r="AE548" s="72"/>
      <c r="AF548" s="71">
        <v>17772133.3711708</v>
      </c>
      <c r="AG548" s="71">
        <v>292923.05132139853</v>
      </c>
      <c r="AH548" s="71">
        <v>1194143.7766444341</v>
      </c>
      <c r="AI548" s="71">
        <v>9455357.3984323796</v>
      </c>
      <c r="AJ548" s="71">
        <v>12369448.66095461</v>
      </c>
      <c r="AK548" s="71">
        <v>0</v>
      </c>
      <c r="AL548" s="71">
        <v>0</v>
      </c>
      <c r="AM548" s="71">
        <v>1019857.079262606</v>
      </c>
      <c r="AN548" s="71">
        <v>0</v>
      </c>
      <c r="AO548" s="71">
        <v>0</v>
      </c>
      <c r="AP548" s="71">
        <v>42103863.337786227</v>
      </c>
      <c r="AQ548" s="72"/>
      <c r="AR548" s="71">
        <v>352</v>
      </c>
      <c r="AS548" s="71">
        <v>82</v>
      </c>
      <c r="AT548" s="71">
        <v>0</v>
      </c>
      <c r="AU548" s="71">
        <v>2</v>
      </c>
      <c r="AV548" s="71">
        <v>0</v>
      </c>
      <c r="AW548" s="71">
        <v>0</v>
      </c>
      <c r="AX548" s="71"/>
      <c r="AY548" s="72"/>
      <c r="AZ548" s="71">
        <v>1648.075</v>
      </c>
      <c r="BA548" s="71">
        <v>5152.3</v>
      </c>
      <c r="BB548" s="71">
        <v>0</v>
      </c>
      <c r="BC548" s="71">
        <v>641</v>
      </c>
      <c r="BD548" s="71">
        <v>0</v>
      </c>
      <c r="BE548" s="71">
        <v>0</v>
      </c>
      <c r="BF548" s="71"/>
      <c r="BG548" s="72"/>
      <c r="BH548" s="71">
        <v>0</v>
      </c>
      <c r="BI548" s="71">
        <v>0</v>
      </c>
      <c r="BJ548" s="71">
        <v>7.07</v>
      </c>
      <c r="BK548" s="71">
        <v>0</v>
      </c>
      <c r="BL548" s="71">
        <v>0</v>
      </c>
      <c r="BM548" s="71">
        <v>0</v>
      </c>
      <c r="BN548" s="72"/>
      <c r="BO548" s="71">
        <v>0</v>
      </c>
      <c r="BP548" s="71">
        <v>0</v>
      </c>
      <c r="BQ548" s="71">
        <v>1</v>
      </c>
      <c r="BR548" s="71">
        <v>0</v>
      </c>
      <c r="BS548" s="71">
        <v>0</v>
      </c>
      <c r="BT548" s="71">
        <v>0</v>
      </c>
      <c r="BU548"/>
      <c r="BV548" s="70">
        <v>7.07</v>
      </c>
      <c r="BW548" s="70">
        <v>0</v>
      </c>
      <c r="BX548" s="70">
        <v>0</v>
      </c>
      <c r="BY548" s="70">
        <v>0</v>
      </c>
      <c r="BZ548" s="70">
        <v>0</v>
      </c>
      <c r="CA548" s="70">
        <v>0</v>
      </c>
      <c r="CB548" s="70">
        <v>0</v>
      </c>
      <c r="CC548" s="70">
        <v>0</v>
      </c>
      <c r="CD548" s="70">
        <v>0</v>
      </c>
    </row>
    <row r="549" spans="1:82">
      <c r="A549" s="70" t="s">
        <v>2264</v>
      </c>
      <c r="B549" s="70">
        <v>67</v>
      </c>
      <c r="C549" s="70">
        <v>16</v>
      </c>
      <c r="D549" s="70">
        <v>4</v>
      </c>
      <c r="E549" s="70">
        <v>2019</v>
      </c>
      <c r="F549" s="70" t="s">
        <v>158</v>
      </c>
      <c r="G549" s="70" t="s">
        <v>2248</v>
      </c>
      <c r="H549" s="70" t="s">
        <v>2249</v>
      </c>
      <c r="I549" s="148"/>
      <c r="J549" s="71">
        <v>16.764690137160606</v>
      </c>
      <c r="K549" s="71">
        <v>0.3461738245622426</v>
      </c>
      <c r="L549" s="71">
        <v>7.9519621869393449</v>
      </c>
      <c r="M549" s="71">
        <v>6.2205889242852948</v>
      </c>
      <c r="N549" s="71">
        <v>6.2459751015053673</v>
      </c>
      <c r="O549" s="71">
        <v>7.3011353332734608</v>
      </c>
      <c r="P549" s="71">
        <v>8.6157037123769609</v>
      </c>
      <c r="Q549" s="71">
        <v>0.45159538662280402</v>
      </c>
      <c r="R549" s="71">
        <v>0</v>
      </c>
      <c r="S549" s="71">
        <v>0</v>
      </c>
      <c r="T549" s="72"/>
      <c r="U549" s="71">
        <v>1089714</v>
      </c>
      <c r="V549" s="71">
        <v>207</v>
      </c>
      <c r="W549" s="71">
        <v>205</v>
      </c>
      <c r="X549" s="71">
        <v>1624</v>
      </c>
      <c r="Y549" s="71">
        <v>3250</v>
      </c>
      <c r="Z549" s="71">
        <v>4571</v>
      </c>
      <c r="AA549" s="71">
        <v>1789</v>
      </c>
      <c r="AB549" s="71">
        <v>7318</v>
      </c>
      <c r="AC549" s="71">
        <v>0</v>
      </c>
      <c r="AD549" s="71">
        <v>0</v>
      </c>
      <c r="AE549" s="72"/>
      <c r="AF549" s="71">
        <v>14465323.74902036</v>
      </c>
      <c r="AG549" s="71">
        <v>283697.17255480401</v>
      </c>
      <c r="AH549" s="71">
        <v>1300039.6312209079</v>
      </c>
      <c r="AI549" s="71">
        <v>9344093.3890750073</v>
      </c>
      <c r="AJ549" s="71">
        <v>12982048.02062211</v>
      </c>
      <c r="AK549" s="71">
        <v>0</v>
      </c>
      <c r="AL549" s="71">
        <v>0</v>
      </c>
      <c r="AM549" s="71">
        <v>996656.51012549491</v>
      </c>
      <c r="AN549" s="71">
        <v>0</v>
      </c>
      <c r="AO549" s="71">
        <v>0</v>
      </c>
      <c r="AP549" s="71">
        <v>39371858.472618684</v>
      </c>
      <c r="AQ549" s="72"/>
      <c r="AR549" s="71">
        <v>371</v>
      </c>
      <c r="AS549" s="71">
        <v>90</v>
      </c>
      <c r="AT549" s="71">
        <v>0</v>
      </c>
      <c r="AU549" s="71">
        <v>2</v>
      </c>
      <c r="AV549" s="71">
        <v>0</v>
      </c>
      <c r="AW549" s="71">
        <v>0</v>
      </c>
      <c r="AX549" s="71"/>
      <c r="AY549" s="72"/>
      <c r="AZ549" s="71">
        <v>1759.4349999999999</v>
      </c>
      <c r="BA549" s="71">
        <v>5532.2</v>
      </c>
      <c r="BB549" s="71">
        <v>0</v>
      </c>
      <c r="BC549" s="71">
        <v>641.4</v>
      </c>
      <c r="BD549" s="71">
        <v>0</v>
      </c>
      <c r="BE549" s="71">
        <v>0</v>
      </c>
      <c r="BF549" s="71"/>
      <c r="BG549" s="72"/>
      <c r="BH549" s="71">
        <v>0</v>
      </c>
      <c r="BI549" s="71">
        <v>0</v>
      </c>
      <c r="BJ549" s="71">
        <v>7.024</v>
      </c>
      <c r="BK549" s="71">
        <v>0</v>
      </c>
      <c r="BL549" s="71">
        <v>0</v>
      </c>
      <c r="BM549" s="71">
        <v>0</v>
      </c>
      <c r="BN549" s="72"/>
      <c r="BO549" s="71">
        <v>0</v>
      </c>
      <c r="BP549" s="71">
        <v>0</v>
      </c>
      <c r="BQ549" s="71">
        <v>1</v>
      </c>
      <c r="BR549" s="71">
        <v>0</v>
      </c>
      <c r="BS549" s="71">
        <v>0</v>
      </c>
      <c r="BT549" s="71">
        <v>0</v>
      </c>
      <c r="BU549"/>
      <c r="BV549" s="70">
        <v>7.024</v>
      </c>
      <c r="BW549" s="70">
        <v>0</v>
      </c>
      <c r="BX549" s="70">
        <v>0</v>
      </c>
      <c r="BY549" s="70">
        <v>0</v>
      </c>
      <c r="BZ549" s="70">
        <v>0</v>
      </c>
      <c r="CA549" s="70">
        <v>0</v>
      </c>
      <c r="CB549" s="70">
        <v>0</v>
      </c>
      <c r="CC549" s="70">
        <v>0</v>
      </c>
      <c r="CD549" s="70">
        <v>0</v>
      </c>
    </row>
    <row r="550" spans="1:82">
      <c r="A550" s="70" t="s">
        <v>2265</v>
      </c>
      <c r="B550" s="70">
        <v>68</v>
      </c>
      <c r="C550" s="70">
        <v>17</v>
      </c>
      <c r="D550" s="70">
        <v>4</v>
      </c>
      <c r="E550" s="70">
        <v>2020</v>
      </c>
      <c r="F550" s="70" t="s">
        <v>159</v>
      </c>
      <c r="G550" s="70" t="s">
        <v>2248</v>
      </c>
      <c r="H550" s="70" t="s">
        <v>2249</v>
      </c>
      <c r="I550" s="148"/>
      <c r="J550" s="71">
        <v>20.519041657886259</v>
      </c>
      <c r="K550" s="71">
        <v>0.32382487173226282</v>
      </c>
      <c r="L550" s="71">
        <v>5.9140627902646514</v>
      </c>
      <c r="M550" s="71">
        <v>5.1992757088446568</v>
      </c>
      <c r="N550" s="71">
        <v>6.9463744064446047</v>
      </c>
      <c r="O550" s="71">
        <v>6.4542037277868056</v>
      </c>
      <c r="P550" s="71">
        <v>8.0922937749333936</v>
      </c>
      <c r="Q550" s="71">
        <v>0.42439928702542501</v>
      </c>
      <c r="R550" s="71">
        <v>0</v>
      </c>
      <c r="S550" s="71">
        <v>0</v>
      </c>
      <c r="T550" s="72"/>
      <c r="U550" s="71">
        <v>1447841</v>
      </c>
      <c r="V550" s="71">
        <v>169</v>
      </c>
      <c r="W550" s="71">
        <v>143</v>
      </c>
      <c r="X550" s="71">
        <v>1425</v>
      </c>
      <c r="Y550" s="71">
        <v>3247</v>
      </c>
      <c r="Z550" s="71">
        <v>4612</v>
      </c>
      <c r="AA550" s="71">
        <v>1786</v>
      </c>
      <c r="AB550" s="71">
        <v>7198</v>
      </c>
      <c r="AC550" s="71">
        <v>0</v>
      </c>
      <c r="AD550" s="71">
        <v>0</v>
      </c>
      <c r="AE550" s="72"/>
      <c r="AF550" s="71">
        <v>17710630.166904751</v>
      </c>
      <c r="AG550" s="71">
        <v>241468.2290755572</v>
      </c>
      <c r="AH550" s="71">
        <v>991992.54198491084</v>
      </c>
      <c r="AI550" s="71">
        <v>7652440.9712932305</v>
      </c>
      <c r="AJ550" s="71">
        <v>15373692.260406829</v>
      </c>
      <c r="AK550" s="71"/>
      <c r="AL550" s="71"/>
      <c r="AM550" s="71">
        <v>939418.97144796816</v>
      </c>
      <c r="AN550" s="71"/>
      <c r="AO550" s="71"/>
      <c r="AP550" s="71">
        <v>42909643.141113244</v>
      </c>
      <c r="AQ550" s="72"/>
      <c r="AR550" s="71">
        <v>386</v>
      </c>
      <c r="AS550" s="71">
        <v>103</v>
      </c>
      <c r="AT550" s="71">
        <v>0</v>
      </c>
      <c r="AU550" s="71">
        <v>2</v>
      </c>
      <c r="AV550" s="71">
        <v>0</v>
      </c>
      <c r="AW550" s="71">
        <v>0</v>
      </c>
      <c r="AX550" s="71"/>
      <c r="AY550" s="72"/>
      <c r="AZ550" s="71">
        <v>1848.155</v>
      </c>
      <c r="BA550" s="71">
        <v>6142.6999999999989</v>
      </c>
      <c r="BB550" s="71">
        <v>0</v>
      </c>
      <c r="BC550" s="71">
        <v>641.4</v>
      </c>
      <c r="BD550" s="71">
        <v>0</v>
      </c>
      <c r="BE550" s="71">
        <v>0</v>
      </c>
      <c r="BF550" s="71"/>
      <c r="BG550" s="72"/>
      <c r="BH550" s="71">
        <v>0</v>
      </c>
      <c r="BI550" s="71">
        <v>0</v>
      </c>
      <c r="BJ550" s="71">
        <v>5.681</v>
      </c>
      <c r="BK550" s="71">
        <v>0</v>
      </c>
      <c r="BL550" s="71">
        <v>0</v>
      </c>
      <c r="BM550" s="71">
        <v>0</v>
      </c>
      <c r="BN550" s="72"/>
      <c r="BO550" s="71">
        <v>0</v>
      </c>
      <c r="BP550" s="71">
        <v>0</v>
      </c>
      <c r="BQ550" s="71">
        <v>1</v>
      </c>
      <c r="BR550" s="71">
        <v>0</v>
      </c>
      <c r="BS550" s="71">
        <v>0</v>
      </c>
      <c r="BT550" s="71">
        <v>0</v>
      </c>
      <c r="BU550"/>
      <c r="BV550" s="70">
        <v>5.681</v>
      </c>
      <c r="BW550" s="70">
        <v>0</v>
      </c>
      <c r="BX550" s="70">
        <v>0</v>
      </c>
      <c r="BY550" s="70">
        <v>0</v>
      </c>
      <c r="BZ550" s="70">
        <v>0</v>
      </c>
      <c r="CA550" s="70">
        <v>0</v>
      </c>
      <c r="CB550" s="70">
        <v>0</v>
      </c>
      <c r="CC550" s="70">
        <v>0</v>
      </c>
      <c r="CD550" s="70">
        <v>0</v>
      </c>
    </row>
    <row r="551" spans="1:82">
      <c r="A551" s="70" t="s">
        <v>2266</v>
      </c>
      <c r="B551" s="70">
        <v>68</v>
      </c>
      <c r="C551" s="70">
        <v>18</v>
      </c>
      <c r="D551" s="70">
        <v>4</v>
      </c>
      <c r="E551" s="70">
        <v>2021</v>
      </c>
      <c r="F551" s="70" t="s">
        <v>160</v>
      </c>
      <c r="G551" s="70" t="s">
        <v>2248</v>
      </c>
      <c r="H551" s="70" t="s">
        <v>2249</v>
      </c>
      <c r="I551" s="148"/>
      <c r="J551" s="71">
        <v>20.011708529659234</v>
      </c>
      <c r="K551" s="71">
        <v>0.32504123197514795</v>
      </c>
      <c r="L551" s="71">
        <v>5.4422656979528838</v>
      </c>
      <c r="M551" s="71">
        <v>4.7334003031707956</v>
      </c>
      <c r="N551" s="71">
        <v>5.8153656281415351</v>
      </c>
      <c r="O551" s="71">
        <v>6.2615380190099135</v>
      </c>
      <c r="P551" s="71">
        <v>8.3731910427335592</v>
      </c>
      <c r="Q551" s="71">
        <v>0.41524910781056501</v>
      </c>
      <c r="R551" s="71">
        <v>0</v>
      </c>
      <c r="S551" s="71">
        <v>0</v>
      </c>
      <c r="T551" s="72"/>
      <c r="U551" s="71">
        <v>1601702</v>
      </c>
      <c r="V551" s="71">
        <v>169</v>
      </c>
      <c r="W551" s="71">
        <v>143</v>
      </c>
      <c r="X551" s="71">
        <v>1425</v>
      </c>
      <c r="Y551" s="71">
        <v>3250</v>
      </c>
      <c r="Z551" s="71">
        <v>4607</v>
      </c>
      <c r="AA551" s="71">
        <v>1802</v>
      </c>
      <c r="AB551" s="71">
        <v>7112</v>
      </c>
      <c r="AC551" s="71">
        <v>0</v>
      </c>
      <c r="AD551" s="71">
        <v>0</v>
      </c>
      <c r="AE551" s="72"/>
      <c r="AF551" s="71">
        <v>17895217.253820926</v>
      </c>
      <c r="AG551" s="71">
        <v>257341.12701313887</v>
      </c>
      <c r="AH551" s="71">
        <v>906866.49535458221</v>
      </c>
      <c r="AI551" s="71">
        <v>8451019.464694839</v>
      </c>
      <c r="AJ551" s="71">
        <v>14197350.61670748</v>
      </c>
      <c r="AK551" s="71">
        <v>0</v>
      </c>
      <c r="AL551" s="71">
        <v>0</v>
      </c>
      <c r="AM551" s="71">
        <v>933548.77008909441</v>
      </c>
      <c r="AN551" s="71">
        <v>0</v>
      </c>
      <c r="AO551" s="71">
        <v>0</v>
      </c>
      <c r="AP551" s="71">
        <v>42641343.727680065</v>
      </c>
      <c r="AQ551" s="72"/>
      <c r="AR551" s="71">
        <v>399</v>
      </c>
      <c r="AS551" s="71">
        <v>115</v>
      </c>
      <c r="AT551" s="71">
        <v>0</v>
      </c>
      <c r="AU551" s="71">
        <v>2</v>
      </c>
      <c r="AV551" s="71">
        <v>0</v>
      </c>
      <c r="AW551" s="71">
        <v>0</v>
      </c>
      <c r="AX551" s="71"/>
      <c r="AY551" s="72"/>
      <c r="AZ551" s="71">
        <v>1930.655</v>
      </c>
      <c r="BA551" s="71">
        <v>6735.8999999999978</v>
      </c>
      <c r="BB551" s="71">
        <v>0</v>
      </c>
      <c r="BC551" s="71">
        <v>641.4</v>
      </c>
      <c r="BD551" s="71">
        <v>0</v>
      </c>
      <c r="BE551" s="71">
        <v>0</v>
      </c>
      <c r="BF551" s="71"/>
      <c r="BG551" s="72"/>
      <c r="BH551" s="71">
        <v>0</v>
      </c>
      <c r="BI551" s="71">
        <v>0</v>
      </c>
      <c r="BJ551" s="71">
        <v>6.8369999999999997</v>
      </c>
      <c r="BK551" s="71">
        <v>0</v>
      </c>
      <c r="BL551" s="71">
        <v>0</v>
      </c>
      <c r="BM551" s="71">
        <v>0</v>
      </c>
      <c r="BN551" s="72"/>
      <c r="BO551" s="71">
        <v>0</v>
      </c>
      <c r="BP551" s="71">
        <v>0</v>
      </c>
      <c r="BQ551" s="71">
        <v>1</v>
      </c>
      <c r="BR551" s="71">
        <v>0</v>
      </c>
      <c r="BS551" s="71">
        <v>0</v>
      </c>
      <c r="BT551" s="71">
        <v>0</v>
      </c>
      <c r="BU551"/>
      <c r="BV551" s="70">
        <v>6.8369999999999997</v>
      </c>
      <c r="BW551" s="70">
        <v>0</v>
      </c>
      <c r="BX551" s="70">
        <v>0</v>
      </c>
      <c r="BY551" s="70">
        <v>0</v>
      </c>
      <c r="BZ551" s="70">
        <v>0</v>
      </c>
      <c r="CA551" s="70">
        <v>0</v>
      </c>
      <c r="CB551" s="70">
        <v>0</v>
      </c>
      <c r="CC551" s="70">
        <v>0</v>
      </c>
      <c r="CD551" s="70">
        <v>0</v>
      </c>
    </row>
    <row r="552" spans="1:82">
      <c r="A552" s="70" t="s">
        <v>2267</v>
      </c>
      <c r="B552" s="70">
        <v>68</v>
      </c>
      <c r="C552" s="70">
        <v>19</v>
      </c>
      <c r="D552" s="70">
        <v>4</v>
      </c>
      <c r="E552" s="70">
        <v>2022</v>
      </c>
      <c r="F552" s="70" t="s">
        <v>161</v>
      </c>
      <c r="G552" s="70" t="s">
        <v>2248</v>
      </c>
      <c r="H552" s="70" t="s">
        <v>2249</v>
      </c>
      <c r="I552" s="148"/>
      <c r="J552" s="71">
        <v>18.034389680478164</v>
      </c>
      <c r="K552" s="71">
        <v>0.33123741216201352</v>
      </c>
      <c r="L552" s="71">
        <v>4.7281665043224042</v>
      </c>
      <c r="M552" s="71">
        <v>4.8700970518993794</v>
      </c>
      <c r="N552" s="71">
        <v>8.7705454171245378</v>
      </c>
      <c r="O552" s="71">
        <v>6.5531512189670442</v>
      </c>
      <c r="P552" s="71">
        <v>8.2291558844057562</v>
      </c>
      <c r="Q552" s="71">
        <v>0.41462030077739448</v>
      </c>
      <c r="R552" s="71">
        <v>0</v>
      </c>
      <c r="S552" s="71">
        <v>0</v>
      </c>
      <c r="T552" s="72"/>
      <c r="U552" s="71">
        <v>1617563</v>
      </c>
      <c r="V552" s="71">
        <v>169</v>
      </c>
      <c r="W552" s="71">
        <v>143</v>
      </c>
      <c r="X552" s="71">
        <v>1425</v>
      </c>
      <c r="Y552" s="71">
        <v>3254</v>
      </c>
      <c r="Z552" s="71">
        <v>4581</v>
      </c>
      <c r="AA552" s="71">
        <v>1798</v>
      </c>
      <c r="AB552" s="71">
        <v>7043</v>
      </c>
      <c r="AC552" s="71">
        <v>0</v>
      </c>
      <c r="AD552" s="71">
        <v>0</v>
      </c>
      <c r="AE552" s="72"/>
      <c r="AF552" s="71">
        <v>16685152.796896251</v>
      </c>
      <c r="AG552" s="71">
        <v>257877.22096727189</v>
      </c>
      <c r="AH552" s="71">
        <v>929984.46131186874</v>
      </c>
      <c r="AI552" s="71">
        <v>7814604.2194367498</v>
      </c>
      <c r="AJ552" s="71">
        <v>17381980.015014026</v>
      </c>
      <c r="AK552" s="71">
        <v>0</v>
      </c>
      <c r="AL552" s="71">
        <v>0</v>
      </c>
      <c r="AM552" s="71">
        <v>909443.53450931492</v>
      </c>
      <c r="AN552" s="71">
        <v>0</v>
      </c>
      <c r="AO552" s="71">
        <v>0</v>
      </c>
      <c r="AP552" s="71">
        <v>43979042.248135485</v>
      </c>
      <c r="AQ552" s="72"/>
      <c r="AR552" s="71">
        <v>421</v>
      </c>
      <c r="AS552" s="71">
        <v>115</v>
      </c>
      <c r="AT552" s="71">
        <v>0</v>
      </c>
      <c r="AU552" s="71">
        <v>2</v>
      </c>
      <c r="AV552" s="71">
        <v>0</v>
      </c>
      <c r="AW552" s="71">
        <v>0</v>
      </c>
      <c r="AX552" s="71"/>
      <c r="AY552" s="72"/>
      <c r="AZ552" s="71">
        <v>2066.7550000000006</v>
      </c>
      <c r="BA552" s="71">
        <v>6735.8999999999978</v>
      </c>
      <c r="BB552" s="71">
        <v>0</v>
      </c>
      <c r="BC552" s="71">
        <v>641.4</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2268</v>
      </c>
      <c r="B553" s="70">
        <v>68</v>
      </c>
      <c r="C553" s="70">
        <v>20</v>
      </c>
      <c r="D553" s="70">
        <v>4</v>
      </c>
      <c r="E553" s="70">
        <v>2023</v>
      </c>
      <c r="F553" s="70" t="s">
        <v>1539</v>
      </c>
      <c r="G553" s="70" t="s">
        <v>2248</v>
      </c>
      <c r="H553" s="70" t="s">
        <v>2249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431</v>
      </c>
      <c r="AS553" s="71">
        <v>115</v>
      </c>
      <c r="AT553" s="71">
        <v>0</v>
      </c>
      <c r="AU553" s="71">
        <v>2</v>
      </c>
      <c r="AV553" s="71">
        <v>0</v>
      </c>
      <c r="AW553" s="71">
        <v>0</v>
      </c>
      <c r="AX553" s="71"/>
      <c r="AY553" s="72"/>
      <c r="AZ553" s="71">
        <v>2111.6550000000002</v>
      </c>
      <c r="BA553" s="71">
        <v>6735.8999999999978</v>
      </c>
      <c r="BB553" s="71">
        <v>0</v>
      </c>
      <c r="BC553" s="71">
        <v>641.4</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2269</v>
      </c>
      <c r="B554" s="70">
        <v>68</v>
      </c>
      <c r="C554" s="70">
        <v>21</v>
      </c>
      <c r="D554" s="70">
        <v>4</v>
      </c>
      <c r="E554" s="70">
        <v>2024</v>
      </c>
      <c r="F554" s="70" t="s">
        <v>1554</v>
      </c>
      <c r="G554" s="70" t="s">
        <v>2248</v>
      </c>
      <c r="H554" s="70" t="s">
        <v>2249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2270</v>
      </c>
      <c r="B555" s="70">
        <v>239</v>
      </c>
      <c r="C555" s="70">
        <v>1</v>
      </c>
      <c r="D555" s="70">
        <v>15</v>
      </c>
      <c r="E555" s="70">
        <v>1990</v>
      </c>
      <c r="F555" s="70" t="s">
        <v>787</v>
      </c>
      <c r="G555" s="70" t="s">
        <v>2271</v>
      </c>
      <c r="H555" s="70" t="s">
        <v>2272</v>
      </c>
      <c r="I555" s="148"/>
      <c r="J555" s="71">
        <v>9.6787912050931943</v>
      </c>
      <c r="K555" s="71">
        <v>1.849469871294805</v>
      </c>
      <c r="L555" s="71">
        <v>2.5909212926219021</v>
      </c>
      <c r="M555" s="71">
        <v>5.921138361360339</v>
      </c>
      <c r="N555" s="71">
        <v>11.051779268277841</v>
      </c>
      <c r="O555" s="71">
        <v>7.5101195686844759</v>
      </c>
      <c r="P555" s="71">
        <v>11.626322176158199</v>
      </c>
      <c r="Q555" s="71">
        <v>0.72835409870702705</v>
      </c>
      <c r="R555" s="71">
        <v>0</v>
      </c>
      <c r="S555" s="71">
        <v>0.6299817120729313</v>
      </c>
      <c r="T555" s="72"/>
      <c r="U555" s="71">
        <v>2511837</v>
      </c>
      <c r="V555" s="71">
        <v>544</v>
      </c>
      <c r="W555" s="71">
        <v>35</v>
      </c>
      <c r="X555" s="71">
        <v>2174</v>
      </c>
      <c r="Y555" s="71">
        <v>3248</v>
      </c>
      <c r="Z555" s="71">
        <v>3089</v>
      </c>
      <c r="AA555" s="71">
        <v>2823</v>
      </c>
      <c r="AB555" s="71">
        <v>11826</v>
      </c>
      <c r="AC555" s="71">
        <v>0</v>
      </c>
      <c r="AD555" s="71">
        <v>0.6299817120729313</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2273</v>
      </c>
      <c r="B556" s="70">
        <v>240</v>
      </c>
      <c r="C556" s="70">
        <v>2</v>
      </c>
      <c r="D556" s="70">
        <v>15</v>
      </c>
      <c r="E556" s="70">
        <v>2005</v>
      </c>
      <c r="F556" s="70" t="s">
        <v>789</v>
      </c>
      <c r="G556" s="70" t="s">
        <v>2271</v>
      </c>
      <c r="H556" s="70" t="s">
        <v>2272</v>
      </c>
      <c r="I556" s="148"/>
      <c r="J556" s="71">
        <v>13.81293387484738</v>
      </c>
      <c r="K556" s="71">
        <v>1.1593739454661729</v>
      </c>
      <c r="L556" s="71">
        <v>2.0655241926047441</v>
      </c>
      <c r="M556" s="71">
        <v>8.3030445157140562</v>
      </c>
      <c r="N556" s="71">
        <v>12.67406638684046</v>
      </c>
      <c r="O556" s="71">
        <v>11.437790464329799</v>
      </c>
      <c r="P556" s="71">
        <v>13.28572898822641</v>
      </c>
      <c r="Q556" s="71">
        <v>0.59909968896770904</v>
      </c>
      <c r="R556" s="71">
        <v>0</v>
      </c>
      <c r="S556" s="71">
        <v>0</v>
      </c>
      <c r="T556" s="72"/>
      <c r="U556" s="71">
        <v>3153060</v>
      </c>
      <c r="V556" s="71">
        <v>478</v>
      </c>
      <c r="W556" s="71">
        <v>28</v>
      </c>
      <c r="X556" s="71">
        <v>1672</v>
      </c>
      <c r="Y556" s="71">
        <v>3402</v>
      </c>
      <c r="Z556" s="71">
        <v>5444</v>
      </c>
      <c r="AA556" s="71">
        <v>2642</v>
      </c>
      <c r="AB556" s="71">
        <v>10169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2274</v>
      </c>
      <c r="B557" s="70">
        <v>241</v>
      </c>
      <c r="C557" s="70">
        <v>3</v>
      </c>
      <c r="D557" s="70">
        <v>15</v>
      </c>
      <c r="E557" s="70">
        <v>2006</v>
      </c>
      <c r="F557" s="70" t="s">
        <v>790</v>
      </c>
      <c r="G557" s="70" t="s">
        <v>2271</v>
      </c>
      <c r="H557" s="70" t="s">
        <v>2272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2275</v>
      </c>
      <c r="B558" s="70">
        <v>242</v>
      </c>
      <c r="C558" s="70">
        <v>4</v>
      </c>
      <c r="D558" s="70">
        <v>15</v>
      </c>
      <c r="E558" s="70">
        <v>2007</v>
      </c>
      <c r="F558" s="70" t="s">
        <v>791</v>
      </c>
      <c r="G558" s="1064" t="s">
        <v>2271</v>
      </c>
      <c r="H558" s="70" t="s">
        <v>2272</v>
      </c>
      <c r="I558" s="148"/>
      <c r="J558" s="71">
        <v>13.201090715110031</v>
      </c>
      <c r="K558" s="71">
        <v>1.0325264931590661</v>
      </c>
      <c r="L558" s="71">
        <v>5.6482777498651933</v>
      </c>
      <c r="M558" s="71">
        <v>8.6214599817936328</v>
      </c>
      <c r="N558" s="71">
        <v>13.14311547591174</v>
      </c>
      <c r="O558" s="71">
        <v>10.93188222886323</v>
      </c>
      <c r="P558" s="71">
        <v>12.817318540073339</v>
      </c>
      <c r="Q558" s="71">
        <v>0.61127502913055298</v>
      </c>
      <c r="R558" s="71">
        <v>0</v>
      </c>
      <c r="S558" s="71">
        <v>0</v>
      </c>
      <c r="T558" s="72"/>
      <c r="U558" s="71">
        <v>2660565</v>
      </c>
      <c r="V558" s="71">
        <v>370</v>
      </c>
      <c r="W558" s="71">
        <v>85</v>
      </c>
      <c r="X558" s="71">
        <v>2112</v>
      </c>
      <c r="Y558" s="71">
        <v>3388</v>
      </c>
      <c r="Z558" s="71">
        <v>5409</v>
      </c>
      <c r="AA558" s="71">
        <v>2510</v>
      </c>
      <c r="AB558" s="71">
        <v>9827</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2276</v>
      </c>
      <c r="B559" s="70">
        <v>243</v>
      </c>
      <c r="C559" s="70">
        <v>5</v>
      </c>
      <c r="D559" s="70">
        <v>15</v>
      </c>
      <c r="E559" s="70">
        <v>2008</v>
      </c>
      <c r="F559" s="70" t="s">
        <v>792</v>
      </c>
      <c r="G559" s="1064" t="s">
        <v>2271</v>
      </c>
      <c r="H559" s="70" t="s">
        <v>2272</v>
      </c>
      <c r="I559" s="148"/>
      <c r="J559" s="71">
        <v>10.87480531991004</v>
      </c>
      <c r="K559" s="71">
        <v>0.79040743515551104</v>
      </c>
      <c r="L559" s="71">
        <v>1.7653942709999439</v>
      </c>
      <c r="M559" s="71">
        <v>10.377075743973201</v>
      </c>
      <c r="N559" s="71">
        <v>12.577336542409769</v>
      </c>
      <c r="O559" s="71">
        <v>10.528009619770071</v>
      </c>
      <c r="P559" s="71">
        <v>12.6037847183153</v>
      </c>
      <c r="Q559" s="71">
        <v>0.58816498625958302</v>
      </c>
      <c r="R559" s="71">
        <v>0</v>
      </c>
      <c r="S559" s="71">
        <v>0</v>
      </c>
      <c r="T559" s="72"/>
      <c r="U559" s="71">
        <v>2410240</v>
      </c>
      <c r="V559" s="71">
        <v>370</v>
      </c>
      <c r="W559" s="71">
        <v>30</v>
      </c>
      <c r="X559" s="71">
        <v>2112</v>
      </c>
      <c r="Y559" s="71">
        <v>3363</v>
      </c>
      <c r="Z559" s="71">
        <v>5392</v>
      </c>
      <c r="AA559" s="71">
        <v>2471</v>
      </c>
      <c r="AB559" s="71">
        <v>9611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2277</v>
      </c>
      <c r="B560" s="70">
        <v>244</v>
      </c>
      <c r="C560" s="70">
        <v>6</v>
      </c>
      <c r="D560" s="70">
        <v>15</v>
      </c>
      <c r="E560" s="70">
        <v>2009</v>
      </c>
      <c r="F560" s="70" t="s">
        <v>176</v>
      </c>
      <c r="G560" s="70" t="s">
        <v>2271</v>
      </c>
      <c r="H560" s="70" t="s">
        <v>2272</v>
      </c>
      <c r="I560" s="148"/>
      <c r="J560" s="71">
        <v>12.16984975468025</v>
      </c>
      <c r="K560" s="71">
        <v>0.70758690415696923</v>
      </c>
      <c r="L560" s="71">
        <v>2.479713861055802</v>
      </c>
      <c r="M560" s="71">
        <v>9.3032871274794715</v>
      </c>
      <c r="N560" s="71">
        <v>11.271126736963071</v>
      </c>
      <c r="O560" s="71">
        <v>10.697801614150039</v>
      </c>
      <c r="P560" s="71">
        <v>12.03857101631225</v>
      </c>
      <c r="Q560" s="71">
        <v>0.54875303421062305</v>
      </c>
      <c r="R560" s="71">
        <v>0</v>
      </c>
      <c r="S560" s="71">
        <v>0</v>
      </c>
      <c r="T560" s="72"/>
      <c r="U560" s="71">
        <v>2018154</v>
      </c>
      <c r="V560" s="71">
        <v>329</v>
      </c>
      <c r="W560" s="71">
        <v>72</v>
      </c>
      <c r="X560" s="71">
        <v>1969</v>
      </c>
      <c r="Y560" s="71">
        <v>3346</v>
      </c>
      <c r="Z560" s="71">
        <v>5408</v>
      </c>
      <c r="AA560" s="71">
        <v>2423</v>
      </c>
      <c r="AB560" s="71">
        <v>9413</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14.23</v>
      </c>
      <c r="BK560" s="71">
        <v>0</v>
      </c>
      <c r="BL560" s="71">
        <v>0</v>
      </c>
      <c r="BM560" s="71">
        <v>0</v>
      </c>
      <c r="BN560" s="72"/>
      <c r="BO560" s="71">
        <v>0</v>
      </c>
      <c r="BP560" s="71">
        <v>0</v>
      </c>
      <c r="BQ560" s="71">
        <v>3</v>
      </c>
      <c r="BR560" s="71">
        <v>0</v>
      </c>
      <c r="BS560" s="71">
        <v>0</v>
      </c>
      <c r="BT560" s="71">
        <v>0</v>
      </c>
      <c r="BU560"/>
      <c r="BV560" s="70">
        <v>14.23</v>
      </c>
      <c r="BW560" s="70">
        <v>0</v>
      </c>
      <c r="BX560" s="70">
        <v>0</v>
      </c>
      <c r="BY560" s="70">
        <v>0</v>
      </c>
      <c r="BZ560" s="70">
        <v>0</v>
      </c>
      <c r="CA560" s="70">
        <v>0</v>
      </c>
      <c r="CB560" s="70">
        <v>0</v>
      </c>
      <c r="CC560" s="70">
        <v>0</v>
      </c>
      <c r="CD560" s="70">
        <v>0</v>
      </c>
    </row>
    <row r="561" spans="1:82">
      <c r="A561" s="70" t="s">
        <v>2278</v>
      </c>
      <c r="B561" s="70">
        <v>245</v>
      </c>
      <c r="C561" s="70">
        <v>7</v>
      </c>
      <c r="D561" s="70">
        <v>15</v>
      </c>
      <c r="E561" s="70">
        <v>2010</v>
      </c>
      <c r="F561" s="70" t="s">
        <v>177</v>
      </c>
      <c r="G561" s="70" t="s">
        <v>2271</v>
      </c>
      <c r="H561" s="70" t="s">
        <v>2272</v>
      </c>
      <c r="I561" s="148"/>
      <c r="J561" s="71">
        <v>11.479722528431489</v>
      </c>
      <c r="K561" s="71">
        <v>0.74249756217301111</v>
      </c>
      <c r="L561" s="71">
        <v>2.335779014278569</v>
      </c>
      <c r="M561" s="71">
        <v>9.6334032491969666</v>
      </c>
      <c r="N561" s="71">
        <v>10.892663817464051</v>
      </c>
      <c r="O561" s="71">
        <v>10.634538041219731</v>
      </c>
      <c r="P561" s="71">
        <v>12.255196258698801</v>
      </c>
      <c r="Q561" s="71">
        <v>0.55752828626632001</v>
      </c>
      <c r="R561" s="71">
        <v>0</v>
      </c>
      <c r="S561" s="71">
        <v>0</v>
      </c>
      <c r="T561" s="72"/>
      <c r="U561" s="71">
        <v>2250613</v>
      </c>
      <c r="V561" s="71">
        <v>329</v>
      </c>
      <c r="W561" s="71">
        <v>72</v>
      </c>
      <c r="X561" s="71">
        <v>1969</v>
      </c>
      <c r="Y561" s="71">
        <v>3323</v>
      </c>
      <c r="Z561" s="71">
        <v>5401</v>
      </c>
      <c r="AA561" s="71">
        <v>2405</v>
      </c>
      <c r="AB561" s="71">
        <v>9164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14.654</v>
      </c>
      <c r="BK561" s="71">
        <v>0</v>
      </c>
      <c r="BL561" s="71">
        <v>0</v>
      </c>
      <c r="BM561" s="71">
        <v>0</v>
      </c>
      <c r="BN561" s="72"/>
      <c r="BO561" s="71">
        <v>0</v>
      </c>
      <c r="BP561" s="71">
        <v>0</v>
      </c>
      <c r="BQ561" s="71">
        <v>3</v>
      </c>
      <c r="BR561" s="71">
        <v>0</v>
      </c>
      <c r="BS561" s="71">
        <v>0</v>
      </c>
      <c r="BT561" s="71">
        <v>0</v>
      </c>
      <c r="BU561"/>
      <c r="BV561" s="70">
        <v>14.654</v>
      </c>
      <c r="BW561" s="70">
        <v>0</v>
      </c>
      <c r="BX561" s="70">
        <v>0</v>
      </c>
      <c r="BY561" s="70">
        <v>0</v>
      </c>
      <c r="BZ561" s="70">
        <v>0</v>
      </c>
      <c r="CA561" s="70">
        <v>0</v>
      </c>
      <c r="CB561" s="70">
        <v>0</v>
      </c>
      <c r="CC561" s="70">
        <v>0</v>
      </c>
      <c r="CD561" s="70">
        <v>0</v>
      </c>
    </row>
    <row r="562" spans="1:82">
      <c r="A562" s="70" t="s">
        <v>2279</v>
      </c>
      <c r="B562" s="70">
        <v>246</v>
      </c>
      <c r="C562" s="70">
        <v>8</v>
      </c>
      <c r="D562" s="70">
        <v>15</v>
      </c>
      <c r="E562" s="70">
        <v>2011</v>
      </c>
      <c r="F562" s="70" t="s">
        <v>178</v>
      </c>
      <c r="G562" s="70" t="s">
        <v>2271</v>
      </c>
      <c r="H562" s="70" t="s">
        <v>2272</v>
      </c>
      <c r="I562" s="148"/>
      <c r="J562" s="71">
        <v>7.3435490177523048</v>
      </c>
      <c r="K562" s="71">
        <v>0.8572661211352739</v>
      </c>
      <c r="L562" s="71">
        <v>2.4487524027995362</v>
      </c>
      <c r="M562" s="71">
        <v>10.96414552324655</v>
      </c>
      <c r="N562" s="71">
        <v>12.573658401496839</v>
      </c>
      <c r="O562" s="71">
        <v>10.352528540815261</v>
      </c>
      <c r="P562" s="71">
        <v>11.915886233569198</v>
      </c>
      <c r="Q562" s="71">
        <v>0.631733730316415</v>
      </c>
      <c r="R562" s="71">
        <v>0</v>
      </c>
      <c r="S562" s="71">
        <v>0</v>
      </c>
      <c r="T562" s="72"/>
      <c r="U562" s="71">
        <v>1559369</v>
      </c>
      <c r="V562" s="71">
        <v>329</v>
      </c>
      <c r="W562" s="71">
        <v>72</v>
      </c>
      <c r="X562" s="71">
        <v>1969</v>
      </c>
      <c r="Y562" s="71">
        <v>3314</v>
      </c>
      <c r="Z562" s="71">
        <v>5372</v>
      </c>
      <c r="AA562" s="71">
        <v>2408</v>
      </c>
      <c r="AB562" s="71">
        <v>9002</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16.984999999999999</v>
      </c>
      <c r="BK562" s="71">
        <v>0</v>
      </c>
      <c r="BL562" s="71">
        <v>0</v>
      </c>
      <c r="BM562" s="71">
        <v>0</v>
      </c>
      <c r="BN562" s="72"/>
      <c r="BO562" s="71">
        <v>0</v>
      </c>
      <c r="BP562" s="71">
        <v>0</v>
      </c>
      <c r="BQ562" s="71">
        <v>3</v>
      </c>
      <c r="BR562" s="71">
        <v>0</v>
      </c>
      <c r="BS562" s="71">
        <v>0</v>
      </c>
      <c r="BT562" s="71">
        <v>0</v>
      </c>
      <c r="BU562"/>
      <c r="BV562" s="70">
        <v>16.984999999999999</v>
      </c>
      <c r="BW562" s="70">
        <v>0</v>
      </c>
      <c r="BX562" s="70">
        <v>0</v>
      </c>
      <c r="BY562" s="70">
        <v>0</v>
      </c>
      <c r="BZ562" s="70">
        <v>0</v>
      </c>
      <c r="CA562" s="70">
        <v>0</v>
      </c>
      <c r="CB562" s="70">
        <v>0</v>
      </c>
      <c r="CC562" s="70">
        <v>0</v>
      </c>
      <c r="CD562" s="70">
        <v>0</v>
      </c>
    </row>
    <row r="563" spans="1:82">
      <c r="A563" s="70" t="s">
        <v>2280</v>
      </c>
      <c r="B563" s="70">
        <v>247</v>
      </c>
      <c r="C563" s="70">
        <v>9</v>
      </c>
      <c r="D563" s="70">
        <v>15</v>
      </c>
      <c r="E563" s="70">
        <v>2012</v>
      </c>
      <c r="F563" s="70" t="s">
        <v>179</v>
      </c>
      <c r="G563" s="70" t="s">
        <v>2271</v>
      </c>
      <c r="H563" s="70" t="s">
        <v>2272</v>
      </c>
      <c r="I563" s="148"/>
      <c r="J563" s="71">
        <v>11.0198145027911</v>
      </c>
      <c r="K563" s="71">
        <v>0.82073777716683161</v>
      </c>
      <c r="L563" s="71">
        <v>2.4128611057582159</v>
      </c>
      <c r="M563" s="71">
        <v>10.788203471418189</v>
      </c>
      <c r="N563" s="71">
        <v>14.27989932154296</v>
      </c>
      <c r="O563" s="71">
        <v>10.38386869921473</v>
      </c>
      <c r="P563" s="71">
        <v>11.754757567015979</v>
      </c>
      <c r="Q563" s="71">
        <v>0.67729270148028298</v>
      </c>
      <c r="R563" s="71">
        <v>0</v>
      </c>
      <c r="S563" s="71">
        <v>0</v>
      </c>
      <c r="T563" s="72"/>
      <c r="U563" s="71">
        <v>1841574</v>
      </c>
      <c r="V563" s="71">
        <v>329</v>
      </c>
      <c r="W563" s="71">
        <v>72</v>
      </c>
      <c r="X563" s="71">
        <v>1969</v>
      </c>
      <c r="Y563" s="71">
        <v>3295</v>
      </c>
      <c r="Z563" s="71">
        <v>5431</v>
      </c>
      <c r="AA563" s="71">
        <v>2362</v>
      </c>
      <c r="AB563" s="71">
        <v>8883</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17.991</v>
      </c>
      <c r="BK563" s="71">
        <v>0</v>
      </c>
      <c r="BL563" s="71">
        <v>0</v>
      </c>
      <c r="BM563" s="71">
        <v>0</v>
      </c>
      <c r="BN563" s="72"/>
      <c r="BO563" s="71">
        <v>0</v>
      </c>
      <c r="BP563" s="71">
        <v>0</v>
      </c>
      <c r="BQ563" s="71">
        <v>3</v>
      </c>
      <c r="BR563" s="71">
        <v>0</v>
      </c>
      <c r="BS563" s="71">
        <v>0</v>
      </c>
      <c r="BT563" s="71">
        <v>0</v>
      </c>
      <c r="BU563"/>
      <c r="BV563" s="70">
        <v>17.991</v>
      </c>
      <c r="BW563" s="70">
        <v>0</v>
      </c>
      <c r="BX563" s="70">
        <v>0</v>
      </c>
      <c r="BY563" s="70">
        <v>0</v>
      </c>
      <c r="BZ563" s="70">
        <v>0</v>
      </c>
      <c r="CA563" s="70">
        <v>0</v>
      </c>
      <c r="CB563" s="70">
        <v>0</v>
      </c>
      <c r="CC563" s="70">
        <v>0</v>
      </c>
      <c r="CD563" s="70">
        <v>0</v>
      </c>
    </row>
    <row r="564" spans="1:82">
      <c r="A564" s="70" t="s">
        <v>2281</v>
      </c>
      <c r="B564" s="70">
        <v>248</v>
      </c>
      <c r="C564" s="70">
        <v>10</v>
      </c>
      <c r="D564" s="70">
        <v>15</v>
      </c>
      <c r="E564" s="70">
        <v>2013</v>
      </c>
      <c r="F564" s="70" t="s">
        <v>180</v>
      </c>
      <c r="G564" s="70" t="s">
        <v>2271</v>
      </c>
      <c r="H564" s="70" t="s">
        <v>2272</v>
      </c>
      <c r="I564" s="148"/>
      <c r="J564" s="71">
        <v>13.844523791343031</v>
      </c>
      <c r="K564" s="71">
        <v>0.80366824631899136</v>
      </c>
      <c r="L564" s="71">
        <v>1.9805499961836599</v>
      </c>
      <c r="M564" s="71">
        <v>11.15539729323981</v>
      </c>
      <c r="N564" s="71">
        <v>13.04681803674668</v>
      </c>
      <c r="O564" s="71">
        <v>9.8869860783671477</v>
      </c>
      <c r="P564" s="71">
        <v>11.714128392135791</v>
      </c>
      <c r="Q564" s="71">
        <v>0.67453467391857302</v>
      </c>
      <c r="R564" s="71">
        <v>0</v>
      </c>
      <c r="S564" s="71">
        <v>0</v>
      </c>
      <c r="T564" s="72"/>
      <c r="U564" s="71">
        <v>1998531</v>
      </c>
      <c r="V564" s="71">
        <v>329</v>
      </c>
      <c r="W564" s="71">
        <v>72</v>
      </c>
      <c r="X564" s="71">
        <v>1969</v>
      </c>
      <c r="Y564" s="71">
        <v>3287</v>
      </c>
      <c r="Z564" s="71">
        <v>5402</v>
      </c>
      <c r="AA564" s="71">
        <v>2345</v>
      </c>
      <c r="AB564" s="71">
        <v>8720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19.753</v>
      </c>
      <c r="BK564" s="71">
        <v>0</v>
      </c>
      <c r="BL564" s="71">
        <v>0</v>
      </c>
      <c r="BM564" s="71">
        <v>0</v>
      </c>
      <c r="BN564" s="72"/>
      <c r="BO564" s="71">
        <v>0</v>
      </c>
      <c r="BP564" s="71">
        <v>0</v>
      </c>
      <c r="BQ564" s="71">
        <v>3</v>
      </c>
      <c r="BR564" s="71">
        <v>0</v>
      </c>
      <c r="BS564" s="71">
        <v>0</v>
      </c>
      <c r="BT564" s="71">
        <v>0</v>
      </c>
      <c r="BU564"/>
      <c r="BV564" s="70">
        <v>19.753</v>
      </c>
      <c r="BW564" s="70">
        <v>0</v>
      </c>
      <c r="BX564" s="70">
        <v>0</v>
      </c>
      <c r="BY564" s="70">
        <v>0</v>
      </c>
      <c r="BZ564" s="70">
        <v>0</v>
      </c>
      <c r="CA564" s="70">
        <v>0</v>
      </c>
      <c r="CB564" s="70">
        <v>0</v>
      </c>
      <c r="CC564" s="70">
        <v>0</v>
      </c>
      <c r="CD564" s="70">
        <v>0</v>
      </c>
    </row>
    <row r="565" spans="1:82">
      <c r="A565" s="70" t="s">
        <v>2282</v>
      </c>
      <c r="B565" s="70">
        <v>249</v>
      </c>
      <c r="C565" s="70">
        <v>11</v>
      </c>
      <c r="D565" s="70">
        <v>15</v>
      </c>
      <c r="E565" s="70">
        <v>2014</v>
      </c>
      <c r="F565" s="70" t="s">
        <v>181</v>
      </c>
      <c r="G565" s="70" t="s">
        <v>2271</v>
      </c>
      <c r="H565" s="70" t="s">
        <v>2272</v>
      </c>
      <c r="I565" s="148"/>
      <c r="J565" s="71">
        <v>11.86831835833873</v>
      </c>
      <c r="K565" s="71">
        <v>0.83715771381815562</v>
      </c>
      <c r="L565" s="71">
        <v>1.259497386716012</v>
      </c>
      <c r="M565" s="71">
        <v>9.780690312655727</v>
      </c>
      <c r="N565" s="71">
        <v>10.98653537277314</v>
      </c>
      <c r="O565" s="71">
        <v>9.4568768208735925</v>
      </c>
      <c r="P565" s="71">
        <v>11.719782022785729</v>
      </c>
      <c r="Q565" s="71">
        <v>0.635301056016917</v>
      </c>
      <c r="R565" s="71">
        <v>0</v>
      </c>
      <c r="S565" s="71">
        <v>0</v>
      </c>
      <c r="T565" s="72"/>
      <c r="U565" s="71">
        <v>2126132</v>
      </c>
      <c r="V565" s="71">
        <v>316</v>
      </c>
      <c r="W565" s="71">
        <v>44</v>
      </c>
      <c r="X565" s="71">
        <v>1794</v>
      </c>
      <c r="Y565" s="71">
        <v>3256</v>
      </c>
      <c r="Z565" s="71">
        <v>5442</v>
      </c>
      <c r="AA565" s="71">
        <v>2334</v>
      </c>
      <c r="AB565" s="71">
        <v>8560</v>
      </c>
      <c r="AC565" s="71">
        <v>0</v>
      </c>
      <c r="AD565" s="71">
        <v>0</v>
      </c>
      <c r="AE565" s="72"/>
      <c r="AF565" s="71"/>
      <c r="AG565" s="71"/>
      <c r="AH565" s="71"/>
      <c r="AI565" s="71"/>
      <c r="AJ565" s="71"/>
      <c r="AK565" s="71"/>
      <c r="AL565" s="71"/>
      <c r="AM565" s="71"/>
      <c r="AN565" s="71"/>
      <c r="AO565" s="71"/>
      <c r="AP565" s="71"/>
      <c r="AQ565" s="72"/>
      <c r="AR565" s="71">
        <v>44</v>
      </c>
      <c r="AS565" s="71">
        <v>17</v>
      </c>
      <c r="AT565" s="71">
        <v>0</v>
      </c>
      <c r="AU565" s="71">
        <v>0</v>
      </c>
      <c r="AV565" s="71">
        <v>0</v>
      </c>
      <c r="AW565" s="71">
        <v>0</v>
      </c>
      <c r="AX565" s="71"/>
      <c r="AY565" s="72"/>
      <c r="AZ565" s="71">
        <v>209.8</v>
      </c>
      <c r="BA565" s="71">
        <v>605.20000000000005</v>
      </c>
      <c r="BB565" s="71">
        <v>0</v>
      </c>
      <c r="BC565" s="71">
        <v>0</v>
      </c>
      <c r="BD565" s="71">
        <v>0</v>
      </c>
      <c r="BE565" s="71">
        <v>0</v>
      </c>
      <c r="BF565" s="71"/>
      <c r="BG565" s="72"/>
      <c r="BH565" s="71">
        <v>0</v>
      </c>
      <c r="BI565" s="71">
        <v>0</v>
      </c>
      <c r="BJ565" s="71">
        <v>18.302</v>
      </c>
      <c r="BK565" s="71">
        <v>0</v>
      </c>
      <c r="BL565" s="71">
        <v>0</v>
      </c>
      <c r="BM565" s="71">
        <v>0</v>
      </c>
      <c r="BN565" s="72"/>
      <c r="BO565" s="71">
        <v>0</v>
      </c>
      <c r="BP565" s="71">
        <v>0</v>
      </c>
      <c r="BQ565" s="71">
        <v>3</v>
      </c>
      <c r="BR565" s="71">
        <v>0</v>
      </c>
      <c r="BS565" s="71">
        <v>0</v>
      </c>
      <c r="BT565" s="71">
        <v>0</v>
      </c>
      <c r="BU565"/>
      <c r="BV565" s="70">
        <v>18.302</v>
      </c>
      <c r="BW565" s="70">
        <v>0</v>
      </c>
      <c r="BX565" s="70">
        <v>0</v>
      </c>
      <c r="BY565" s="70">
        <v>0</v>
      </c>
      <c r="BZ565" s="70">
        <v>0</v>
      </c>
      <c r="CA565" s="70">
        <v>0</v>
      </c>
      <c r="CB565" s="70">
        <v>0</v>
      </c>
      <c r="CC565" s="70">
        <v>0</v>
      </c>
      <c r="CD565" s="70">
        <v>0</v>
      </c>
    </row>
    <row r="566" spans="1:82">
      <c r="A566" s="70" t="s">
        <v>2283</v>
      </c>
      <c r="B566" s="70">
        <v>250</v>
      </c>
      <c r="C566" s="70">
        <v>12</v>
      </c>
      <c r="D566" s="70">
        <v>15</v>
      </c>
      <c r="E566" s="70">
        <v>2015</v>
      </c>
      <c r="F566" s="70" t="s">
        <v>182</v>
      </c>
      <c r="G566" s="70" t="s">
        <v>2271</v>
      </c>
      <c r="H566" s="70" t="s">
        <v>2272</v>
      </c>
      <c r="I566" s="148"/>
      <c r="J566" s="71">
        <v>10.56454809713702</v>
      </c>
      <c r="K566" s="71">
        <v>0.77647964342364995</v>
      </c>
      <c r="L566" s="71">
        <v>1.270757509849314</v>
      </c>
      <c r="M566" s="71">
        <v>8.7925975215184078</v>
      </c>
      <c r="N566" s="71">
        <v>11.560310137870999</v>
      </c>
      <c r="O566" s="71">
        <v>9.2823937172192448</v>
      </c>
      <c r="P566" s="71">
        <v>11.573257153181341</v>
      </c>
      <c r="Q566" s="71">
        <v>0.60949494445791397</v>
      </c>
      <c r="R566" s="71">
        <v>0</v>
      </c>
      <c r="S566" s="71">
        <v>0</v>
      </c>
      <c r="T566" s="72"/>
      <c r="U566" s="71">
        <v>2143883</v>
      </c>
      <c r="V566" s="71">
        <v>316</v>
      </c>
      <c r="W566" s="71">
        <v>44</v>
      </c>
      <c r="X566" s="71">
        <v>1794</v>
      </c>
      <c r="Y566" s="71">
        <v>3251</v>
      </c>
      <c r="Z566" s="71">
        <v>5393</v>
      </c>
      <c r="AA566" s="71">
        <v>2303</v>
      </c>
      <c r="AB566" s="71">
        <v>8389</v>
      </c>
      <c r="AC566" s="71">
        <v>0</v>
      </c>
      <c r="AD566" s="71">
        <v>0</v>
      </c>
      <c r="AE566" s="72"/>
      <c r="AF566" s="71">
        <v>16048280.351009689</v>
      </c>
      <c r="AG566" s="71">
        <v>580861.01247483224</v>
      </c>
      <c r="AH566" s="71">
        <v>266997.42770834448</v>
      </c>
      <c r="AI566" s="71">
        <v>11493279.76761381</v>
      </c>
      <c r="AJ566" s="71">
        <v>16878820.204435039</v>
      </c>
      <c r="AK566" s="71">
        <v>0</v>
      </c>
      <c r="AL566" s="71">
        <v>0</v>
      </c>
      <c r="AM566" s="71">
        <v>1149677.259468541</v>
      </c>
      <c r="AN566" s="71">
        <v>0</v>
      </c>
      <c r="AO566" s="71">
        <v>0</v>
      </c>
      <c r="AP566" s="71">
        <v>46417916.022710256</v>
      </c>
      <c r="AQ566" s="72"/>
      <c r="AR566" s="71">
        <v>54</v>
      </c>
      <c r="AS566" s="71">
        <v>29</v>
      </c>
      <c r="AT566" s="71">
        <v>0</v>
      </c>
      <c r="AU566" s="71">
        <v>0</v>
      </c>
      <c r="AV566" s="71">
        <v>0</v>
      </c>
      <c r="AW566" s="71">
        <v>0</v>
      </c>
      <c r="AX566" s="71"/>
      <c r="AY566" s="72"/>
      <c r="AZ566" s="71">
        <v>263.2</v>
      </c>
      <c r="BA566" s="71">
        <v>999.3</v>
      </c>
      <c r="BB566" s="71">
        <v>0</v>
      </c>
      <c r="BC566" s="71">
        <v>0</v>
      </c>
      <c r="BD566" s="71">
        <v>0</v>
      </c>
      <c r="BE566" s="71">
        <v>0</v>
      </c>
      <c r="BF566" s="71"/>
      <c r="BG566" s="72"/>
      <c r="BH566" s="71">
        <v>0</v>
      </c>
      <c r="BI566" s="71">
        <v>0</v>
      </c>
      <c r="BJ566" s="71">
        <v>17.591000000000001</v>
      </c>
      <c r="BK566" s="71">
        <v>0</v>
      </c>
      <c r="BL566" s="71">
        <v>0</v>
      </c>
      <c r="BM566" s="71">
        <v>0</v>
      </c>
      <c r="BN566" s="72"/>
      <c r="BO566" s="71">
        <v>0</v>
      </c>
      <c r="BP566" s="71">
        <v>0</v>
      </c>
      <c r="BQ566" s="71">
        <v>3</v>
      </c>
      <c r="BR566" s="71">
        <v>0</v>
      </c>
      <c r="BS566" s="71">
        <v>0</v>
      </c>
      <c r="BT566" s="71">
        <v>0</v>
      </c>
      <c r="BU566"/>
      <c r="BV566" s="70">
        <v>17.591000000000001</v>
      </c>
      <c r="BW566" s="70">
        <v>0</v>
      </c>
      <c r="BX566" s="70">
        <v>0</v>
      </c>
      <c r="BY566" s="70">
        <v>0</v>
      </c>
      <c r="BZ566" s="70">
        <v>0</v>
      </c>
      <c r="CA566" s="70">
        <v>0</v>
      </c>
      <c r="CB566" s="70">
        <v>0</v>
      </c>
      <c r="CC566" s="70">
        <v>0</v>
      </c>
      <c r="CD566" s="70">
        <v>0</v>
      </c>
    </row>
    <row r="567" spans="1:82">
      <c r="A567" s="70" t="s">
        <v>2284</v>
      </c>
      <c r="B567" s="70">
        <v>251</v>
      </c>
      <c r="C567" s="70">
        <v>13</v>
      </c>
      <c r="D567" s="70">
        <v>15</v>
      </c>
      <c r="E567" s="70">
        <v>2016</v>
      </c>
      <c r="F567" s="70" t="s">
        <v>155</v>
      </c>
      <c r="G567" s="70" t="s">
        <v>2271</v>
      </c>
      <c r="H567" s="70" t="s">
        <v>2272</v>
      </c>
      <c r="I567" s="148"/>
      <c r="J567" s="71">
        <v>11.113381657157928</v>
      </c>
      <c r="K567" s="71">
        <v>0.84929612828465695</v>
      </c>
      <c r="L567" s="71">
        <v>1.4767675436675027</v>
      </c>
      <c r="M567" s="71">
        <v>7.4674909862334324</v>
      </c>
      <c r="N567" s="71">
        <v>10.713400327980793</v>
      </c>
      <c r="O567" s="71">
        <v>9.1050620594873557</v>
      </c>
      <c r="P567" s="71">
        <v>11.403420379240506</v>
      </c>
      <c r="Q567" s="71">
        <v>0.57882946824145332</v>
      </c>
      <c r="R567" s="71">
        <v>0</v>
      </c>
      <c r="S567" s="71">
        <v>0</v>
      </c>
      <c r="T567" s="72"/>
      <c r="U567" s="71">
        <v>2155185</v>
      </c>
      <c r="V567" s="71">
        <v>316</v>
      </c>
      <c r="W567" s="71">
        <v>44</v>
      </c>
      <c r="X567" s="71">
        <v>1794</v>
      </c>
      <c r="Y567" s="71">
        <v>3236</v>
      </c>
      <c r="Z567" s="71">
        <v>5355</v>
      </c>
      <c r="AA567" s="71">
        <v>2347</v>
      </c>
      <c r="AB567" s="71">
        <v>8195</v>
      </c>
      <c r="AC567" s="71">
        <v>0</v>
      </c>
      <c r="AD567" s="71">
        <v>0</v>
      </c>
      <c r="AE567" s="72"/>
      <c r="AF567" s="71">
        <v>16721601.235796349</v>
      </c>
      <c r="AG567" s="71">
        <v>638039.5878753697</v>
      </c>
      <c r="AH567" s="71">
        <v>252888.74577655</v>
      </c>
      <c r="AI567" s="71">
        <v>11487362.878141331</v>
      </c>
      <c r="AJ567" s="71">
        <v>14664586.787736099</v>
      </c>
      <c r="AK567" s="71">
        <v>0</v>
      </c>
      <c r="AL567" s="71">
        <v>0</v>
      </c>
      <c r="AM567" s="71">
        <v>1123962.9042913229</v>
      </c>
      <c r="AN567" s="71">
        <v>0</v>
      </c>
      <c r="AO567" s="71">
        <v>0</v>
      </c>
      <c r="AP567" s="71">
        <v>44888442.139617018</v>
      </c>
      <c r="AQ567" s="72"/>
      <c r="AR567" s="71">
        <v>65</v>
      </c>
      <c r="AS567" s="71">
        <v>31</v>
      </c>
      <c r="AT567" s="71">
        <v>0</v>
      </c>
      <c r="AU567" s="71">
        <v>0</v>
      </c>
      <c r="AV567" s="71">
        <v>0</v>
      </c>
      <c r="AW567" s="71">
        <v>0</v>
      </c>
      <c r="AX567" s="71"/>
      <c r="AY567" s="72"/>
      <c r="AZ567" s="71">
        <v>322.3</v>
      </c>
      <c r="BA567" s="71">
        <v>1058.8</v>
      </c>
      <c r="BB567" s="71">
        <v>0</v>
      </c>
      <c r="BC567" s="71">
        <v>0</v>
      </c>
      <c r="BD567" s="71">
        <v>0</v>
      </c>
      <c r="BE567" s="71">
        <v>0</v>
      </c>
      <c r="BF567" s="71"/>
      <c r="BG567" s="72"/>
      <c r="BH567" s="71">
        <v>0</v>
      </c>
      <c r="BI567" s="71">
        <v>0</v>
      </c>
      <c r="BJ567" s="71">
        <v>17.457000000000001</v>
      </c>
      <c r="BK567" s="71">
        <v>0</v>
      </c>
      <c r="BL567" s="71">
        <v>0</v>
      </c>
      <c r="BM567" s="71">
        <v>0</v>
      </c>
      <c r="BN567" s="72"/>
      <c r="BO567" s="71">
        <v>0</v>
      </c>
      <c r="BP567" s="71">
        <v>0</v>
      </c>
      <c r="BQ567" s="71">
        <v>3</v>
      </c>
      <c r="BR567" s="71">
        <v>0</v>
      </c>
      <c r="BS567" s="71">
        <v>0</v>
      </c>
      <c r="BT567" s="71">
        <v>0</v>
      </c>
      <c r="BU567"/>
      <c r="BV567" s="70">
        <v>17.457000000000001</v>
      </c>
      <c r="BW567" s="70">
        <v>0</v>
      </c>
      <c r="BX567" s="70">
        <v>0</v>
      </c>
      <c r="BY567" s="70">
        <v>0</v>
      </c>
      <c r="BZ567" s="70">
        <v>0</v>
      </c>
      <c r="CA567" s="70">
        <v>0</v>
      </c>
      <c r="CB567" s="70">
        <v>0</v>
      </c>
      <c r="CC567" s="70">
        <v>0</v>
      </c>
      <c r="CD567" s="70">
        <v>0</v>
      </c>
    </row>
    <row r="568" spans="1:82">
      <c r="A568" s="70" t="s">
        <v>2285</v>
      </c>
      <c r="B568" s="70">
        <v>252</v>
      </c>
      <c r="C568" s="70">
        <v>14</v>
      </c>
      <c r="D568" s="70">
        <v>15</v>
      </c>
      <c r="E568" s="70">
        <v>2017</v>
      </c>
      <c r="F568" s="70" t="s">
        <v>156</v>
      </c>
      <c r="G568" s="70" t="s">
        <v>2271</v>
      </c>
      <c r="H568" s="70" t="s">
        <v>2272</v>
      </c>
      <c r="I568" s="148"/>
      <c r="J568" s="71">
        <v>9.3451503790275297</v>
      </c>
      <c r="K568" s="71">
        <v>0.85018967210231644</v>
      </c>
      <c r="L568" s="71">
        <v>1.3767303629389904</v>
      </c>
      <c r="M568" s="71">
        <v>7.5474600607065172</v>
      </c>
      <c r="N568" s="71">
        <v>11.441003923354616</v>
      </c>
      <c r="O568" s="71">
        <v>8.9615067826826458</v>
      </c>
      <c r="P568" s="71">
        <v>11.186345473184417</v>
      </c>
      <c r="Q568" s="71">
        <v>0.546831761500572</v>
      </c>
      <c r="R568" s="71">
        <v>0</v>
      </c>
      <c r="S568" s="71">
        <v>0</v>
      </c>
      <c r="T568" s="72"/>
      <c r="U568" s="71">
        <v>2158147</v>
      </c>
      <c r="V568" s="71">
        <v>316</v>
      </c>
      <c r="W568" s="71">
        <v>44</v>
      </c>
      <c r="X568" s="71">
        <v>1794</v>
      </c>
      <c r="Y568" s="71">
        <v>3200</v>
      </c>
      <c r="Z568" s="71">
        <v>5358</v>
      </c>
      <c r="AA568" s="71">
        <v>2317</v>
      </c>
      <c r="AB568" s="71">
        <v>8006</v>
      </c>
      <c r="AC568" s="71">
        <v>0</v>
      </c>
      <c r="AD568" s="71">
        <v>0</v>
      </c>
      <c r="AE568" s="72"/>
      <c r="AF568" s="71">
        <v>14665385.622592621</v>
      </c>
      <c r="AG568" s="71">
        <v>648252.3221426236</v>
      </c>
      <c r="AH568" s="71">
        <v>302540.95221635839</v>
      </c>
      <c r="AI568" s="71">
        <v>11932899.61201936</v>
      </c>
      <c r="AJ568" s="71">
        <v>16501512.713854739</v>
      </c>
      <c r="AK568" s="71">
        <v>0</v>
      </c>
      <c r="AL568" s="71">
        <v>0</v>
      </c>
      <c r="AM568" s="71">
        <v>1099759.2586964851</v>
      </c>
      <c r="AN568" s="71">
        <v>0</v>
      </c>
      <c r="AO568" s="71">
        <v>0</v>
      </c>
      <c r="AP568" s="71">
        <v>45150350.48152218</v>
      </c>
      <c r="AQ568" s="72"/>
      <c r="AR568" s="71">
        <v>74</v>
      </c>
      <c r="AS568" s="71">
        <v>32</v>
      </c>
      <c r="AT568" s="71">
        <v>0</v>
      </c>
      <c r="AU568" s="71">
        <v>0</v>
      </c>
      <c r="AV568" s="71">
        <v>0</v>
      </c>
      <c r="AW568" s="71">
        <v>0</v>
      </c>
      <c r="AX568" s="71"/>
      <c r="AY568" s="72"/>
      <c r="AZ568" s="71">
        <v>369.9</v>
      </c>
      <c r="BA568" s="71">
        <v>1091.8</v>
      </c>
      <c r="BB568" s="71">
        <v>0</v>
      </c>
      <c r="BC568" s="71">
        <v>0</v>
      </c>
      <c r="BD568" s="71">
        <v>0</v>
      </c>
      <c r="BE568" s="71">
        <v>0</v>
      </c>
      <c r="BF568" s="71"/>
      <c r="BG568" s="72"/>
      <c r="BH568" s="71">
        <v>0</v>
      </c>
      <c r="BI568" s="71">
        <v>0</v>
      </c>
      <c r="BJ568" s="71">
        <v>18.489999999999998</v>
      </c>
      <c r="BK568" s="71">
        <v>0</v>
      </c>
      <c r="BL568" s="71">
        <v>0</v>
      </c>
      <c r="BM568" s="71">
        <v>0</v>
      </c>
      <c r="BN568" s="72"/>
      <c r="BO568" s="71">
        <v>0</v>
      </c>
      <c r="BP568" s="71">
        <v>0</v>
      </c>
      <c r="BQ568" s="71">
        <v>3</v>
      </c>
      <c r="BR568" s="71">
        <v>0</v>
      </c>
      <c r="BS568" s="71">
        <v>0</v>
      </c>
      <c r="BT568" s="71">
        <v>0</v>
      </c>
      <c r="BU568"/>
      <c r="BV568" s="70">
        <v>18.489999999999998</v>
      </c>
      <c r="BW568" s="70">
        <v>0</v>
      </c>
      <c r="BX568" s="70">
        <v>0</v>
      </c>
      <c r="BY568" s="70">
        <v>0</v>
      </c>
      <c r="BZ568" s="70">
        <v>0</v>
      </c>
      <c r="CA568" s="70">
        <v>0</v>
      </c>
      <c r="CB568" s="70">
        <v>0</v>
      </c>
      <c r="CC568" s="70">
        <v>0</v>
      </c>
      <c r="CD568" s="70">
        <v>0</v>
      </c>
    </row>
    <row r="569" spans="1:82">
      <c r="A569" s="70" t="s">
        <v>2286</v>
      </c>
      <c r="B569" s="70">
        <v>253</v>
      </c>
      <c r="C569" s="70">
        <v>15</v>
      </c>
      <c r="D569" s="70">
        <v>15</v>
      </c>
      <c r="E569" s="70">
        <v>2018</v>
      </c>
      <c r="F569" s="70" t="s">
        <v>183</v>
      </c>
      <c r="G569" s="70" t="s">
        <v>2271</v>
      </c>
      <c r="H569" s="70" t="s">
        <v>2272</v>
      </c>
      <c r="I569" s="148"/>
      <c r="J569" s="71">
        <v>9.7896761985847007</v>
      </c>
      <c r="K569" s="71">
        <v>0.8117375781885352</v>
      </c>
      <c r="L569" s="71">
        <v>1.2182808581200117</v>
      </c>
      <c r="M569" s="71">
        <v>7.0153754920786469</v>
      </c>
      <c r="N569" s="71">
        <v>10.408187289905866</v>
      </c>
      <c r="O569" s="71">
        <v>8.7291358123350715</v>
      </c>
      <c r="P569" s="71">
        <v>10.85033933227318</v>
      </c>
      <c r="Q569" s="71">
        <v>0.49468740453245402</v>
      </c>
      <c r="R569" s="71">
        <v>0</v>
      </c>
      <c r="S569" s="71">
        <v>0.41164901279785271</v>
      </c>
      <c r="T569" s="72"/>
      <c r="U569" s="71">
        <v>2294784</v>
      </c>
      <c r="V569" s="71">
        <v>316</v>
      </c>
      <c r="W569" s="71">
        <v>44</v>
      </c>
      <c r="X569" s="71">
        <v>1794</v>
      </c>
      <c r="Y569" s="71">
        <v>3157</v>
      </c>
      <c r="Z569" s="71">
        <v>5319</v>
      </c>
      <c r="AA569" s="71">
        <v>2270</v>
      </c>
      <c r="AB569" s="71">
        <v>7805</v>
      </c>
      <c r="AC569" s="71">
        <v>0</v>
      </c>
      <c r="AD569" s="71">
        <v>0.41164901279785271</v>
      </c>
      <c r="AE569" s="72"/>
      <c r="AF569" s="71">
        <v>14976592.31900553</v>
      </c>
      <c r="AG569" s="71">
        <v>585026.13932789315</v>
      </c>
      <c r="AH569" s="71">
        <v>282735.01943739149</v>
      </c>
      <c r="AI569" s="71">
        <v>10953412.965541091</v>
      </c>
      <c r="AJ569" s="71">
        <v>14546103.978426671</v>
      </c>
      <c r="AK569" s="71">
        <v>0</v>
      </c>
      <c r="AL569" s="71">
        <v>0</v>
      </c>
      <c r="AM569" s="71">
        <v>1074366.919104419</v>
      </c>
      <c r="AN569" s="71">
        <v>0</v>
      </c>
      <c r="AO569" s="71">
        <v>0</v>
      </c>
      <c r="AP569" s="71">
        <v>42418237.340843</v>
      </c>
      <c r="AQ569" s="72"/>
      <c r="AR569" s="71">
        <v>78</v>
      </c>
      <c r="AS569" s="71">
        <v>34</v>
      </c>
      <c r="AT569" s="71">
        <v>0</v>
      </c>
      <c r="AU569" s="71">
        <v>0</v>
      </c>
      <c r="AV569" s="71">
        <v>0</v>
      </c>
      <c r="AW569" s="71">
        <v>0</v>
      </c>
      <c r="AX569" s="71"/>
      <c r="AY569" s="72"/>
      <c r="AZ569" s="71">
        <v>388.2</v>
      </c>
      <c r="BA569" s="71">
        <v>1152</v>
      </c>
      <c r="BB569" s="71">
        <v>0</v>
      </c>
      <c r="BC569" s="71">
        <v>0</v>
      </c>
      <c r="BD569" s="71">
        <v>0</v>
      </c>
      <c r="BE569" s="71">
        <v>0</v>
      </c>
      <c r="BF569" s="71"/>
      <c r="BG569" s="72"/>
      <c r="BH569" s="71">
        <v>0</v>
      </c>
      <c r="BI569" s="71">
        <v>0</v>
      </c>
      <c r="BJ569" s="71">
        <v>18.652000000000001</v>
      </c>
      <c r="BK569" s="71">
        <v>0</v>
      </c>
      <c r="BL569" s="71">
        <v>0</v>
      </c>
      <c r="BM569" s="71">
        <v>0</v>
      </c>
      <c r="BN569" s="72"/>
      <c r="BO569" s="71">
        <v>0</v>
      </c>
      <c r="BP569" s="71">
        <v>0</v>
      </c>
      <c r="BQ569" s="71">
        <v>3</v>
      </c>
      <c r="BR569" s="71">
        <v>0</v>
      </c>
      <c r="BS569" s="71">
        <v>0</v>
      </c>
      <c r="BT569" s="71">
        <v>0</v>
      </c>
      <c r="BU569"/>
      <c r="BV569" s="70">
        <v>18.652000000000001</v>
      </c>
      <c r="BW569" s="70">
        <v>0</v>
      </c>
      <c r="BX569" s="70">
        <v>0</v>
      </c>
      <c r="BY569" s="70">
        <v>0</v>
      </c>
      <c r="BZ569" s="70">
        <v>0</v>
      </c>
      <c r="CA569" s="70">
        <v>0</v>
      </c>
      <c r="CB569" s="70">
        <v>0</v>
      </c>
      <c r="CC569" s="70">
        <v>0</v>
      </c>
      <c r="CD569" s="70">
        <v>0</v>
      </c>
    </row>
    <row r="570" spans="1:82">
      <c r="A570" s="70" t="s">
        <v>2287</v>
      </c>
      <c r="B570" s="70">
        <v>254</v>
      </c>
      <c r="C570" s="70">
        <v>16</v>
      </c>
      <c r="D570" s="70">
        <v>15</v>
      </c>
      <c r="E570" s="70">
        <v>2019</v>
      </c>
      <c r="F570" s="70" t="s">
        <v>158</v>
      </c>
      <c r="G570" s="70" t="s">
        <v>2271</v>
      </c>
      <c r="H570" s="70" t="s">
        <v>2272</v>
      </c>
      <c r="I570" s="148"/>
      <c r="J570" s="71">
        <v>9.5369150987361095</v>
      </c>
      <c r="K570" s="71">
        <v>0.73233896013927757</v>
      </c>
      <c r="L570" s="71">
        <v>1.2280444209869956</v>
      </c>
      <c r="M570" s="71">
        <v>6.8186878071115178</v>
      </c>
      <c r="N570" s="71">
        <v>9.088129596223288</v>
      </c>
      <c r="O570" s="71">
        <v>8.4224210484250612</v>
      </c>
      <c r="P570" s="71">
        <v>10.580604279537276</v>
      </c>
      <c r="Q570" s="71">
        <v>0.47171291819414002</v>
      </c>
      <c r="R570" s="71">
        <v>0</v>
      </c>
      <c r="S570" s="71">
        <v>0.52018464538769493</v>
      </c>
      <c r="T570" s="72"/>
      <c r="U570" s="71">
        <v>2238687</v>
      </c>
      <c r="V570" s="71">
        <v>316</v>
      </c>
      <c r="W570" s="71">
        <v>44</v>
      </c>
      <c r="X570" s="71">
        <v>1794</v>
      </c>
      <c r="Y570" s="71">
        <v>3153</v>
      </c>
      <c r="Z570" s="71">
        <v>5273</v>
      </c>
      <c r="AA570" s="71">
        <v>2197</v>
      </c>
      <c r="AB570" s="71">
        <v>7644</v>
      </c>
      <c r="AC570" s="71">
        <v>0</v>
      </c>
      <c r="AD570" s="71">
        <v>0.52018464538769493</v>
      </c>
      <c r="AE570" s="72"/>
      <c r="AF570" s="71">
        <v>14974259.52885812</v>
      </c>
      <c r="AG570" s="71">
        <v>547101.67094920203</v>
      </c>
      <c r="AH570" s="71">
        <v>301159.72004426998</v>
      </c>
      <c r="AI570" s="71">
        <v>10968608.729308929</v>
      </c>
      <c r="AJ570" s="71">
        <v>13107890.414787849</v>
      </c>
      <c r="AK570" s="71">
        <v>0</v>
      </c>
      <c r="AL570" s="71">
        <v>0</v>
      </c>
      <c r="AM570" s="71">
        <v>1041055.2559988089</v>
      </c>
      <c r="AN570" s="71">
        <v>0</v>
      </c>
      <c r="AO570" s="71">
        <v>0</v>
      </c>
      <c r="AP570" s="71">
        <v>40940075.319947183</v>
      </c>
      <c r="AQ570" s="72"/>
      <c r="AR570" s="71">
        <v>87</v>
      </c>
      <c r="AS570" s="71">
        <v>37</v>
      </c>
      <c r="AT570" s="71">
        <v>0</v>
      </c>
      <c r="AU570" s="71">
        <v>0</v>
      </c>
      <c r="AV570" s="71">
        <v>0</v>
      </c>
      <c r="AW570" s="71">
        <v>0</v>
      </c>
      <c r="AX570" s="71"/>
      <c r="AY570" s="72"/>
      <c r="AZ570" s="71">
        <v>432</v>
      </c>
      <c r="BA570" s="71">
        <v>1191.8</v>
      </c>
      <c r="BB570" s="71">
        <v>0</v>
      </c>
      <c r="BC570" s="71">
        <v>0</v>
      </c>
      <c r="BD570" s="71">
        <v>0</v>
      </c>
      <c r="BE570" s="71">
        <v>0</v>
      </c>
      <c r="BF570" s="71"/>
      <c r="BG570" s="72"/>
      <c r="BH570" s="71">
        <v>0</v>
      </c>
      <c r="BI570" s="71">
        <v>0</v>
      </c>
      <c r="BJ570" s="71">
        <v>17.065999999999999</v>
      </c>
      <c r="BK570" s="71">
        <v>0</v>
      </c>
      <c r="BL570" s="71">
        <v>0</v>
      </c>
      <c r="BM570" s="71">
        <v>0</v>
      </c>
      <c r="BN570" s="72"/>
      <c r="BO570" s="71">
        <v>0</v>
      </c>
      <c r="BP570" s="71">
        <v>0</v>
      </c>
      <c r="BQ570" s="71">
        <v>3</v>
      </c>
      <c r="BR570" s="71">
        <v>0</v>
      </c>
      <c r="BS570" s="71">
        <v>0</v>
      </c>
      <c r="BT570" s="71">
        <v>0</v>
      </c>
      <c r="BU570"/>
      <c r="BV570" s="70">
        <v>17.065999999999999</v>
      </c>
      <c r="BW570" s="70">
        <v>0</v>
      </c>
      <c r="BX570" s="70">
        <v>0</v>
      </c>
      <c r="BY570" s="70">
        <v>0</v>
      </c>
      <c r="BZ570" s="70">
        <v>0</v>
      </c>
      <c r="CA570" s="70">
        <v>0</v>
      </c>
      <c r="CB570" s="70">
        <v>0</v>
      </c>
      <c r="CC570" s="70">
        <v>0</v>
      </c>
      <c r="CD570" s="70">
        <v>0</v>
      </c>
    </row>
    <row r="571" spans="1:82">
      <c r="A571" s="70" t="s">
        <v>2288</v>
      </c>
      <c r="B571" s="70">
        <v>255</v>
      </c>
      <c r="C571" s="70">
        <v>17</v>
      </c>
      <c r="D571" s="70">
        <v>15</v>
      </c>
      <c r="E571" s="70">
        <v>2020</v>
      </c>
      <c r="F571" s="70" t="s">
        <v>159</v>
      </c>
      <c r="G571" s="70" t="s">
        <v>2271</v>
      </c>
      <c r="H571" s="70" t="s">
        <v>2272</v>
      </c>
      <c r="I571" s="148"/>
      <c r="J571" s="71">
        <v>12.362320415274739</v>
      </c>
      <c r="K571" s="71">
        <v>0.95303230314067811</v>
      </c>
      <c r="L571" s="71">
        <v>1.712137128983503</v>
      </c>
      <c r="M571" s="71">
        <v>6.0857405387746146</v>
      </c>
      <c r="N571" s="71">
        <v>8.8046899049237197</v>
      </c>
      <c r="O571" s="71">
        <v>7.3890276848903573</v>
      </c>
      <c r="P571" s="71">
        <v>9.8185893674583777</v>
      </c>
      <c r="Q571" s="71">
        <v>0.43837297847096901</v>
      </c>
      <c r="R571" s="71">
        <v>0</v>
      </c>
      <c r="S571" s="71">
        <v>0.58111768146646647</v>
      </c>
      <c r="T571" s="72"/>
      <c r="U571" s="71">
        <v>3087042</v>
      </c>
      <c r="V571" s="71">
        <v>356</v>
      </c>
      <c r="W571" s="71">
        <v>68</v>
      </c>
      <c r="X571" s="71">
        <v>1636</v>
      </c>
      <c r="Y571" s="71">
        <v>3105</v>
      </c>
      <c r="Z571" s="71">
        <v>5280</v>
      </c>
      <c r="AA571" s="71">
        <v>2167</v>
      </c>
      <c r="AB571" s="71">
        <v>7435</v>
      </c>
      <c r="AC571" s="71">
        <v>0</v>
      </c>
      <c r="AD571" s="71">
        <v>0.58111768146646647</v>
      </c>
      <c r="AE571" s="72"/>
      <c r="AF571" s="71">
        <v>19979764.915562741</v>
      </c>
      <c r="AG571" s="71">
        <v>729498.56375542656</v>
      </c>
      <c r="AH571" s="71">
        <v>444843.42095405597</v>
      </c>
      <c r="AI571" s="71">
        <v>9975687.881086627</v>
      </c>
      <c r="AJ571" s="71">
        <v>13818157.98829818</v>
      </c>
      <c r="AK571" s="71"/>
      <c r="AL571" s="71"/>
      <c r="AM571" s="71">
        <v>970350.10457288742</v>
      </c>
      <c r="AN571" s="71"/>
      <c r="AO571" s="71"/>
      <c r="AP571" s="71">
        <v>45918302.874229915</v>
      </c>
      <c r="AQ571" s="72"/>
      <c r="AR571" s="71">
        <v>98</v>
      </c>
      <c r="AS571" s="71">
        <v>37</v>
      </c>
      <c r="AT571" s="71">
        <v>0</v>
      </c>
      <c r="AU571" s="71">
        <v>0</v>
      </c>
      <c r="AV571" s="71">
        <v>0</v>
      </c>
      <c r="AW571" s="71">
        <v>0</v>
      </c>
      <c r="AX571" s="71"/>
      <c r="AY571" s="72"/>
      <c r="AZ571" s="71">
        <v>486.49999999999989</v>
      </c>
      <c r="BA571" s="71">
        <v>1191.8</v>
      </c>
      <c r="BB571" s="71">
        <v>0</v>
      </c>
      <c r="BC571" s="71">
        <v>0</v>
      </c>
      <c r="BD571" s="71">
        <v>0</v>
      </c>
      <c r="BE571" s="71">
        <v>0</v>
      </c>
      <c r="BF571" s="71"/>
      <c r="BG571" s="72"/>
      <c r="BH571" s="71">
        <v>0</v>
      </c>
      <c r="BI571" s="71">
        <v>0</v>
      </c>
      <c r="BJ571" s="71">
        <v>16.753</v>
      </c>
      <c r="BK571" s="71">
        <v>0</v>
      </c>
      <c r="BL571" s="71">
        <v>0</v>
      </c>
      <c r="BM571" s="71">
        <v>0</v>
      </c>
      <c r="BN571" s="72"/>
      <c r="BO571" s="71">
        <v>0</v>
      </c>
      <c r="BP571" s="71">
        <v>0</v>
      </c>
      <c r="BQ571" s="71">
        <v>3</v>
      </c>
      <c r="BR571" s="71">
        <v>0</v>
      </c>
      <c r="BS571" s="71">
        <v>0</v>
      </c>
      <c r="BT571" s="71">
        <v>0</v>
      </c>
      <c r="BU571"/>
      <c r="BV571" s="70">
        <v>16.753</v>
      </c>
      <c r="BW571" s="70">
        <v>0</v>
      </c>
      <c r="BX571" s="70">
        <v>0</v>
      </c>
      <c r="BY571" s="70">
        <v>0</v>
      </c>
      <c r="BZ571" s="70">
        <v>0</v>
      </c>
      <c r="CA571" s="70">
        <v>0</v>
      </c>
      <c r="CB571" s="70">
        <v>0</v>
      </c>
      <c r="CC571" s="70">
        <v>0</v>
      </c>
      <c r="CD571" s="70">
        <v>0</v>
      </c>
    </row>
    <row r="572" spans="1:82">
      <c r="A572" s="70" t="s">
        <v>2289</v>
      </c>
      <c r="B572" s="70">
        <v>255</v>
      </c>
      <c r="C572" s="70">
        <v>18</v>
      </c>
      <c r="D572" s="70">
        <v>15</v>
      </c>
      <c r="E572" s="70">
        <v>2021</v>
      </c>
      <c r="F572" s="70" t="s">
        <v>160</v>
      </c>
      <c r="G572" s="70" t="s">
        <v>2271</v>
      </c>
      <c r="H572" s="70" t="s">
        <v>2272</v>
      </c>
      <c r="I572" s="148"/>
      <c r="J572" s="71">
        <v>12.646292630814262</v>
      </c>
      <c r="K572" s="71">
        <v>0.9970838998962146</v>
      </c>
      <c r="L572" s="71">
        <v>1.5533513901080891</v>
      </c>
      <c r="M572" s="71">
        <v>6.8146472378531922</v>
      </c>
      <c r="N572" s="71">
        <v>8.6501114164366992</v>
      </c>
      <c r="O572" s="71">
        <v>7.0824559620274927</v>
      </c>
      <c r="P572" s="71">
        <v>9.9530384092870623</v>
      </c>
      <c r="Q572" s="71">
        <v>0.42272265755743699</v>
      </c>
      <c r="R572" s="71">
        <v>0</v>
      </c>
      <c r="S572" s="71">
        <v>0.53585013029667439</v>
      </c>
      <c r="T572" s="72"/>
      <c r="U572" s="71">
        <v>3366683</v>
      </c>
      <c r="V572" s="71">
        <v>356</v>
      </c>
      <c r="W572" s="71">
        <v>68</v>
      </c>
      <c r="X572" s="71">
        <v>1636</v>
      </c>
      <c r="Y572" s="71">
        <v>3067</v>
      </c>
      <c r="Z572" s="71">
        <v>5211</v>
      </c>
      <c r="AA572" s="71">
        <v>2142</v>
      </c>
      <c r="AB572" s="71">
        <v>7240</v>
      </c>
      <c r="AC572" s="71">
        <v>0</v>
      </c>
      <c r="AD572" s="71">
        <v>0.53585013029667439</v>
      </c>
      <c r="AE572" s="72"/>
      <c r="AF572" s="71">
        <v>20345591.039507445</v>
      </c>
      <c r="AG572" s="71">
        <v>705636.67648954934</v>
      </c>
      <c r="AH572" s="71">
        <v>390371.63664308214</v>
      </c>
      <c r="AI572" s="71">
        <v>11048389.37826493</v>
      </c>
      <c r="AJ572" s="71">
        <v>12053728.193275111</v>
      </c>
      <c r="AK572" s="71">
        <v>0</v>
      </c>
      <c r="AL572" s="71">
        <v>0</v>
      </c>
      <c r="AM572" s="71">
        <v>950350.54772849311</v>
      </c>
      <c r="AN572" s="71">
        <v>0</v>
      </c>
      <c r="AO572" s="71">
        <v>0</v>
      </c>
      <c r="AP572" s="71">
        <v>45494067.471908614</v>
      </c>
      <c r="AQ572" s="72"/>
      <c r="AR572" s="71">
        <v>100</v>
      </c>
      <c r="AS572" s="71">
        <v>37</v>
      </c>
      <c r="AT572" s="71">
        <v>0</v>
      </c>
      <c r="AU572" s="71">
        <v>0</v>
      </c>
      <c r="AV572" s="71">
        <v>0</v>
      </c>
      <c r="AW572" s="71">
        <v>1</v>
      </c>
      <c r="AX572" s="71"/>
      <c r="AY572" s="72"/>
      <c r="AZ572" s="71">
        <v>492.59999999999991</v>
      </c>
      <c r="BA572" s="71">
        <v>1191.8</v>
      </c>
      <c r="BB572" s="71">
        <v>0</v>
      </c>
      <c r="BC572" s="71">
        <v>0</v>
      </c>
      <c r="BD572" s="71">
        <v>0</v>
      </c>
      <c r="BE572" s="71">
        <v>800</v>
      </c>
      <c r="BF572" s="71"/>
      <c r="BG572" s="72"/>
      <c r="BH572" s="71">
        <v>0</v>
      </c>
      <c r="BI572" s="71">
        <v>0</v>
      </c>
      <c r="BJ572" s="71">
        <v>16.074000000000002</v>
      </c>
      <c r="BK572" s="71">
        <v>0</v>
      </c>
      <c r="BL572" s="71">
        <v>0</v>
      </c>
      <c r="BM572" s="71">
        <v>0</v>
      </c>
      <c r="BN572" s="72"/>
      <c r="BO572" s="71">
        <v>0</v>
      </c>
      <c r="BP572" s="71">
        <v>0</v>
      </c>
      <c r="BQ572" s="71">
        <v>3</v>
      </c>
      <c r="BR572" s="71">
        <v>0</v>
      </c>
      <c r="BS572" s="71">
        <v>0</v>
      </c>
      <c r="BT572" s="71">
        <v>0</v>
      </c>
      <c r="BU572"/>
      <c r="BV572" s="70">
        <v>16.074000000000002</v>
      </c>
      <c r="BW572" s="70">
        <v>0</v>
      </c>
      <c r="BX572" s="70">
        <v>0</v>
      </c>
      <c r="BY572" s="70">
        <v>0</v>
      </c>
      <c r="BZ572" s="70">
        <v>0</v>
      </c>
      <c r="CA572" s="70">
        <v>0</v>
      </c>
      <c r="CB572" s="70">
        <v>0</v>
      </c>
      <c r="CC572" s="70">
        <v>0</v>
      </c>
      <c r="CD572" s="70">
        <v>0</v>
      </c>
    </row>
    <row r="573" spans="1:82">
      <c r="A573" s="70" t="s">
        <v>2290</v>
      </c>
      <c r="B573" s="70">
        <v>255</v>
      </c>
      <c r="C573" s="70">
        <v>19</v>
      </c>
      <c r="D573" s="70">
        <v>15</v>
      </c>
      <c r="E573" s="70">
        <v>2022</v>
      </c>
      <c r="F573" s="70" t="s">
        <v>161</v>
      </c>
      <c r="G573" s="70" t="s">
        <v>2271</v>
      </c>
      <c r="H573" s="70" t="s">
        <v>2272</v>
      </c>
      <c r="I573" s="148"/>
      <c r="J573" s="71">
        <v>12.927475400805926</v>
      </c>
      <c r="K573" s="71">
        <v>0.94798821191206584</v>
      </c>
      <c r="L573" s="71">
        <v>1.2645067375786656</v>
      </c>
      <c r="M573" s="71">
        <v>6.2055199350383292</v>
      </c>
      <c r="N573" s="71">
        <v>9.2533011559383507</v>
      </c>
      <c r="O573" s="71">
        <v>7.3756925747640425</v>
      </c>
      <c r="P573" s="71">
        <v>9.7303589600926816</v>
      </c>
      <c r="Q573" s="71">
        <v>0.41673961510764951</v>
      </c>
      <c r="R573" s="71">
        <v>0</v>
      </c>
      <c r="S573" s="71">
        <v>0.65494322308184738</v>
      </c>
      <c r="T573" s="72"/>
      <c r="U573" s="71">
        <v>3550133</v>
      </c>
      <c r="V573" s="71">
        <v>356</v>
      </c>
      <c r="W573" s="71">
        <v>68</v>
      </c>
      <c r="X573" s="71">
        <v>1636</v>
      </c>
      <c r="Y573" s="71">
        <v>3038</v>
      </c>
      <c r="Z573" s="71">
        <v>5156</v>
      </c>
      <c r="AA573" s="71">
        <v>2126</v>
      </c>
      <c r="AB573" s="71">
        <v>7079</v>
      </c>
      <c r="AC573" s="71">
        <v>0</v>
      </c>
      <c r="AD573" s="71">
        <v>0.65494322308184738</v>
      </c>
      <c r="AE573" s="72"/>
      <c r="AF573" s="71">
        <v>19516845.054836944</v>
      </c>
      <c r="AG573" s="71">
        <v>702046.33180301578</v>
      </c>
      <c r="AH573" s="71">
        <v>381272.8100216157</v>
      </c>
      <c r="AI573" s="71">
        <v>9835881.2599457931</v>
      </c>
      <c r="AJ573" s="71">
        <v>13273187.957651325</v>
      </c>
      <c r="AK573" s="71">
        <v>0</v>
      </c>
      <c r="AL573" s="71">
        <v>0</v>
      </c>
      <c r="AM573" s="71">
        <v>914092.11710797099</v>
      </c>
      <c r="AN573" s="71">
        <v>0</v>
      </c>
      <c r="AO573" s="71">
        <v>0</v>
      </c>
      <c r="AP573" s="71">
        <v>44623325.531366669</v>
      </c>
      <c r="AQ573" s="72"/>
      <c r="AR573" s="71">
        <v>102</v>
      </c>
      <c r="AS573" s="71">
        <v>37</v>
      </c>
      <c r="AT573" s="71">
        <v>0</v>
      </c>
      <c r="AU573" s="71">
        <v>0</v>
      </c>
      <c r="AV573" s="71">
        <v>0</v>
      </c>
      <c r="AW573" s="71">
        <v>1</v>
      </c>
      <c r="AX573" s="71"/>
      <c r="AY573" s="72"/>
      <c r="AZ573" s="71">
        <v>503.09999999999991</v>
      </c>
      <c r="BA573" s="71">
        <v>1191.8</v>
      </c>
      <c r="BB573" s="71">
        <v>0</v>
      </c>
      <c r="BC573" s="71">
        <v>0</v>
      </c>
      <c r="BD573" s="71">
        <v>0</v>
      </c>
      <c r="BE573" s="71">
        <v>800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2291</v>
      </c>
      <c r="B574" s="70">
        <v>255</v>
      </c>
      <c r="C574" s="70">
        <v>20</v>
      </c>
      <c r="D574" s="70">
        <v>15</v>
      </c>
      <c r="E574" s="70">
        <v>2023</v>
      </c>
      <c r="F574" s="70" t="s">
        <v>1539</v>
      </c>
      <c r="G574" s="70" t="s">
        <v>2271</v>
      </c>
      <c r="H574" s="70" t="s">
        <v>2272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37</v>
      </c>
      <c r="AT574" s="71">
        <v>0</v>
      </c>
      <c r="AU574" s="71">
        <v>0</v>
      </c>
      <c r="AV574" s="71">
        <v>0</v>
      </c>
      <c r="AW574" s="71">
        <v>1</v>
      </c>
      <c r="AX574" s="71"/>
      <c r="AY574" s="72"/>
      <c r="AZ574" s="71">
        <v>548.99999999999989</v>
      </c>
      <c r="BA574" s="71">
        <v>1191.8</v>
      </c>
      <c r="BB574" s="71">
        <v>0</v>
      </c>
      <c r="BC574" s="71">
        <v>0</v>
      </c>
      <c r="BD574" s="71">
        <v>0</v>
      </c>
      <c r="BE574" s="71">
        <v>800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2292</v>
      </c>
      <c r="B575" s="70">
        <v>255</v>
      </c>
      <c r="C575" s="70">
        <v>21</v>
      </c>
      <c r="D575" s="70">
        <v>15</v>
      </c>
      <c r="E575" s="70">
        <v>2024</v>
      </c>
      <c r="F575" s="70" t="s">
        <v>1554</v>
      </c>
      <c r="G575" s="70" t="s">
        <v>2271</v>
      </c>
      <c r="H575" s="70" t="s">
        <v>2272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2293</v>
      </c>
      <c r="B576" s="70">
        <v>443</v>
      </c>
      <c r="C576" s="70">
        <v>1</v>
      </c>
      <c r="D576" s="70">
        <v>27</v>
      </c>
      <c r="E576" s="70">
        <v>1990</v>
      </c>
      <c r="F576" s="70" t="s">
        <v>787</v>
      </c>
      <c r="G576" s="70" t="s">
        <v>2294</v>
      </c>
      <c r="H576" s="70" t="s">
        <v>2295</v>
      </c>
      <c r="I576" s="148"/>
      <c r="J576" s="71">
        <v>146.5979743005208</v>
      </c>
      <c r="K576" s="71">
        <v>1.8755175911004209</v>
      </c>
      <c r="L576" s="71">
        <v>11.210236394028231</v>
      </c>
      <c r="M576" s="71">
        <v>8.8339201564247549</v>
      </c>
      <c r="N576" s="71">
        <v>15.10623418122011</v>
      </c>
      <c r="O576" s="71">
        <v>5.0594233805219799</v>
      </c>
      <c r="P576" s="71">
        <v>11.898138422572099</v>
      </c>
      <c r="Q576" s="71">
        <v>0.75077257426337396</v>
      </c>
      <c r="R576" s="71">
        <v>51.668735575038937</v>
      </c>
      <c r="S576" s="71">
        <v>0.7148933405898632</v>
      </c>
      <c r="T576" s="72"/>
      <c r="U576" s="71">
        <v>3486534</v>
      </c>
      <c r="V576" s="71">
        <v>577</v>
      </c>
      <c r="W576" s="71">
        <v>122</v>
      </c>
      <c r="X576" s="71">
        <v>2761</v>
      </c>
      <c r="Y576" s="71">
        <v>4658</v>
      </c>
      <c r="Z576" s="71">
        <v>2081</v>
      </c>
      <c r="AA576" s="71">
        <v>2889</v>
      </c>
      <c r="AB576" s="71">
        <v>12190</v>
      </c>
      <c r="AC576" s="71">
        <v>8949118</v>
      </c>
      <c r="AD576" s="71">
        <v>0.7148933405898632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2296</v>
      </c>
      <c r="B577" s="70">
        <v>444</v>
      </c>
      <c r="C577" s="70">
        <v>2</v>
      </c>
      <c r="D577" s="70">
        <v>27</v>
      </c>
      <c r="E577" s="70">
        <v>2005</v>
      </c>
      <c r="F577" s="70" t="s">
        <v>789</v>
      </c>
      <c r="G577" s="1064" t="s">
        <v>2294</v>
      </c>
      <c r="H577" s="70" t="s">
        <v>2295</v>
      </c>
      <c r="I577" s="148"/>
      <c r="J577" s="71">
        <v>143.65478892945359</v>
      </c>
      <c r="K577" s="71">
        <v>1.550760282163699</v>
      </c>
      <c r="L577" s="71">
        <v>9.8397832173130695</v>
      </c>
      <c r="M577" s="71">
        <v>15.04398428837078</v>
      </c>
      <c r="N577" s="71">
        <v>18.602782662805762</v>
      </c>
      <c r="O577" s="71">
        <v>7.6392002439939661</v>
      </c>
      <c r="P577" s="71">
        <v>11.7117573102117</v>
      </c>
      <c r="Q577" s="71">
        <v>0.55073103475957796</v>
      </c>
      <c r="R577" s="71">
        <v>53.135438033904109</v>
      </c>
      <c r="S577" s="71">
        <v>0.65524683533880457</v>
      </c>
      <c r="T577" s="72"/>
      <c r="U577" s="71">
        <v>3337845</v>
      </c>
      <c r="V577" s="71">
        <v>520</v>
      </c>
      <c r="W577" s="71">
        <v>91</v>
      </c>
      <c r="X577" s="71">
        <v>2101</v>
      </c>
      <c r="Y577" s="71">
        <v>4479</v>
      </c>
      <c r="Z577" s="71">
        <v>3636</v>
      </c>
      <c r="AA577" s="71">
        <v>2329</v>
      </c>
      <c r="AB577" s="71">
        <v>9348</v>
      </c>
      <c r="AC577" s="71">
        <v>9395902</v>
      </c>
      <c r="AD577" s="71">
        <v>0.65524683533880457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2297</v>
      </c>
      <c r="B578" s="70">
        <v>445</v>
      </c>
      <c r="C578" s="70">
        <v>3</v>
      </c>
      <c r="D578" s="70">
        <v>27</v>
      </c>
      <c r="E578" s="70">
        <v>2006</v>
      </c>
      <c r="F578" s="70" t="s">
        <v>790</v>
      </c>
      <c r="G578" s="1064" t="s">
        <v>2294</v>
      </c>
      <c r="H578" s="70" t="s">
        <v>2295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2298</v>
      </c>
      <c r="B579" s="70">
        <v>446</v>
      </c>
      <c r="C579" s="70">
        <v>4</v>
      </c>
      <c r="D579" s="70">
        <v>27</v>
      </c>
      <c r="E579" s="70">
        <v>2007</v>
      </c>
      <c r="F579" s="70" t="s">
        <v>791</v>
      </c>
      <c r="G579" s="70" t="s">
        <v>2294</v>
      </c>
      <c r="H579" s="70" t="s">
        <v>2295</v>
      </c>
      <c r="I579" s="148"/>
      <c r="J579" s="71">
        <v>183.4828689552948</v>
      </c>
      <c r="K579" s="71">
        <v>1.4336845661051361</v>
      </c>
      <c r="L579" s="71">
        <v>3.2246399516255089</v>
      </c>
      <c r="M579" s="71">
        <v>17.099854197971549</v>
      </c>
      <c r="N579" s="71">
        <v>17.46134353958659</v>
      </c>
      <c r="O579" s="71">
        <v>7.5607638044328631</v>
      </c>
      <c r="P579" s="71">
        <v>11.285368116957001</v>
      </c>
      <c r="Q579" s="71">
        <v>0.55883737271892697</v>
      </c>
      <c r="R579" s="71">
        <v>44.482508949752251</v>
      </c>
      <c r="S579" s="71">
        <v>0.83510850787532509</v>
      </c>
      <c r="T579" s="72"/>
      <c r="U579" s="71">
        <v>5180804</v>
      </c>
      <c r="V579" s="71">
        <v>484</v>
      </c>
      <c r="W579" s="71">
        <v>56</v>
      </c>
      <c r="X579" s="71">
        <v>2739</v>
      </c>
      <c r="Y579" s="71">
        <v>4426</v>
      </c>
      <c r="Z579" s="71">
        <v>3741</v>
      </c>
      <c r="AA579" s="71">
        <v>2210</v>
      </c>
      <c r="AB579" s="71">
        <v>8984</v>
      </c>
      <c r="AC579" s="71">
        <v>8091501</v>
      </c>
      <c r="AD579" s="71">
        <v>0.83510850787532509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2299</v>
      </c>
      <c r="B580" s="70">
        <v>447</v>
      </c>
      <c r="C580" s="70">
        <v>5</v>
      </c>
      <c r="D580" s="70">
        <v>27</v>
      </c>
      <c r="E580" s="70">
        <v>2008</v>
      </c>
      <c r="F580" s="70" t="s">
        <v>792</v>
      </c>
      <c r="G580" s="70" t="s">
        <v>2294</v>
      </c>
      <c r="H580" s="70" t="s">
        <v>2295</v>
      </c>
      <c r="I580" s="148"/>
      <c r="J580" s="71">
        <v>177.6525654368194</v>
      </c>
      <c r="K580" s="71">
        <v>1.0798568379706801</v>
      </c>
      <c r="L580" s="71">
        <v>2.8546568399704202</v>
      </c>
      <c r="M580" s="71">
        <v>17.25728038867274</v>
      </c>
      <c r="N580" s="71">
        <v>18.72021018805345</v>
      </c>
      <c r="O580" s="71">
        <v>7.2633894261024983</v>
      </c>
      <c r="P580" s="71">
        <v>10.884854953008841</v>
      </c>
      <c r="Q580" s="71">
        <v>0.53749381690957398</v>
      </c>
      <c r="R580" s="71">
        <v>41.070032212121802</v>
      </c>
      <c r="S580" s="71">
        <v>1.0599324487606581</v>
      </c>
      <c r="T580" s="72"/>
      <c r="U580" s="71">
        <v>5700066</v>
      </c>
      <c r="V580" s="71">
        <v>484</v>
      </c>
      <c r="W580" s="71">
        <v>56</v>
      </c>
      <c r="X580" s="71">
        <v>2739</v>
      </c>
      <c r="Y580" s="71">
        <v>4383</v>
      </c>
      <c r="Z580" s="71">
        <v>3720</v>
      </c>
      <c r="AA580" s="71">
        <v>2134</v>
      </c>
      <c r="AB580" s="71">
        <v>8783</v>
      </c>
      <c r="AC580" s="71">
        <v>7757564</v>
      </c>
      <c r="AD580" s="71">
        <v>1.0599324487606581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2300</v>
      </c>
      <c r="B581" s="70">
        <v>448</v>
      </c>
      <c r="C581" s="70">
        <v>6</v>
      </c>
      <c r="D581" s="70">
        <v>27</v>
      </c>
      <c r="E581" s="70">
        <v>2009</v>
      </c>
      <c r="F581" s="70" t="s">
        <v>176</v>
      </c>
      <c r="G581" s="70" t="s">
        <v>2294</v>
      </c>
      <c r="H581" s="70" t="s">
        <v>2295</v>
      </c>
      <c r="I581" s="148"/>
      <c r="J581" s="71">
        <v>168.69285522991979</v>
      </c>
      <c r="K581" s="71">
        <v>1.2773347717693679</v>
      </c>
      <c r="L581" s="71">
        <v>3.140486114802679</v>
      </c>
      <c r="M581" s="71">
        <v>14.6038400397711</v>
      </c>
      <c r="N581" s="71">
        <v>16.898567526401031</v>
      </c>
      <c r="O581" s="71">
        <v>7.5149682566856519</v>
      </c>
      <c r="P581" s="71">
        <v>10.319484936393129</v>
      </c>
      <c r="Q581" s="71">
        <v>0.50199855280863503</v>
      </c>
      <c r="R581" s="71">
        <v>1.194375746373552</v>
      </c>
      <c r="S581" s="71">
        <v>0.86096284376526389</v>
      </c>
      <c r="T581" s="72"/>
      <c r="U581" s="71">
        <v>4477919</v>
      </c>
      <c r="V581" s="71">
        <v>466</v>
      </c>
      <c r="W581" s="71">
        <v>84</v>
      </c>
      <c r="X581" s="71">
        <v>2665</v>
      </c>
      <c r="Y581" s="71">
        <v>4330</v>
      </c>
      <c r="Z581" s="71">
        <v>3799</v>
      </c>
      <c r="AA581" s="71">
        <v>2077</v>
      </c>
      <c r="AB581" s="71">
        <v>8611</v>
      </c>
      <c r="AC581" s="71">
        <v>220092</v>
      </c>
      <c r="AD581" s="71">
        <v>0.86096284376526389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121.37</v>
      </c>
      <c r="BK581" s="71">
        <v>81.7</v>
      </c>
      <c r="BL581" s="71">
        <v>0</v>
      </c>
      <c r="BM581" s="71">
        <v>0</v>
      </c>
      <c r="BN581" s="72"/>
      <c r="BO581" s="71">
        <v>0</v>
      </c>
      <c r="BP581" s="71">
        <v>0</v>
      </c>
      <c r="BQ581" s="71">
        <v>2</v>
      </c>
      <c r="BR581" s="71">
        <v>1</v>
      </c>
      <c r="BS581" s="71">
        <v>0</v>
      </c>
      <c r="BT581" s="71">
        <v>0</v>
      </c>
      <c r="BU581"/>
      <c r="BV581" s="70">
        <v>189.07</v>
      </c>
      <c r="BW581" s="70">
        <v>0</v>
      </c>
      <c r="BX581" s="70">
        <v>0</v>
      </c>
      <c r="BY581" s="70">
        <v>0</v>
      </c>
      <c r="BZ581" s="70">
        <v>14</v>
      </c>
      <c r="CA581" s="70">
        <v>0</v>
      </c>
      <c r="CB581" s="70">
        <v>0</v>
      </c>
      <c r="CC581" s="70">
        <v>0</v>
      </c>
      <c r="CD581" s="70">
        <v>0</v>
      </c>
    </row>
    <row r="582" spans="1:82">
      <c r="A582" s="70" t="s">
        <v>2301</v>
      </c>
      <c r="B582" s="70">
        <v>449</v>
      </c>
      <c r="C582" s="70">
        <v>7</v>
      </c>
      <c r="D582" s="70">
        <v>27</v>
      </c>
      <c r="E582" s="70">
        <v>2010</v>
      </c>
      <c r="F582" s="70" t="s">
        <v>177</v>
      </c>
      <c r="G582" s="70" t="s">
        <v>2294</v>
      </c>
      <c r="H582" s="70" t="s">
        <v>2295</v>
      </c>
      <c r="I582" s="148"/>
      <c r="J582" s="71">
        <v>195.96089715399339</v>
      </c>
      <c r="K582" s="71">
        <v>1.1116697829236919</v>
      </c>
      <c r="L582" s="71">
        <v>3.100361276155589</v>
      </c>
      <c r="M582" s="71">
        <v>16.670054557228259</v>
      </c>
      <c r="N582" s="71">
        <v>21.309117099300622</v>
      </c>
      <c r="O582" s="71">
        <v>7.5077751437087246</v>
      </c>
      <c r="P582" s="71">
        <v>10.283154282766811</v>
      </c>
      <c r="Q582" s="71">
        <v>0.51554939958760304</v>
      </c>
      <c r="R582" s="71">
        <v>41.654765718488733</v>
      </c>
      <c r="S582" s="71">
        <v>2.0452811940312499</v>
      </c>
      <c r="T582" s="72"/>
      <c r="U582" s="71">
        <v>5236607</v>
      </c>
      <c r="V582" s="71">
        <v>466</v>
      </c>
      <c r="W582" s="71">
        <v>84</v>
      </c>
      <c r="X582" s="71">
        <v>2665</v>
      </c>
      <c r="Y582" s="71">
        <v>4304</v>
      </c>
      <c r="Z582" s="71">
        <v>3813</v>
      </c>
      <c r="AA582" s="71">
        <v>2018</v>
      </c>
      <c r="AB582" s="71">
        <v>8474</v>
      </c>
      <c r="AC582" s="71">
        <v>7274112</v>
      </c>
      <c r="AD582" s="71">
        <v>2.0452811940312499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119.366</v>
      </c>
      <c r="BK582" s="71">
        <v>62</v>
      </c>
      <c r="BL582" s="71">
        <v>0</v>
      </c>
      <c r="BM582" s="71">
        <v>0</v>
      </c>
      <c r="BN582" s="72"/>
      <c r="BO582" s="71">
        <v>0</v>
      </c>
      <c r="BP582" s="71">
        <v>0</v>
      </c>
      <c r="BQ582" s="71">
        <v>2</v>
      </c>
      <c r="BR582" s="71">
        <v>1</v>
      </c>
      <c r="BS582" s="71">
        <v>0</v>
      </c>
      <c r="BT582" s="71">
        <v>0</v>
      </c>
      <c r="BU582"/>
      <c r="BV582" s="70">
        <v>171.666</v>
      </c>
      <c r="BW582" s="70">
        <v>0</v>
      </c>
      <c r="BX582" s="70">
        <v>0</v>
      </c>
      <c r="BY582" s="70">
        <v>0</v>
      </c>
      <c r="BZ582" s="70">
        <v>9.6999999999999993</v>
      </c>
      <c r="CA582" s="70">
        <v>0</v>
      </c>
      <c r="CB582" s="70">
        <v>0</v>
      </c>
      <c r="CC582" s="70">
        <v>0</v>
      </c>
      <c r="CD582" s="70">
        <v>0</v>
      </c>
    </row>
    <row r="583" spans="1:82">
      <c r="A583" s="70" t="s">
        <v>2302</v>
      </c>
      <c r="B583" s="70">
        <v>450</v>
      </c>
      <c r="C583" s="70">
        <v>8</v>
      </c>
      <c r="D583" s="70">
        <v>27</v>
      </c>
      <c r="E583" s="70">
        <v>2011</v>
      </c>
      <c r="F583" s="70" t="s">
        <v>178</v>
      </c>
      <c r="G583" s="70" t="s">
        <v>2294</v>
      </c>
      <c r="H583" s="70" t="s">
        <v>2295</v>
      </c>
      <c r="I583" s="148"/>
      <c r="J583" s="71">
        <v>213.84166778098239</v>
      </c>
      <c r="K583" s="71">
        <v>1.2567317251254591</v>
      </c>
      <c r="L583" s="71">
        <v>3.3776094355608079</v>
      </c>
      <c r="M583" s="71">
        <v>15.61690035783789</v>
      </c>
      <c r="N583" s="71">
        <v>19.219034754381159</v>
      </c>
      <c r="O583" s="71">
        <v>7.3789709201008264</v>
      </c>
      <c r="P583" s="71">
        <v>9.773204032931547</v>
      </c>
      <c r="Q583" s="71">
        <v>0.58008342754893205</v>
      </c>
      <c r="R583" s="71">
        <v>42.833025269223157</v>
      </c>
      <c r="S583" s="71">
        <v>1.268950359975672</v>
      </c>
      <c r="T583" s="72"/>
      <c r="U583" s="71">
        <v>5895698</v>
      </c>
      <c r="V583" s="71">
        <v>466</v>
      </c>
      <c r="W583" s="71">
        <v>84</v>
      </c>
      <c r="X583" s="71">
        <v>2665</v>
      </c>
      <c r="Y583" s="71">
        <v>4238</v>
      </c>
      <c r="Z583" s="71">
        <v>3829</v>
      </c>
      <c r="AA583" s="71">
        <v>1975</v>
      </c>
      <c r="AB583" s="71">
        <v>8266</v>
      </c>
      <c r="AC583" s="71">
        <v>7467499</v>
      </c>
      <c r="AD583" s="71">
        <v>1.268950359975672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128.13900000000001</v>
      </c>
      <c r="BK583" s="71">
        <v>7.6479999999999997</v>
      </c>
      <c r="BL583" s="71">
        <v>0</v>
      </c>
      <c r="BM583" s="71">
        <v>0</v>
      </c>
      <c r="BN583" s="72"/>
      <c r="BO583" s="71">
        <v>0</v>
      </c>
      <c r="BP583" s="71">
        <v>0</v>
      </c>
      <c r="BQ583" s="71">
        <v>2</v>
      </c>
      <c r="BR583" s="71">
        <v>1</v>
      </c>
      <c r="BS583" s="71">
        <v>0</v>
      </c>
      <c r="BT583" s="71">
        <v>0</v>
      </c>
      <c r="BU583"/>
      <c r="BV583" s="70">
        <v>128.13900000000001</v>
      </c>
      <c r="BW583" s="70">
        <v>0</v>
      </c>
      <c r="BX583" s="70">
        <v>0</v>
      </c>
      <c r="BY583" s="70">
        <v>0</v>
      </c>
      <c r="BZ583" s="70">
        <v>7.6479999999999997</v>
      </c>
      <c r="CA583" s="70">
        <v>0</v>
      </c>
      <c r="CB583" s="70">
        <v>0</v>
      </c>
      <c r="CC583" s="70">
        <v>0</v>
      </c>
      <c r="CD583" s="70">
        <v>0</v>
      </c>
    </row>
    <row r="584" spans="1:82">
      <c r="A584" s="70" t="s">
        <v>2303</v>
      </c>
      <c r="B584" s="70">
        <v>451</v>
      </c>
      <c r="C584" s="70">
        <v>9</v>
      </c>
      <c r="D584" s="70">
        <v>27</v>
      </c>
      <c r="E584" s="70">
        <v>2012</v>
      </c>
      <c r="F584" s="70" t="s">
        <v>179</v>
      </c>
      <c r="G584" s="70" t="s">
        <v>2294</v>
      </c>
      <c r="H584" s="70" t="s">
        <v>2295</v>
      </c>
      <c r="I584" s="148"/>
      <c r="J584" s="71">
        <v>232.61629864156771</v>
      </c>
      <c r="K584" s="71">
        <v>1.164523371585193</v>
      </c>
      <c r="L584" s="71">
        <v>3.4936654710327129</v>
      </c>
      <c r="M584" s="71">
        <v>17.12377872005343</v>
      </c>
      <c r="N584" s="71">
        <v>18.789476004705001</v>
      </c>
      <c r="O584" s="71">
        <v>7.3457601808843664</v>
      </c>
      <c r="P584" s="71">
        <v>9.6795103589526157</v>
      </c>
      <c r="Q584" s="71">
        <v>0.62758034739212099</v>
      </c>
      <c r="R584" s="71">
        <v>40.789484289886062</v>
      </c>
      <c r="S584" s="71">
        <v>1.1243921890691071</v>
      </c>
      <c r="T584" s="72"/>
      <c r="U584" s="71">
        <v>6055968</v>
      </c>
      <c r="V584" s="71">
        <v>466</v>
      </c>
      <c r="W584" s="71">
        <v>84</v>
      </c>
      <c r="X584" s="71">
        <v>2665</v>
      </c>
      <c r="Y584" s="71">
        <v>4309</v>
      </c>
      <c r="Z584" s="71">
        <v>3842</v>
      </c>
      <c r="AA584" s="71">
        <v>1945</v>
      </c>
      <c r="AB584" s="71">
        <v>8231</v>
      </c>
      <c r="AC584" s="71">
        <v>6927042</v>
      </c>
      <c r="AD584" s="71">
        <v>1.1243921890691071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121.842</v>
      </c>
      <c r="BK584" s="71">
        <v>0</v>
      </c>
      <c r="BL584" s="71">
        <v>0</v>
      </c>
      <c r="BM584" s="71">
        <v>0</v>
      </c>
      <c r="BN584" s="72"/>
      <c r="BO584" s="71">
        <v>0</v>
      </c>
      <c r="BP584" s="71">
        <v>0</v>
      </c>
      <c r="BQ584" s="71">
        <v>2</v>
      </c>
      <c r="BR584" s="71">
        <v>0</v>
      </c>
      <c r="BS584" s="71">
        <v>0</v>
      </c>
      <c r="BT584" s="71">
        <v>0</v>
      </c>
      <c r="BU584"/>
      <c r="BV584" s="70">
        <v>121.842</v>
      </c>
      <c r="BW584" s="70">
        <v>0</v>
      </c>
      <c r="BX584" s="70">
        <v>0</v>
      </c>
      <c r="BY584" s="70">
        <v>0</v>
      </c>
      <c r="BZ584" s="70">
        <v>0</v>
      </c>
      <c r="CA584" s="70">
        <v>0</v>
      </c>
      <c r="CB584" s="70">
        <v>0</v>
      </c>
      <c r="CC584" s="70">
        <v>0</v>
      </c>
      <c r="CD584" s="70">
        <v>0</v>
      </c>
    </row>
    <row r="585" spans="1:82">
      <c r="A585" s="70" t="s">
        <v>2304</v>
      </c>
      <c r="B585" s="70">
        <v>452</v>
      </c>
      <c r="C585" s="70">
        <v>10</v>
      </c>
      <c r="D585" s="70">
        <v>27</v>
      </c>
      <c r="E585" s="70">
        <v>2013</v>
      </c>
      <c r="F585" s="70" t="s">
        <v>180</v>
      </c>
      <c r="G585" s="70" t="s">
        <v>2294</v>
      </c>
      <c r="H585" s="70" t="s">
        <v>2295</v>
      </c>
      <c r="I585" s="148"/>
      <c r="J585" s="71">
        <v>230.79235266257501</v>
      </c>
      <c r="K585" s="71">
        <v>0.94476082986767373</v>
      </c>
      <c r="L585" s="71">
        <v>3.1517676250528619</v>
      </c>
      <c r="M585" s="71">
        <v>16.732718259731261</v>
      </c>
      <c r="N585" s="71">
        <v>18.34616678243146</v>
      </c>
      <c r="O585" s="71">
        <v>7.1068431955386222</v>
      </c>
      <c r="P585" s="71">
        <v>9.6710245489018725</v>
      </c>
      <c r="Q585" s="71">
        <v>0.63485161340019802</v>
      </c>
      <c r="R585" s="71">
        <v>45.279900197363148</v>
      </c>
      <c r="S585" s="71">
        <v>1.5065509308613729</v>
      </c>
      <c r="T585" s="72"/>
      <c r="U585" s="71">
        <v>6011966</v>
      </c>
      <c r="V585" s="71">
        <v>466</v>
      </c>
      <c r="W585" s="71">
        <v>84</v>
      </c>
      <c r="X585" s="71">
        <v>2665</v>
      </c>
      <c r="Y585" s="71">
        <v>4360</v>
      </c>
      <c r="Z585" s="71">
        <v>3883</v>
      </c>
      <c r="AA585" s="71">
        <v>1936</v>
      </c>
      <c r="AB585" s="71">
        <v>8207</v>
      </c>
      <c r="AC585" s="71">
        <v>7506131</v>
      </c>
      <c r="AD585" s="71">
        <v>1.5065509308613729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126.715</v>
      </c>
      <c r="BK585" s="71">
        <v>0</v>
      </c>
      <c r="BL585" s="71">
        <v>0</v>
      </c>
      <c r="BM585" s="71">
        <v>0</v>
      </c>
      <c r="BN585" s="72"/>
      <c r="BO585" s="71">
        <v>0</v>
      </c>
      <c r="BP585" s="71">
        <v>0</v>
      </c>
      <c r="BQ585" s="71">
        <v>2</v>
      </c>
      <c r="BR585" s="71">
        <v>0</v>
      </c>
      <c r="BS585" s="71">
        <v>0</v>
      </c>
      <c r="BT585" s="71">
        <v>0</v>
      </c>
      <c r="BU585"/>
      <c r="BV585" s="70">
        <v>126.715</v>
      </c>
      <c r="BW585" s="70">
        <v>0</v>
      </c>
      <c r="BX585" s="70">
        <v>0</v>
      </c>
      <c r="BY585" s="70">
        <v>0</v>
      </c>
      <c r="BZ585" s="70">
        <v>0</v>
      </c>
      <c r="CA585" s="70">
        <v>0</v>
      </c>
      <c r="CB585" s="70">
        <v>0</v>
      </c>
      <c r="CC585" s="70">
        <v>0</v>
      </c>
      <c r="CD585" s="70">
        <v>0</v>
      </c>
    </row>
    <row r="586" spans="1:82">
      <c r="A586" s="70" t="s">
        <v>2305</v>
      </c>
      <c r="B586" s="70">
        <v>453</v>
      </c>
      <c r="C586" s="70">
        <v>11</v>
      </c>
      <c r="D586" s="70">
        <v>27</v>
      </c>
      <c r="E586" s="70">
        <v>2014</v>
      </c>
      <c r="F586" s="70" t="s">
        <v>181</v>
      </c>
      <c r="G586" s="70" t="s">
        <v>2294</v>
      </c>
      <c r="H586" s="70" t="s">
        <v>2295</v>
      </c>
      <c r="I586" s="148"/>
      <c r="J586" s="71">
        <v>217.595883690547</v>
      </c>
      <c r="K586" s="71">
        <v>0.67896089716964925</v>
      </c>
      <c r="L586" s="71">
        <v>2.136201104635731</v>
      </c>
      <c r="M586" s="71">
        <v>16.592077196280389</v>
      </c>
      <c r="N586" s="71">
        <v>17.506843258668141</v>
      </c>
      <c r="O586" s="71">
        <v>6.7772546125334454</v>
      </c>
      <c r="P586" s="71">
        <v>9.5003545788820052</v>
      </c>
      <c r="Q586" s="71">
        <v>0.60323913356372705</v>
      </c>
      <c r="R586" s="71">
        <v>44.751861982646012</v>
      </c>
      <c r="S586" s="71">
        <v>1.682314752261147</v>
      </c>
      <c r="T586" s="72"/>
      <c r="U586" s="71">
        <v>6364924</v>
      </c>
      <c r="V586" s="71">
        <v>277</v>
      </c>
      <c r="W586" s="71">
        <v>82</v>
      </c>
      <c r="X586" s="71">
        <v>2750</v>
      </c>
      <c r="Y586" s="71">
        <v>4368</v>
      </c>
      <c r="Z586" s="71">
        <v>3900</v>
      </c>
      <c r="AA586" s="71">
        <v>1892</v>
      </c>
      <c r="AB586" s="71">
        <v>8128</v>
      </c>
      <c r="AC586" s="71">
        <v>7441924</v>
      </c>
      <c r="AD586" s="71">
        <v>1.682314752261147</v>
      </c>
      <c r="AE586" s="72"/>
      <c r="AF586" s="71"/>
      <c r="AG586" s="71"/>
      <c r="AH586" s="71"/>
      <c r="AI586" s="71"/>
      <c r="AJ586" s="71"/>
      <c r="AK586" s="71"/>
      <c r="AL586" s="71"/>
      <c r="AM586" s="71"/>
      <c r="AN586" s="71"/>
      <c r="AO586" s="71"/>
      <c r="AP586" s="71"/>
      <c r="AQ586" s="72"/>
      <c r="AR586" s="71">
        <v>28</v>
      </c>
      <c r="AS586" s="71">
        <v>8</v>
      </c>
      <c r="AT586" s="71">
        <v>0</v>
      </c>
      <c r="AU586" s="71">
        <v>0</v>
      </c>
      <c r="AV586" s="71">
        <v>0</v>
      </c>
      <c r="AW586" s="71">
        <v>0</v>
      </c>
      <c r="AX586" s="71"/>
      <c r="AY586" s="72"/>
      <c r="AZ586" s="71">
        <v>144.9</v>
      </c>
      <c r="BA586" s="71">
        <v>10423.1</v>
      </c>
      <c r="BB586" s="71">
        <v>0</v>
      </c>
      <c r="BC586" s="71">
        <v>0</v>
      </c>
      <c r="BD586" s="71">
        <v>0</v>
      </c>
      <c r="BE586" s="71">
        <v>0</v>
      </c>
      <c r="BF586" s="71"/>
      <c r="BG586" s="72"/>
      <c r="BH586" s="71">
        <v>0</v>
      </c>
      <c r="BI586" s="71">
        <v>0</v>
      </c>
      <c r="BJ586" s="71">
        <v>123.502</v>
      </c>
      <c r="BK586" s="71">
        <v>0</v>
      </c>
      <c r="BL586" s="71">
        <v>0</v>
      </c>
      <c r="BM586" s="71">
        <v>0</v>
      </c>
      <c r="BN586" s="72"/>
      <c r="BO586" s="71">
        <v>0</v>
      </c>
      <c r="BP586" s="71">
        <v>0</v>
      </c>
      <c r="BQ586" s="71">
        <v>2</v>
      </c>
      <c r="BR586" s="71">
        <v>0</v>
      </c>
      <c r="BS586" s="71">
        <v>0</v>
      </c>
      <c r="BT586" s="71">
        <v>0</v>
      </c>
      <c r="BU586"/>
      <c r="BV586" s="70">
        <v>123.502</v>
      </c>
      <c r="BW586" s="70">
        <v>0</v>
      </c>
      <c r="BX586" s="70">
        <v>0</v>
      </c>
      <c r="BY586" s="70">
        <v>0</v>
      </c>
      <c r="BZ586" s="70">
        <v>0</v>
      </c>
      <c r="CA586" s="70">
        <v>0</v>
      </c>
      <c r="CB586" s="70">
        <v>0</v>
      </c>
      <c r="CC586" s="70">
        <v>0</v>
      </c>
      <c r="CD586" s="70">
        <v>0</v>
      </c>
    </row>
    <row r="587" spans="1:82">
      <c r="A587" s="70" t="s">
        <v>2306</v>
      </c>
      <c r="B587" s="70">
        <v>454</v>
      </c>
      <c r="C587" s="70">
        <v>12</v>
      </c>
      <c r="D587" s="70">
        <v>27</v>
      </c>
      <c r="E587" s="70">
        <v>2015</v>
      </c>
      <c r="F587" s="70" t="s">
        <v>182</v>
      </c>
      <c r="G587" s="70" t="s">
        <v>2294</v>
      </c>
      <c r="H587" s="70" t="s">
        <v>2295</v>
      </c>
      <c r="I587" s="148"/>
      <c r="J587" s="71">
        <v>236.1523781515161</v>
      </c>
      <c r="K587" s="71">
        <v>0.65347937929347122</v>
      </c>
      <c r="L587" s="71">
        <v>2.2833233607807002</v>
      </c>
      <c r="M587" s="71">
        <v>16.048947678734599</v>
      </c>
      <c r="N587" s="71">
        <v>15.91317077762112</v>
      </c>
      <c r="O587" s="71">
        <v>6.7384704993349427</v>
      </c>
      <c r="P587" s="71">
        <v>9.2716714926702455</v>
      </c>
      <c r="Q587" s="71">
        <v>0.58036066471925296</v>
      </c>
      <c r="R587" s="71">
        <v>43.970210327744113</v>
      </c>
      <c r="S587" s="71">
        <v>1.6897275928635671</v>
      </c>
      <c r="T587" s="72"/>
      <c r="U587" s="71">
        <v>7553354</v>
      </c>
      <c r="V587" s="71">
        <v>277</v>
      </c>
      <c r="W587" s="71">
        <v>82</v>
      </c>
      <c r="X587" s="71">
        <v>2750</v>
      </c>
      <c r="Y587" s="71">
        <v>4328</v>
      </c>
      <c r="Z587" s="71">
        <v>3915</v>
      </c>
      <c r="AA587" s="71">
        <v>1845</v>
      </c>
      <c r="AB587" s="71">
        <v>7988</v>
      </c>
      <c r="AC587" s="71">
        <v>7515990</v>
      </c>
      <c r="AD587" s="71">
        <v>1.6897275928635671</v>
      </c>
      <c r="AE587" s="72"/>
      <c r="AF587" s="71">
        <v>66598106.727898508</v>
      </c>
      <c r="AG587" s="71">
        <v>458350.01521262311</v>
      </c>
      <c r="AH587" s="71">
        <v>499929.30035007867</v>
      </c>
      <c r="AI587" s="71">
        <v>17664528.889778841</v>
      </c>
      <c r="AJ587" s="71">
        <v>19598505.384665091</v>
      </c>
      <c r="AK587" s="71">
        <v>0</v>
      </c>
      <c r="AL587" s="71">
        <v>0</v>
      </c>
      <c r="AM587" s="71">
        <v>1094721.8916002749</v>
      </c>
      <c r="AN587" s="71">
        <v>0</v>
      </c>
      <c r="AO587" s="71">
        <v>0</v>
      </c>
      <c r="AP587" s="71">
        <v>105914142.20950541</v>
      </c>
      <c r="AQ587" s="72"/>
      <c r="AR587" s="71">
        <v>37</v>
      </c>
      <c r="AS587" s="71">
        <v>11</v>
      </c>
      <c r="AT587" s="71">
        <v>0</v>
      </c>
      <c r="AU587" s="71">
        <v>0</v>
      </c>
      <c r="AV587" s="71">
        <v>0</v>
      </c>
      <c r="AW587" s="71">
        <v>0</v>
      </c>
      <c r="AX587" s="71"/>
      <c r="AY587" s="72"/>
      <c r="AZ587" s="71">
        <v>184.5</v>
      </c>
      <c r="BA587" s="71">
        <v>10522.8</v>
      </c>
      <c r="BB587" s="71">
        <v>0</v>
      </c>
      <c r="BC587" s="71">
        <v>0</v>
      </c>
      <c r="BD587" s="71">
        <v>0</v>
      </c>
      <c r="BE587" s="71">
        <v>0</v>
      </c>
      <c r="BF587" s="71"/>
      <c r="BG587" s="72"/>
      <c r="BH587" s="71">
        <v>0</v>
      </c>
      <c r="BI587" s="71">
        <v>0</v>
      </c>
      <c r="BJ587" s="71">
        <v>126.428</v>
      </c>
      <c r="BK587" s="71">
        <v>0</v>
      </c>
      <c r="BL587" s="71">
        <v>0</v>
      </c>
      <c r="BM587" s="71">
        <v>0</v>
      </c>
      <c r="BN587" s="72"/>
      <c r="BO587" s="71">
        <v>0</v>
      </c>
      <c r="BP587" s="71">
        <v>0</v>
      </c>
      <c r="BQ587" s="71">
        <v>2</v>
      </c>
      <c r="BR587" s="71">
        <v>0</v>
      </c>
      <c r="BS587" s="71">
        <v>0</v>
      </c>
      <c r="BT587" s="71">
        <v>0</v>
      </c>
      <c r="BU587"/>
      <c r="BV587" s="70">
        <v>126.428</v>
      </c>
      <c r="BW587" s="70">
        <v>0</v>
      </c>
      <c r="BX587" s="70">
        <v>0</v>
      </c>
      <c r="BY587" s="70">
        <v>0</v>
      </c>
      <c r="BZ587" s="70">
        <v>0</v>
      </c>
      <c r="CA587" s="70">
        <v>0</v>
      </c>
      <c r="CB587" s="70">
        <v>0</v>
      </c>
      <c r="CC587" s="70">
        <v>0</v>
      </c>
      <c r="CD587" s="70">
        <v>0</v>
      </c>
    </row>
    <row r="588" spans="1:82">
      <c r="A588" s="70" t="s">
        <v>2307</v>
      </c>
      <c r="B588" s="70">
        <v>455</v>
      </c>
      <c r="C588" s="70">
        <v>13</v>
      </c>
      <c r="D588" s="70">
        <v>27</v>
      </c>
      <c r="E588" s="70">
        <v>2016</v>
      </c>
      <c r="F588" s="70" t="s">
        <v>155</v>
      </c>
      <c r="G588" s="70" t="s">
        <v>2294</v>
      </c>
      <c r="H588" s="70" t="s">
        <v>2295</v>
      </c>
      <c r="I588" s="148"/>
      <c r="J588" s="71">
        <v>257.86718480628394</v>
      </c>
      <c r="K588" s="71">
        <v>0.63962396962423806</v>
      </c>
      <c r="L588" s="71">
        <v>2.3577432763790385</v>
      </c>
      <c r="M588" s="71">
        <v>14.105239454195022</v>
      </c>
      <c r="N588" s="71">
        <v>15.284939366675511</v>
      </c>
      <c r="O588" s="71">
        <v>6.6872472604974353</v>
      </c>
      <c r="P588" s="71">
        <v>9.1538321237703943</v>
      </c>
      <c r="Q588" s="71">
        <v>0.55368446632638835</v>
      </c>
      <c r="R588" s="71">
        <v>42.900309148386874</v>
      </c>
      <c r="S588" s="71">
        <v>1.7593227000718541</v>
      </c>
      <c r="T588" s="72"/>
      <c r="U588" s="71">
        <v>7779899.0000000009</v>
      </c>
      <c r="V588" s="71">
        <v>277</v>
      </c>
      <c r="W588" s="71">
        <v>82</v>
      </c>
      <c r="X588" s="71">
        <v>2750</v>
      </c>
      <c r="Y588" s="71">
        <v>4310</v>
      </c>
      <c r="Z588" s="71">
        <v>3933</v>
      </c>
      <c r="AA588" s="71">
        <v>1884</v>
      </c>
      <c r="AB588" s="71">
        <v>7839</v>
      </c>
      <c r="AC588" s="71">
        <v>7326950.5142073473</v>
      </c>
      <c r="AD588" s="71">
        <v>1.7593227000718541</v>
      </c>
      <c r="AE588" s="72"/>
      <c r="AF588" s="71">
        <v>71517016.187879696</v>
      </c>
      <c r="AG588" s="71">
        <v>427257.82558605401</v>
      </c>
      <c r="AH588" s="71">
        <v>470854.11945483112</v>
      </c>
      <c r="AI588" s="71">
        <v>16489264.547566241</v>
      </c>
      <c r="AJ588" s="71">
        <v>18510676.196916711</v>
      </c>
      <c r="AK588" s="71">
        <v>0</v>
      </c>
      <c r="AL588" s="71">
        <v>0</v>
      </c>
      <c r="AM588" s="71">
        <v>1075136.6939279661</v>
      </c>
      <c r="AN588" s="71">
        <v>0</v>
      </c>
      <c r="AO588" s="71">
        <v>0</v>
      </c>
      <c r="AP588" s="71">
        <v>108490205.5713315</v>
      </c>
      <c r="AQ588" s="72"/>
      <c r="AR588" s="71">
        <v>42</v>
      </c>
      <c r="AS588" s="71">
        <v>16</v>
      </c>
      <c r="AT588" s="71">
        <v>0</v>
      </c>
      <c r="AU588" s="71">
        <v>0</v>
      </c>
      <c r="AV588" s="71">
        <v>0</v>
      </c>
      <c r="AW588" s="71">
        <v>0</v>
      </c>
      <c r="AX588" s="71"/>
      <c r="AY588" s="72"/>
      <c r="AZ588" s="71">
        <v>206.72</v>
      </c>
      <c r="BA588" s="71">
        <v>10769.9</v>
      </c>
      <c r="BB588" s="71">
        <v>0</v>
      </c>
      <c r="BC588" s="71">
        <v>0</v>
      </c>
      <c r="BD588" s="71">
        <v>0</v>
      </c>
      <c r="BE588" s="71">
        <v>0</v>
      </c>
      <c r="BF588" s="71"/>
      <c r="BG588" s="72"/>
      <c r="BH588" s="71">
        <v>0</v>
      </c>
      <c r="BI588" s="71">
        <v>0</v>
      </c>
      <c r="BJ588" s="71">
        <v>120.24</v>
      </c>
      <c r="BK588" s="71">
        <v>0.52700000000000002</v>
      </c>
      <c r="BL588" s="71">
        <v>1.8939999999999999</v>
      </c>
      <c r="BM588" s="71">
        <v>0</v>
      </c>
      <c r="BN588" s="72"/>
      <c r="BO588" s="71">
        <v>0</v>
      </c>
      <c r="BP588" s="71">
        <v>0</v>
      </c>
      <c r="BQ588" s="71">
        <v>2</v>
      </c>
      <c r="BR588" s="71">
        <v>1</v>
      </c>
      <c r="BS588" s="71">
        <v>1</v>
      </c>
      <c r="BT588" s="71">
        <v>0</v>
      </c>
      <c r="BU588"/>
      <c r="BV588" s="70">
        <v>122.661</v>
      </c>
      <c r="BW588" s="70">
        <v>0</v>
      </c>
      <c r="BX588" s="70">
        <v>0</v>
      </c>
      <c r="BY588" s="70">
        <v>0</v>
      </c>
      <c r="BZ588" s="70">
        <v>0</v>
      </c>
      <c r="CA588" s="70">
        <v>0</v>
      </c>
      <c r="CB588" s="70">
        <v>0</v>
      </c>
      <c r="CC588" s="70">
        <v>0</v>
      </c>
      <c r="CD588" s="70">
        <v>0</v>
      </c>
    </row>
    <row r="589" spans="1:82">
      <c r="A589" s="70" t="s">
        <v>2308</v>
      </c>
      <c r="B589" s="70">
        <v>456</v>
      </c>
      <c r="C589" s="70">
        <v>14</v>
      </c>
      <c r="D589" s="70">
        <v>27</v>
      </c>
      <c r="E589" s="70">
        <v>2017</v>
      </c>
      <c r="F589" s="70" t="s">
        <v>156</v>
      </c>
      <c r="G589" s="70" t="s">
        <v>2294</v>
      </c>
      <c r="H589" s="70" t="s">
        <v>2295</v>
      </c>
      <c r="I589" s="148"/>
      <c r="J589" s="71">
        <v>237.10025066823559</v>
      </c>
      <c r="K589" s="71">
        <v>0.64735958620980638</v>
      </c>
      <c r="L589" s="71">
        <v>2.2388584083814589</v>
      </c>
      <c r="M589" s="71">
        <v>13.988628040084734</v>
      </c>
      <c r="N589" s="71">
        <v>15.091796497667431</v>
      </c>
      <c r="O589" s="71">
        <v>6.5597293022921495</v>
      </c>
      <c r="P589" s="71">
        <v>9.0041149363353217</v>
      </c>
      <c r="Q589" s="71">
        <v>0.52743378245158801</v>
      </c>
      <c r="R589" s="71">
        <v>41.787233055959511</v>
      </c>
      <c r="S589" s="71">
        <v>1.9264214118378122</v>
      </c>
      <c r="T589" s="72"/>
      <c r="U589" s="71">
        <v>7487030</v>
      </c>
      <c r="V589" s="71">
        <v>277</v>
      </c>
      <c r="W589" s="71">
        <v>82</v>
      </c>
      <c r="X589" s="71">
        <v>2750</v>
      </c>
      <c r="Y589" s="71">
        <v>4285</v>
      </c>
      <c r="Z589" s="71">
        <v>3922</v>
      </c>
      <c r="AA589" s="71">
        <v>1865</v>
      </c>
      <c r="AB589" s="71">
        <v>7722</v>
      </c>
      <c r="AC589" s="71">
        <v>7278457.9999999981</v>
      </c>
      <c r="AD589" s="71">
        <v>1.926421411837812</v>
      </c>
      <c r="AE589" s="72"/>
      <c r="AF589" s="71">
        <v>66867718.437800489</v>
      </c>
      <c r="AG589" s="71">
        <v>439522.74813326192</v>
      </c>
      <c r="AH589" s="71">
        <v>556106.42635073629</v>
      </c>
      <c r="AI589" s="71">
        <v>16857942.518237691</v>
      </c>
      <c r="AJ589" s="71">
        <v>19237236.75860754</v>
      </c>
      <c r="AK589" s="71">
        <v>0</v>
      </c>
      <c r="AL589" s="71">
        <v>0</v>
      </c>
      <c r="AM589" s="71">
        <v>1060747.0641586629</v>
      </c>
      <c r="AN589" s="71">
        <v>0</v>
      </c>
      <c r="AO589" s="71">
        <v>0</v>
      </c>
      <c r="AP589" s="71">
        <v>105019273.95328838</v>
      </c>
      <c r="AQ589" s="72"/>
      <c r="AR589" s="71">
        <v>45</v>
      </c>
      <c r="AS589" s="71">
        <v>20</v>
      </c>
      <c r="AT589" s="71">
        <v>0</v>
      </c>
      <c r="AU589" s="71">
        <v>0</v>
      </c>
      <c r="AV589" s="71">
        <v>0</v>
      </c>
      <c r="AW589" s="71">
        <v>0</v>
      </c>
      <c r="AX589" s="71"/>
      <c r="AY589" s="72"/>
      <c r="AZ589" s="71">
        <v>219.52</v>
      </c>
      <c r="BA589" s="71">
        <v>10909.9</v>
      </c>
      <c r="BB589" s="71">
        <v>0</v>
      </c>
      <c r="BC589" s="71">
        <v>0</v>
      </c>
      <c r="BD589" s="71">
        <v>0</v>
      </c>
      <c r="BE589" s="71">
        <v>0</v>
      </c>
      <c r="BF589" s="71"/>
      <c r="BG589" s="72"/>
      <c r="BH589" s="71">
        <v>0</v>
      </c>
      <c r="BI589" s="71">
        <v>0</v>
      </c>
      <c r="BJ589" s="71">
        <v>121.739</v>
      </c>
      <c r="BK589" s="71">
        <v>2.5169999999999999</v>
      </c>
      <c r="BL589" s="71">
        <v>131.24600000000001</v>
      </c>
      <c r="BM589" s="71">
        <v>0</v>
      </c>
      <c r="BN589" s="72"/>
      <c r="BO589" s="71">
        <v>0</v>
      </c>
      <c r="BP589" s="71">
        <v>0</v>
      </c>
      <c r="BQ589" s="71">
        <v>2</v>
      </c>
      <c r="BR589" s="71">
        <v>1</v>
      </c>
      <c r="BS589" s="71">
        <v>1</v>
      </c>
      <c r="BT589" s="71">
        <v>0</v>
      </c>
      <c r="BU589"/>
      <c r="BV589" s="70">
        <v>255.50200000000001</v>
      </c>
      <c r="BW589" s="70">
        <v>0</v>
      </c>
      <c r="BX589" s="70">
        <v>0</v>
      </c>
      <c r="BY589" s="70">
        <v>0</v>
      </c>
      <c r="BZ589" s="70">
        <v>0</v>
      </c>
      <c r="CA589" s="70">
        <v>0</v>
      </c>
      <c r="CB589" s="70">
        <v>0</v>
      </c>
      <c r="CC589" s="70">
        <v>0</v>
      </c>
      <c r="CD589" s="70">
        <v>0</v>
      </c>
    </row>
    <row r="590" spans="1:82">
      <c r="A590" s="70" t="s">
        <v>2309</v>
      </c>
      <c r="B590" s="70">
        <v>457</v>
      </c>
      <c r="C590" s="70">
        <v>15</v>
      </c>
      <c r="D590" s="70">
        <v>27</v>
      </c>
      <c r="E590" s="70">
        <v>2018</v>
      </c>
      <c r="F590" s="70" t="s">
        <v>183</v>
      </c>
      <c r="G590" s="70" t="s">
        <v>2294</v>
      </c>
      <c r="H590" s="70" t="s">
        <v>2295</v>
      </c>
      <c r="I590" s="148"/>
      <c r="J590" s="71">
        <v>194.62831359295231</v>
      </c>
      <c r="K590" s="71">
        <v>0.58722388439206485</v>
      </c>
      <c r="L590" s="71">
        <v>1.9933964480346176</v>
      </c>
      <c r="M590" s="71">
        <v>13.620090604502233</v>
      </c>
      <c r="N590" s="71">
        <v>14.577735127481306</v>
      </c>
      <c r="O590" s="71">
        <v>6.4020227117727213</v>
      </c>
      <c r="P590" s="71">
        <v>8.9622846907542772</v>
      </c>
      <c r="Q590" s="71">
        <v>0.47776472201994102</v>
      </c>
      <c r="R590" s="71">
        <v>42.037937378267941</v>
      </c>
      <c r="S590" s="71">
        <v>1.6923942268789041</v>
      </c>
      <c r="T590" s="72"/>
      <c r="U590" s="71">
        <v>6259053</v>
      </c>
      <c r="V590" s="71">
        <v>277</v>
      </c>
      <c r="W590" s="71">
        <v>82</v>
      </c>
      <c r="X590" s="71">
        <v>2750</v>
      </c>
      <c r="Y590" s="71">
        <v>4236</v>
      </c>
      <c r="Z590" s="71">
        <v>3901</v>
      </c>
      <c r="AA590" s="71">
        <v>1875</v>
      </c>
      <c r="AB590" s="71">
        <v>7538</v>
      </c>
      <c r="AC590" s="71">
        <v>7293429</v>
      </c>
      <c r="AD590" s="71">
        <v>1.6923942268789041</v>
      </c>
      <c r="AE590" s="72"/>
      <c r="AF590" s="71">
        <v>59419132.249444641</v>
      </c>
      <c r="AG590" s="71">
        <v>389727.90831174358</v>
      </c>
      <c r="AH590" s="71">
        <v>487180.4553005941</v>
      </c>
      <c r="AI590" s="71">
        <v>16181279.59886303</v>
      </c>
      <c r="AJ590" s="71">
        <v>18869820.867117021</v>
      </c>
      <c r="AK590" s="71">
        <v>0</v>
      </c>
      <c r="AL590" s="71">
        <v>0</v>
      </c>
      <c r="AM590" s="71">
        <v>1037614.072544409</v>
      </c>
      <c r="AN590" s="71">
        <v>0</v>
      </c>
      <c r="AO590" s="71">
        <v>0</v>
      </c>
      <c r="AP590" s="71">
        <v>96384755.151581436</v>
      </c>
      <c r="AQ590" s="72"/>
      <c r="AR590" s="71">
        <v>54</v>
      </c>
      <c r="AS590" s="71">
        <v>23</v>
      </c>
      <c r="AT590" s="71">
        <v>0</v>
      </c>
      <c r="AU590" s="71">
        <v>0</v>
      </c>
      <c r="AV590" s="71">
        <v>0</v>
      </c>
      <c r="AW590" s="71">
        <v>0</v>
      </c>
      <c r="AX590" s="71"/>
      <c r="AY590" s="72"/>
      <c r="AZ590" s="71">
        <v>267.82</v>
      </c>
      <c r="BA590" s="71">
        <v>11025</v>
      </c>
      <c r="BB590" s="71">
        <v>0</v>
      </c>
      <c r="BC590" s="71">
        <v>0</v>
      </c>
      <c r="BD590" s="71">
        <v>0</v>
      </c>
      <c r="BE590" s="71">
        <v>0</v>
      </c>
      <c r="BF590" s="71"/>
      <c r="BG590" s="72"/>
      <c r="BH590" s="71">
        <v>0</v>
      </c>
      <c r="BI590" s="71">
        <v>0</v>
      </c>
      <c r="BJ590" s="71">
        <v>115.13200000000001</v>
      </c>
      <c r="BK590" s="71">
        <v>2.629</v>
      </c>
      <c r="BL590" s="71">
        <v>72.268000000000001</v>
      </c>
      <c r="BM590" s="71">
        <v>0</v>
      </c>
      <c r="BN590" s="72"/>
      <c r="BO590" s="71">
        <v>0</v>
      </c>
      <c r="BP590" s="71">
        <v>0</v>
      </c>
      <c r="BQ590" s="71">
        <v>2</v>
      </c>
      <c r="BR590" s="71">
        <v>1</v>
      </c>
      <c r="BS590" s="71">
        <v>1</v>
      </c>
      <c r="BT590" s="71">
        <v>0</v>
      </c>
      <c r="BU590"/>
      <c r="BV590" s="70">
        <v>190.029</v>
      </c>
      <c r="BW590" s="70">
        <v>0</v>
      </c>
      <c r="BX590" s="70">
        <v>0</v>
      </c>
      <c r="BY590" s="70">
        <v>0</v>
      </c>
      <c r="BZ590" s="70">
        <v>0</v>
      </c>
      <c r="CA590" s="70">
        <v>0</v>
      </c>
      <c r="CB590" s="70">
        <v>0</v>
      </c>
      <c r="CC590" s="70">
        <v>0</v>
      </c>
      <c r="CD590" s="70">
        <v>0</v>
      </c>
    </row>
    <row r="591" spans="1:82">
      <c r="A591" s="70" t="s">
        <v>2310</v>
      </c>
      <c r="B591" s="70">
        <v>458</v>
      </c>
      <c r="C591" s="70">
        <v>16</v>
      </c>
      <c r="D591" s="70">
        <v>27</v>
      </c>
      <c r="E591" s="70">
        <v>2019</v>
      </c>
      <c r="F591" s="70" t="s">
        <v>158</v>
      </c>
      <c r="G591" s="70" t="s">
        <v>2294</v>
      </c>
      <c r="H591" s="70" t="s">
        <v>2295</v>
      </c>
      <c r="I591" s="148"/>
      <c r="J591" s="71">
        <v>193.80769917877365</v>
      </c>
      <c r="K591" s="71">
        <v>0.52130900924703483</v>
      </c>
      <c r="L591" s="71">
        <v>1.9878813733792642</v>
      </c>
      <c r="M591" s="71">
        <v>13.014197116247514</v>
      </c>
      <c r="N591" s="71">
        <v>12.167942578842437</v>
      </c>
      <c r="O591" s="71">
        <v>6.2070032607964709</v>
      </c>
      <c r="P591" s="71">
        <v>8.673494905528738</v>
      </c>
      <c r="Q591" s="71">
        <v>0.45986455604169701</v>
      </c>
      <c r="R591" s="71">
        <v>40.798671658844867</v>
      </c>
      <c r="S591" s="71">
        <v>2.1050613670249865</v>
      </c>
      <c r="T591" s="72"/>
      <c r="U591" s="71">
        <v>6338825</v>
      </c>
      <c r="V591" s="71">
        <v>277</v>
      </c>
      <c r="W591" s="71">
        <v>82</v>
      </c>
      <c r="X591" s="71">
        <v>2750</v>
      </c>
      <c r="Y591" s="71">
        <v>4341</v>
      </c>
      <c r="Z591" s="71">
        <v>3886</v>
      </c>
      <c r="AA591" s="71">
        <v>1801</v>
      </c>
      <c r="AB591" s="71">
        <v>7452</v>
      </c>
      <c r="AC591" s="71">
        <v>7194357</v>
      </c>
      <c r="AD591" s="71">
        <v>2.105061367024986</v>
      </c>
      <c r="AE591" s="72"/>
      <c r="AF591" s="71">
        <v>62485261.91998753</v>
      </c>
      <c r="AG591" s="71">
        <v>376164.78197901539</v>
      </c>
      <c r="AH591" s="71">
        <v>567371.07945558324</v>
      </c>
      <c r="AI591" s="71">
        <v>17118040.059726112</v>
      </c>
      <c r="AJ591" s="71">
        <v>18231736.128125992</v>
      </c>
      <c r="AK591" s="71">
        <v>0</v>
      </c>
      <c r="AL591" s="71">
        <v>0</v>
      </c>
      <c r="AM591" s="71">
        <v>1014906.301374035</v>
      </c>
      <c r="AN591" s="71">
        <v>0</v>
      </c>
      <c r="AO591" s="71">
        <v>0</v>
      </c>
      <c r="AP591" s="71">
        <v>99793480.270648271</v>
      </c>
      <c r="AQ591" s="72"/>
      <c r="AR591" s="71">
        <v>61</v>
      </c>
      <c r="AS591" s="71">
        <v>28</v>
      </c>
      <c r="AT591" s="71">
        <v>0</v>
      </c>
      <c r="AU591" s="71">
        <v>0</v>
      </c>
      <c r="AV591" s="71">
        <v>0</v>
      </c>
      <c r="AW591" s="71">
        <v>0</v>
      </c>
      <c r="AX591" s="71"/>
      <c r="AY591" s="72"/>
      <c r="AZ591" s="71">
        <v>301.92</v>
      </c>
      <c r="BA591" s="71">
        <v>11166</v>
      </c>
      <c r="BB591" s="71">
        <v>0</v>
      </c>
      <c r="BC591" s="71">
        <v>0</v>
      </c>
      <c r="BD591" s="71">
        <v>0</v>
      </c>
      <c r="BE591" s="71">
        <v>0</v>
      </c>
      <c r="BF591" s="71"/>
      <c r="BG591" s="72"/>
      <c r="BH591" s="71">
        <v>0</v>
      </c>
      <c r="BI591" s="71">
        <v>0</v>
      </c>
      <c r="BJ591" s="71">
        <v>119.001</v>
      </c>
      <c r="BK591" s="71">
        <v>0.40200000000000002</v>
      </c>
      <c r="BL591" s="71">
        <v>85.055999999999997</v>
      </c>
      <c r="BM591" s="71">
        <v>0</v>
      </c>
      <c r="BN591" s="72"/>
      <c r="BO591" s="71">
        <v>0</v>
      </c>
      <c r="BP591" s="71">
        <v>0</v>
      </c>
      <c r="BQ591" s="71">
        <v>2</v>
      </c>
      <c r="BR591" s="71">
        <v>1</v>
      </c>
      <c r="BS591" s="71">
        <v>1</v>
      </c>
      <c r="BT591" s="71">
        <v>0</v>
      </c>
      <c r="BU591"/>
      <c r="BV591" s="70">
        <v>204.459</v>
      </c>
      <c r="BW591" s="70">
        <v>0</v>
      </c>
      <c r="BX591" s="70">
        <v>0</v>
      </c>
      <c r="BY591" s="70">
        <v>0</v>
      </c>
      <c r="BZ591" s="70">
        <v>0</v>
      </c>
      <c r="CA591" s="70">
        <v>0</v>
      </c>
      <c r="CB591" s="70">
        <v>0</v>
      </c>
      <c r="CC591" s="70">
        <v>0</v>
      </c>
      <c r="CD591" s="70">
        <v>0</v>
      </c>
    </row>
    <row r="592" spans="1:82">
      <c r="A592" s="70" t="s">
        <v>2311</v>
      </c>
      <c r="B592" s="70">
        <v>459</v>
      </c>
      <c r="C592" s="70">
        <v>17</v>
      </c>
      <c r="D592" s="70">
        <v>27</v>
      </c>
      <c r="E592" s="70">
        <v>2020</v>
      </c>
      <c r="F592" s="70" t="s">
        <v>159</v>
      </c>
      <c r="G592" s="70" t="s">
        <v>2294</v>
      </c>
      <c r="H592" s="70" t="s">
        <v>2295</v>
      </c>
      <c r="I592" s="148"/>
      <c r="J592" s="71">
        <v>222.2098422105154</v>
      </c>
      <c r="K592" s="71">
        <v>0.47718825038641954</v>
      </c>
      <c r="L592" s="71">
        <v>2.4306528299114878</v>
      </c>
      <c r="M592" s="71">
        <v>10.977309587069886</v>
      </c>
      <c r="N592" s="71">
        <v>12.394745788883283</v>
      </c>
      <c r="O592" s="71">
        <v>5.3682405680377672</v>
      </c>
      <c r="P592" s="71">
        <v>7.9926126646038664</v>
      </c>
      <c r="Q592" s="71">
        <v>0.43230002396088002</v>
      </c>
      <c r="R592" s="71">
        <v>40.374476352957018</v>
      </c>
      <c r="S592" s="71">
        <v>7.0646643707811476</v>
      </c>
      <c r="T592" s="72"/>
      <c r="U592" s="71">
        <v>7658653</v>
      </c>
      <c r="V592" s="71">
        <v>249</v>
      </c>
      <c r="W592" s="71">
        <v>99</v>
      </c>
      <c r="X592" s="71">
        <v>2585</v>
      </c>
      <c r="Y592" s="71">
        <v>4246</v>
      </c>
      <c r="Z592" s="71">
        <v>3836</v>
      </c>
      <c r="AA592" s="71">
        <v>1764</v>
      </c>
      <c r="AB592" s="71">
        <v>7332</v>
      </c>
      <c r="AC592" s="71">
        <v>7157173.9999999991</v>
      </c>
      <c r="AD592" s="71">
        <v>7.0646643707811476</v>
      </c>
      <c r="AE592" s="72"/>
      <c r="AF592" s="71">
        <v>80238582.563949868</v>
      </c>
      <c r="AG592" s="71">
        <v>329407.9405385853</v>
      </c>
      <c r="AH592" s="71">
        <v>852517.72974250815</v>
      </c>
      <c r="AI592" s="71">
        <v>15180179.913894614</v>
      </c>
      <c r="AJ592" s="71">
        <v>19756932.16043352</v>
      </c>
      <c r="AK592" s="71"/>
      <c r="AL592" s="71"/>
      <c r="AM592" s="71">
        <v>956907.46021901956</v>
      </c>
      <c r="AN592" s="71"/>
      <c r="AO592" s="71"/>
      <c r="AP592" s="71">
        <v>117314527.76877812</v>
      </c>
      <c r="AQ592" s="72"/>
      <c r="AR592" s="71">
        <v>64</v>
      </c>
      <c r="AS592" s="71">
        <v>28</v>
      </c>
      <c r="AT592" s="71">
        <v>0</v>
      </c>
      <c r="AU592" s="71">
        <v>0</v>
      </c>
      <c r="AV592" s="71">
        <v>0</v>
      </c>
      <c r="AW592" s="71">
        <v>0</v>
      </c>
      <c r="AX592" s="71"/>
      <c r="AY592" s="72"/>
      <c r="AZ592" s="71">
        <v>318.52</v>
      </c>
      <c r="BA592" s="71">
        <v>11166</v>
      </c>
      <c r="BB592" s="71">
        <v>0</v>
      </c>
      <c r="BC592" s="71">
        <v>0</v>
      </c>
      <c r="BD592" s="71">
        <v>0</v>
      </c>
      <c r="BE592" s="71">
        <v>0</v>
      </c>
      <c r="BF592" s="71"/>
      <c r="BG592" s="72"/>
      <c r="BH592" s="71">
        <v>0</v>
      </c>
      <c r="BI592" s="71">
        <v>0</v>
      </c>
      <c r="BJ592" s="71">
        <v>8.6780000000000008</v>
      </c>
      <c r="BK592" s="71">
        <v>7.7089999999999996</v>
      </c>
      <c r="BL592" s="71">
        <v>100.48</v>
      </c>
      <c r="BM592" s="71">
        <v>0</v>
      </c>
      <c r="BN592" s="72"/>
      <c r="BO592" s="71">
        <v>0</v>
      </c>
      <c r="BP592" s="71">
        <v>0</v>
      </c>
      <c r="BQ592" s="71">
        <v>1</v>
      </c>
      <c r="BR592" s="71">
        <v>1</v>
      </c>
      <c r="BS592" s="71">
        <v>1</v>
      </c>
      <c r="BT592" s="71">
        <v>0</v>
      </c>
      <c r="BU592"/>
      <c r="BV592" s="70">
        <v>116.867</v>
      </c>
      <c r="BW592" s="70">
        <v>0</v>
      </c>
      <c r="BX592" s="70">
        <v>0</v>
      </c>
      <c r="BY592" s="70">
        <v>0</v>
      </c>
      <c r="BZ592" s="70">
        <v>0</v>
      </c>
      <c r="CA592" s="70">
        <v>0</v>
      </c>
      <c r="CB592" s="70">
        <v>0</v>
      </c>
      <c r="CC592" s="70">
        <v>0</v>
      </c>
      <c r="CD592" s="70">
        <v>0</v>
      </c>
    </row>
    <row r="593" spans="1:82">
      <c r="A593" s="70" t="s">
        <v>2312</v>
      </c>
      <c r="B593" s="70">
        <v>459</v>
      </c>
      <c r="C593" s="70">
        <v>18</v>
      </c>
      <c r="D593" s="70">
        <v>27</v>
      </c>
      <c r="E593" s="70">
        <v>2021</v>
      </c>
      <c r="F593" s="70" t="s">
        <v>160</v>
      </c>
      <c r="G593" s="70" t="s">
        <v>2294</v>
      </c>
      <c r="H593" s="70" t="s">
        <v>2295</v>
      </c>
      <c r="I593" s="148"/>
      <c r="J593" s="71">
        <v>261.89394456821032</v>
      </c>
      <c r="K593" s="71">
        <v>0.5233509656218871</v>
      </c>
      <c r="L593" s="71">
        <v>2.4122174380070902</v>
      </c>
      <c r="M593" s="71">
        <v>11.822424188366666</v>
      </c>
      <c r="N593" s="71">
        <v>12.247655065787068</v>
      </c>
      <c r="O593" s="71">
        <v>5.1674338068755574</v>
      </c>
      <c r="P593" s="71">
        <v>8.1315673278489058</v>
      </c>
      <c r="Q593" s="71">
        <v>0.41764297921386001</v>
      </c>
      <c r="R593" s="71">
        <v>41.611632451984185</v>
      </c>
      <c r="S593" s="71">
        <v>4.7272627237841354</v>
      </c>
      <c r="T593" s="72"/>
      <c r="U593" s="71">
        <v>9588324</v>
      </c>
      <c r="V593" s="71">
        <v>249</v>
      </c>
      <c r="W593" s="71">
        <v>99</v>
      </c>
      <c r="X593" s="71">
        <v>2585</v>
      </c>
      <c r="Y593" s="71">
        <v>4193</v>
      </c>
      <c r="Z593" s="71">
        <v>3802</v>
      </c>
      <c r="AA593" s="71">
        <v>1750</v>
      </c>
      <c r="AB593" s="71">
        <v>7153</v>
      </c>
      <c r="AC593" s="71">
        <v>7156054.9999999991</v>
      </c>
      <c r="AD593" s="71">
        <v>4.7272627237841354</v>
      </c>
      <c r="AE593" s="72"/>
      <c r="AF593" s="71">
        <v>93570153.533780307</v>
      </c>
      <c r="AG593" s="71">
        <v>372721.89601904963</v>
      </c>
      <c r="AH593" s="71">
        <v>867180.11637394817</v>
      </c>
      <c r="AI593" s="71">
        <v>16857751.508226596</v>
      </c>
      <c r="AJ593" s="71">
        <v>18577105.20976159</v>
      </c>
      <c r="AK593" s="71">
        <v>0</v>
      </c>
      <c r="AL593" s="71">
        <v>0</v>
      </c>
      <c r="AM593" s="71">
        <v>938930.58948921424</v>
      </c>
      <c r="AN593" s="71">
        <v>0</v>
      </c>
      <c r="AO593" s="71">
        <v>0</v>
      </c>
      <c r="AP593" s="71">
        <v>131183842.85365072</v>
      </c>
      <c r="AQ593" s="72"/>
      <c r="AR593" s="71">
        <v>80</v>
      </c>
      <c r="AS593" s="71">
        <v>29</v>
      </c>
      <c r="AT593" s="71">
        <v>0</v>
      </c>
      <c r="AU593" s="71">
        <v>0</v>
      </c>
      <c r="AV593" s="71">
        <v>0</v>
      </c>
      <c r="AW593" s="71">
        <v>0</v>
      </c>
      <c r="AX593" s="71"/>
      <c r="AY593" s="72"/>
      <c r="AZ593" s="71">
        <v>391.32000000000011</v>
      </c>
      <c r="BA593" s="71">
        <v>11215.5</v>
      </c>
      <c r="BB593" s="71">
        <v>0</v>
      </c>
      <c r="BC593" s="71">
        <v>0</v>
      </c>
      <c r="BD593" s="71">
        <v>0</v>
      </c>
      <c r="BE593" s="71">
        <v>0</v>
      </c>
      <c r="BF593" s="71"/>
      <c r="BG593" s="72"/>
      <c r="BH593" s="71">
        <v>0</v>
      </c>
      <c r="BI593" s="71">
        <v>0</v>
      </c>
      <c r="BJ593" s="71">
        <v>114.706</v>
      </c>
      <c r="BK593" s="71">
        <v>4.1310000000000002</v>
      </c>
      <c r="BL593" s="71">
        <v>22.951000000000001</v>
      </c>
      <c r="BM593" s="71">
        <v>0</v>
      </c>
      <c r="BN593" s="72"/>
      <c r="BO593" s="71">
        <v>0</v>
      </c>
      <c r="BP593" s="71">
        <v>0</v>
      </c>
      <c r="BQ593" s="71">
        <v>2</v>
      </c>
      <c r="BR593" s="71">
        <v>1</v>
      </c>
      <c r="BS593" s="71">
        <v>1</v>
      </c>
      <c r="BT593" s="71">
        <v>0</v>
      </c>
      <c r="BU593"/>
      <c r="BV593" s="70">
        <v>141.78800000000001</v>
      </c>
      <c r="BW593" s="70">
        <v>0</v>
      </c>
      <c r="BX593" s="70">
        <v>0</v>
      </c>
      <c r="BY593" s="70">
        <v>0</v>
      </c>
      <c r="BZ593" s="70">
        <v>0</v>
      </c>
      <c r="CA593" s="70">
        <v>0</v>
      </c>
      <c r="CB593" s="70">
        <v>0</v>
      </c>
      <c r="CC593" s="70">
        <v>0</v>
      </c>
      <c r="CD593" s="70">
        <v>0</v>
      </c>
    </row>
    <row r="594" spans="1:82">
      <c r="A594" s="70" t="s">
        <v>2313</v>
      </c>
      <c r="B594" s="70">
        <v>459</v>
      </c>
      <c r="C594" s="70">
        <v>19</v>
      </c>
      <c r="D594" s="70">
        <v>27</v>
      </c>
      <c r="E594" s="70">
        <v>2022</v>
      </c>
      <c r="F594" s="70" t="s">
        <v>161</v>
      </c>
      <c r="G594" s="70" t="s">
        <v>2294</v>
      </c>
      <c r="H594" s="70" t="s">
        <v>2295</v>
      </c>
      <c r="I594" s="148"/>
      <c r="J594" s="71">
        <v>231.81066102826014</v>
      </c>
      <c r="K594" s="71">
        <v>0.50740193619915275</v>
      </c>
      <c r="L594" s="71">
        <v>2.1427817211010471</v>
      </c>
      <c r="M594" s="71">
        <v>10.758960629440413</v>
      </c>
      <c r="N594" s="71">
        <v>13.078133523189491</v>
      </c>
      <c r="O594" s="71">
        <v>5.3629696397964306</v>
      </c>
      <c r="P594" s="71">
        <v>7.922507695164831</v>
      </c>
      <c r="Q594" s="71">
        <v>0.41338403408474572</v>
      </c>
      <c r="R594" s="71">
        <v>41.257372719908275</v>
      </c>
      <c r="S594" s="71">
        <v>4.0606653509452437</v>
      </c>
      <c r="T594" s="72"/>
      <c r="U594" s="71">
        <v>10288232</v>
      </c>
      <c r="V594" s="71">
        <v>249</v>
      </c>
      <c r="W594" s="71">
        <v>99</v>
      </c>
      <c r="X594" s="71">
        <v>2585</v>
      </c>
      <c r="Y594" s="71">
        <v>4177</v>
      </c>
      <c r="Z594" s="71">
        <v>3749</v>
      </c>
      <c r="AA594" s="71">
        <v>1731</v>
      </c>
      <c r="AB594" s="71">
        <v>7022</v>
      </c>
      <c r="AC594" s="71">
        <v>7184242.9999999981</v>
      </c>
      <c r="AD594" s="71">
        <v>4.0606653509452437</v>
      </c>
      <c r="AE594" s="72"/>
      <c r="AF594" s="71">
        <v>93503029.0189621</v>
      </c>
      <c r="AG594" s="71">
        <v>378552.50599174201</v>
      </c>
      <c r="AH594" s="71">
        <v>843273.54668544454</v>
      </c>
      <c r="AI594" s="71">
        <v>15289026.222149767</v>
      </c>
      <c r="AJ594" s="71">
        <v>20675899.313726865</v>
      </c>
      <c r="AK594" s="71">
        <v>0</v>
      </c>
      <c r="AL594" s="71">
        <v>0</v>
      </c>
      <c r="AM594" s="71">
        <v>906731.86132676539</v>
      </c>
      <c r="AN594" s="71">
        <v>0</v>
      </c>
      <c r="AO594" s="71">
        <v>0</v>
      </c>
      <c r="AP594" s="71">
        <v>131596512.4688427</v>
      </c>
      <c r="AQ594" s="72"/>
      <c r="AR594" s="71">
        <v>89</v>
      </c>
      <c r="AS594" s="71">
        <v>29</v>
      </c>
      <c r="AT594" s="71">
        <v>0</v>
      </c>
      <c r="AU594" s="71">
        <v>0</v>
      </c>
      <c r="AV594" s="71">
        <v>0</v>
      </c>
      <c r="AW594" s="71">
        <v>0</v>
      </c>
      <c r="AX594" s="71"/>
      <c r="AY594" s="72"/>
      <c r="AZ594" s="71">
        <v>437.42</v>
      </c>
      <c r="BA594" s="71">
        <v>11215.500000000002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2314</v>
      </c>
      <c r="B595" s="70">
        <v>459</v>
      </c>
      <c r="C595" s="70">
        <v>20</v>
      </c>
      <c r="D595" s="70">
        <v>27</v>
      </c>
      <c r="E595" s="70">
        <v>2023</v>
      </c>
      <c r="F595" s="70" t="s">
        <v>1539</v>
      </c>
      <c r="G595" s="70" t="s">
        <v>2294</v>
      </c>
      <c r="H595" s="70" t="s">
        <v>2295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104</v>
      </c>
      <c r="AS595" s="71">
        <v>29</v>
      </c>
      <c r="AT595" s="71">
        <v>0</v>
      </c>
      <c r="AU595" s="71">
        <v>0</v>
      </c>
      <c r="AV595" s="71">
        <v>0</v>
      </c>
      <c r="AW595" s="71">
        <v>0</v>
      </c>
      <c r="AX595" s="71"/>
      <c r="AY595" s="72"/>
      <c r="AZ595" s="71">
        <v>504.71999999999991</v>
      </c>
      <c r="BA595" s="71">
        <v>11215.500000000002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2315</v>
      </c>
      <c r="B596" s="70">
        <v>459</v>
      </c>
      <c r="C596" s="70">
        <v>21</v>
      </c>
      <c r="D596" s="70">
        <v>27</v>
      </c>
      <c r="E596" s="70">
        <v>2024</v>
      </c>
      <c r="F596" s="70" t="s">
        <v>1554</v>
      </c>
      <c r="G596" s="1064" t="s">
        <v>2294</v>
      </c>
      <c r="H596" s="70" t="s">
        <v>2295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2316</v>
      </c>
      <c r="B597" s="70">
        <v>341</v>
      </c>
      <c r="C597" s="70">
        <v>1</v>
      </c>
      <c r="D597" s="70">
        <v>21</v>
      </c>
      <c r="E597" s="70">
        <v>1990</v>
      </c>
      <c r="F597" s="70" t="s">
        <v>787</v>
      </c>
      <c r="G597" s="1064" t="s">
        <v>2317</v>
      </c>
      <c r="H597" s="70" t="s">
        <v>2318</v>
      </c>
      <c r="I597" s="148"/>
      <c r="J597" s="71">
        <v>11.359743287200169</v>
      </c>
      <c r="K597" s="71">
        <v>1.9977438946278481</v>
      </c>
      <c r="L597" s="71">
        <v>2.9654892321253929</v>
      </c>
      <c r="M597" s="71">
        <v>6.0804974894162767</v>
      </c>
      <c r="N597" s="71">
        <v>8.7756186712664377</v>
      </c>
      <c r="O597" s="71">
        <v>6.1194467317509966</v>
      </c>
      <c r="P597" s="71">
        <v>10.19722766849724</v>
      </c>
      <c r="Q597" s="71">
        <v>0.58466645180329901</v>
      </c>
      <c r="R597" s="71">
        <v>0</v>
      </c>
      <c r="S597" s="71">
        <v>0.53360700446317677</v>
      </c>
      <c r="T597" s="72"/>
      <c r="U597" s="71">
        <v>845655</v>
      </c>
      <c r="V597" s="71">
        <v>583</v>
      </c>
      <c r="W597" s="71">
        <v>32</v>
      </c>
      <c r="X597" s="71">
        <v>2287</v>
      </c>
      <c r="Y597" s="71">
        <v>2277</v>
      </c>
      <c r="Z597" s="71">
        <v>2517</v>
      </c>
      <c r="AA597" s="71">
        <v>2476</v>
      </c>
      <c r="AB597" s="71">
        <v>9493</v>
      </c>
      <c r="AC597" s="71">
        <v>0</v>
      </c>
      <c r="AD597" s="71">
        <v>0.53360700446317677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2319</v>
      </c>
      <c r="B598" s="70">
        <v>342</v>
      </c>
      <c r="C598" s="70">
        <v>2</v>
      </c>
      <c r="D598" s="70">
        <v>21</v>
      </c>
      <c r="E598" s="70">
        <v>2005</v>
      </c>
      <c r="F598" s="70" t="s">
        <v>789</v>
      </c>
      <c r="G598" s="70" t="s">
        <v>2317</v>
      </c>
      <c r="H598" s="70" t="s">
        <v>2318</v>
      </c>
      <c r="I598" s="148"/>
      <c r="J598" s="71">
        <v>15.86453852297954</v>
      </c>
      <c r="K598" s="71">
        <v>1.662283726905516</v>
      </c>
      <c r="L598" s="71">
        <v>2.1061921883424888</v>
      </c>
      <c r="M598" s="71">
        <v>12.686618003310199</v>
      </c>
      <c r="N598" s="71">
        <v>14.97255547669516</v>
      </c>
      <c r="O598" s="71">
        <v>9.7906141740956762</v>
      </c>
      <c r="P598" s="71">
        <v>11.163632987835969</v>
      </c>
      <c r="Q598" s="71">
        <v>0.52616376459539904</v>
      </c>
      <c r="R598" s="71">
        <v>0</v>
      </c>
      <c r="S598" s="71">
        <v>1.55719127617019</v>
      </c>
      <c r="T598" s="72"/>
      <c r="U598" s="71">
        <v>1281150</v>
      </c>
      <c r="V598" s="71">
        <v>516</v>
      </c>
      <c r="W598" s="71">
        <v>21</v>
      </c>
      <c r="X598" s="71">
        <v>2008</v>
      </c>
      <c r="Y598" s="71">
        <v>2600</v>
      </c>
      <c r="Z598" s="71">
        <v>4660</v>
      </c>
      <c r="AA598" s="71">
        <v>2220</v>
      </c>
      <c r="AB598" s="71">
        <v>8931</v>
      </c>
      <c r="AC598" s="71">
        <v>0</v>
      </c>
      <c r="AD598" s="71">
        <v>1.55719127617019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2320</v>
      </c>
      <c r="B599" s="70">
        <v>343</v>
      </c>
      <c r="C599" s="70">
        <v>3</v>
      </c>
      <c r="D599" s="70">
        <v>21</v>
      </c>
      <c r="E599" s="70">
        <v>2006</v>
      </c>
      <c r="F599" s="70" t="s">
        <v>790</v>
      </c>
      <c r="G599" s="70" t="s">
        <v>2317</v>
      </c>
      <c r="H599" s="70" t="s">
        <v>2318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2321</v>
      </c>
      <c r="B600" s="70">
        <v>344</v>
      </c>
      <c r="C600" s="70">
        <v>4</v>
      </c>
      <c r="D600" s="70">
        <v>21</v>
      </c>
      <c r="E600" s="70">
        <v>2007</v>
      </c>
      <c r="F600" s="70" t="s">
        <v>791</v>
      </c>
      <c r="G600" s="70" t="s">
        <v>2317</v>
      </c>
      <c r="H600" s="70" t="s">
        <v>2318</v>
      </c>
      <c r="I600" s="148"/>
      <c r="J600" s="71">
        <v>14.071348711069049</v>
      </c>
      <c r="K600" s="71">
        <v>1.591836811446478</v>
      </c>
      <c r="L600" s="71">
        <v>0.30567518826533768</v>
      </c>
      <c r="M600" s="71">
        <v>10.9221780924361</v>
      </c>
      <c r="N600" s="71">
        <v>14.95192035378969</v>
      </c>
      <c r="O600" s="71">
        <v>9.4888495220027504</v>
      </c>
      <c r="P600" s="71">
        <v>11.39771114798554</v>
      </c>
      <c r="Q600" s="71">
        <v>0.544779353325062</v>
      </c>
      <c r="R600" s="71">
        <v>0</v>
      </c>
      <c r="S600" s="71">
        <v>0.80841183015028395</v>
      </c>
      <c r="T600" s="72"/>
      <c r="U600" s="71">
        <v>1275730</v>
      </c>
      <c r="V600" s="71">
        <v>526</v>
      </c>
      <c r="W600" s="71">
        <v>4</v>
      </c>
      <c r="X600" s="71">
        <v>2321</v>
      </c>
      <c r="Y600" s="71">
        <v>2605</v>
      </c>
      <c r="Z600" s="71">
        <v>4695</v>
      </c>
      <c r="AA600" s="71">
        <v>2232</v>
      </c>
      <c r="AB600" s="71">
        <v>8758</v>
      </c>
      <c r="AC600" s="71">
        <v>0</v>
      </c>
      <c r="AD600" s="71">
        <v>0.80841183015028395</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2322</v>
      </c>
      <c r="B601" s="70">
        <v>345</v>
      </c>
      <c r="C601" s="70">
        <v>5</v>
      </c>
      <c r="D601" s="70">
        <v>21</v>
      </c>
      <c r="E601" s="70">
        <v>2008</v>
      </c>
      <c r="F601" s="70" t="s">
        <v>792</v>
      </c>
      <c r="G601" s="70" t="s">
        <v>2317</v>
      </c>
      <c r="H601" s="70" t="s">
        <v>2318</v>
      </c>
      <c r="I601" s="148"/>
      <c r="J601" s="71">
        <v>12.065634177910241</v>
      </c>
      <c r="K601" s="71">
        <v>1.157015206755073</v>
      </c>
      <c r="L601" s="71">
        <v>0.26922044048849919</v>
      </c>
      <c r="M601" s="71">
        <v>11.45512839274725</v>
      </c>
      <c r="N601" s="71">
        <v>12.32925052307983</v>
      </c>
      <c r="O601" s="71">
        <v>9.1436700759241933</v>
      </c>
      <c r="P601" s="71">
        <v>11.308211542090261</v>
      </c>
      <c r="Q601" s="71">
        <v>0.53021136624212095</v>
      </c>
      <c r="R601" s="71">
        <v>0</v>
      </c>
      <c r="S601" s="71">
        <v>0.63577351305400054</v>
      </c>
      <c r="T601" s="72"/>
      <c r="U601" s="71">
        <v>1180943</v>
      </c>
      <c r="V601" s="71">
        <v>526</v>
      </c>
      <c r="W601" s="71">
        <v>4</v>
      </c>
      <c r="X601" s="71">
        <v>2321</v>
      </c>
      <c r="Y601" s="71">
        <v>2609</v>
      </c>
      <c r="Z601" s="71">
        <v>4683</v>
      </c>
      <c r="AA601" s="71">
        <v>2217</v>
      </c>
      <c r="AB601" s="71">
        <v>8664</v>
      </c>
      <c r="AC601" s="71">
        <v>0</v>
      </c>
      <c r="AD601" s="71">
        <v>0.63577351305400054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2323</v>
      </c>
      <c r="B602" s="70">
        <v>346</v>
      </c>
      <c r="C602" s="70">
        <v>6</v>
      </c>
      <c r="D602" s="70">
        <v>21</v>
      </c>
      <c r="E602" s="70">
        <v>2009</v>
      </c>
      <c r="F602" s="70" t="s">
        <v>176</v>
      </c>
      <c r="G602" s="70" t="s">
        <v>2317</v>
      </c>
      <c r="H602" s="70" t="s">
        <v>2318</v>
      </c>
      <c r="I602" s="148"/>
      <c r="J602" s="71">
        <v>10.441367307414749</v>
      </c>
      <c r="K602" s="71">
        <v>1.285263819477928</v>
      </c>
      <c r="L602" s="71">
        <v>3.243913370112288</v>
      </c>
      <c r="M602" s="71">
        <v>11.41989280422473</v>
      </c>
      <c r="N602" s="71">
        <v>11.74859599593656</v>
      </c>
      <c r="O602" s="71">
        <v>9.3131009614309157</v>
      </c>
      <c r="P602" s="71">
        <v>10.89582593428509</v>
      </c>
      <c r="Q602" s="71">
        <v>0.50001644262450995</v>
      </c>
      <c r="R602" s="71">
        <v>0</v>
      </c>
      <c r="S602" s="71">
        <v>0.82673889376359366</v>
      </c>
      <c r="T602" s="72"/>
      <c r="U602" s="71">
        <v>780590</v>
      </c>
      <c r="V602" s="71">
        <v>473</v>
      </c>
      <c r="W602" s="71">
        <v>66</v>
      </c>
      <c r="X602" s="71">
        <v>2324</v>
      </c>
      <c r="Y602" s="71">
        <v>2610</v>
      </c>
      <c r="Z602" s="71">
        <v>4708</v>
      </c>
      <c r="AA602" s="71">
        <v>2193</v>
      </c>
      <c r="AB602" s="71">
        <v>8577</v>
      </c>
      <c r="AC602" s="71">
        <v>0</v>
      </c>
      <c r="AD602" s="71">
        <v>0.82673889376359366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2324</v>
      </c>
      <c r="B603" s="70">
        <v>347</v>
      </c>
      <c r="C603" s="70">
        <v>7</v>
      </c>
      <c r="D603" s="70">
        <v>21</v>
      </c>
      <c r="E603" s="70">
        <v>2010</v>
      </c>
      <c r="F603" s="70" t="s">
        <v>177</v>
      </c>
      <c r="G603" s="70" t="s">
        <v>2317</v>
      </c>
      <c r="H603" s="70" t="s">
        <v>2318</v>
      </c>
      <c r="I603" s="148"/>
      <c r="J603" s="71">
        <v>9.9069273570062713</v>
      </c>
      <c r="K603" s="71">
        <v>1.225554224676678</v>
      </c>
      <c r="L603" s="71">
        <v>3.0086828657855751</v>
      </c>
      <c r="M603" s="71">
        <v>10.905803559638841</v>
      </c>
      <c r="N603" s="71">
        <v>12.18608167851065</v>
      </c>
      <c r="O603" s="71">
        <v>9.1853582600055592</v>
      </c>
      <c r="P603" s="71">
        <v>11.1086602261802</v>
      </c>
      <c r="Q603" s="71">
        <v>0.51342003577056605</v>
      </c>
      <c r="R603" s="71">
        <v>0</v>
      </c>
      <c r="S603" s="71">
        <v>0.90160257735240379</v>
      </c>
      <c r="T603" s="72"/>
      <c r="U603" s="71">
        <v>870410</v>
      </c>
      <c r="V603" s="71">
        <v>473</v>
      </c>
      <c r="W603" s="71">
        <v>66</v>
      </c>
      <c r="X603" s="71">
        <v>2324</v>
      </c>
      <c r="Y603" s="71">
        <v>2605</v>
      </c>
      <c r="Z603" s="71">
        <v>4665</v>
      </c>
      <c r="AA603" s="71">
        <v>2180</v>
      </c>
      <c r="AB603" s="71">
        <v>8439</v>
      </c>
      <c r="AC603" s="71">
        <v>0</v>
      </c>
      <c r="AD603" s="71">
        <v>0.90160257735240379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2325</v>
      </c>
      <c r="B604" s="70">
        <v>348</v>
      </c>
      <c r="C604" s="70">
        <v>8</v>
      </c>
      <c r="D604" s="70">
        <v>21</v>
      </c>
      <c r="E604" s="70">
        <v>2011</v>
      </c>
      <c r="F604" s="70" t="s">
        <v>178</v>
      </c>
      <c r="G604" s="70" t="s">
        <v>2317</v>
      </c>
      <c r="H604" s="70" t="s">
        <v>2318</v>
      </c>
      <c r="I604" s="148"/>
      <c r="J604" s="71">
        <v>10.0230211183111</v>
      </c>
      <c r="K604" s="71">
        <v>1.4956450654982369</v>
      </c>
      <c r="L604" s="71">
        <v>3.2954521934796248</v>
      </c>
      <c r="M604" s="71">
        <v>13.432466660606361</v>
      </c>
      <c r="N604" s="71">
        <v>14.797881443968461</v>
      </c>
      <c r="O604" s="71">
        <v>9.1711994277252114</v>
      </c>
      <c r="P604" s="71">
        <v>10.936091601406947</v>
      </c>
      <c r="Q604" s="71">
        <v>0.58253962401205905</v>
      </c>
      <c r="R604" s="71">
        <v>0</v>
      </c>
      <c r="S604" s="71">
        <v>0.79229218013282077</v>
      </c>
      <c r="T604" s="72"/>
      <c r="U604" s="71">
        <v>975239</v>
      </c>
      <c r="V604" s="71">
        <v>473</v>
      </c>
      <c r="W604" s="71">
        <v>66</v>
      </c>
      <c r="X604" s="71">
        <v>2324</v>
      </c>
      <c r="Y604" s="71">
        <v>2602</v>
      </c>
      <c r="Z604" s="71">
        <v>4759</v>
      </c>
      <c r="AA604" s="71">
        <v>2210</v>
      </c>
      <c r="AB604" s="71">
        <v>8301</v>
      </c>
      <c r="AC604" s="71">
        <v>0</v>
      </c>
      <c r="AD604" s="71">
        <v>0.79229218013282077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2326</v>
      </c>
      <c r="B605" s="70">
        <v>349</v>
      </c>
      <c r="C605" s="70">
        <v>9</v>
      </c>
      <c r="D605" s="70">
        <v>21</v>
      </c>
      <c r="E605" s="70">
        <v>2012</v>
      </c>
      <c r="F605" s="70" t="s">
        <v>179</v>
      </c>
      <c r="G605" s="70" t="s">
        <v>2317</v>
      </c>
      <c r="H605" s="70" t="s">
        <v>2318</v>
      </c>
      <c r="I605" s="148"/>
      <c r="J605" s="71">
        <v>13.264795676933581</v>
      </c>
      <c r="K605" s="71">
        <v>1.4303037430218319</v>
      </c>
      <c r="L605" s="71">
        <v>3.2225931968075652</v>
      </c>
      <c r="M605" s="71">
        <v>13.392685169538289</v>
      </c>
      <c r="N605" s="71">
        <v>15.920767797684469</v>
      </c>
      <c r="O605" s="71">
        <v>9.1812442448221567</v>
      </c>
      <c r="P605" s="71">
        <v>11.277002814080527</v>
      </c>
      <c r="Q605" s="71">
        <v>0.62819031492694499</v>
      </c>
      <c r="R605" s="71">
        <v>0</v>
      </c>
      <c r="S605" s="71">
        <v>1.1305451654356951</v>
      </c>
      <c r="T605" s="72"/>
      <c r="U605" s="71">
        <v>1126138</v>
      </c>
      <c r="V605" s="71">
        <v>473</v>
      </c>
      <c r="W605" s="71">
        <v>66</v>
      </c>
      <c r="X605" s="71">
        <v>2324</v>
      </c>
      <c r="Y605" s="71">
        <v>2616</v>
      </c>
      <c r="Z605" s="71">
        <v>4802</v>
      </c>
      <c r="AA605" s="71">
        <v>2266</v>
      </c>
      <c r="AB605" s="71">
        <v>8239</v>
      </c>
      <c r="AC605" s="71">
        <v>0</v>
      </c>
      <c r="AD605" s="71">
        <v>1.1305451654356951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2327</v>
      </c>
      <c r="B606" s="70">
        <v>350</v>
      </c>
      <c r="C606" s="70">
        <v>10</v>
      </c>
      <c r="D606" s="70">
        <v>21</v>
      </c>
      <c r="E606" s="70">
        <v>2013</v>
      </c>
      <c r="F606" s="70" t="s">
        <v>180</v>
      </c>
      <c r="G606" s="70" t="s">
        <v>2317</v>
      </c>
      <c r="H606" s="70" t="s">
        <v>2318</v>
      </c>
      <c r="I606" s="148"/>
      <c r="J606" s="71">
        <v>15.037077369654339</v>
      </c>
      <c r="K606" s="71">
        <v>1.39012432487576</v>
      </c>
      <c r="L606" s="71">
        <v>2.6196063365404441</v>
      </c>
      <c r="M606" s="71">
        <v>12.849323368852991</v>
      </c>
      <c r="N606" s="71">
        <v>13.84029635835021</v>
      </c>
      <c r="O606" s="71">
        <v>8.92427695633436</v>
      </c>
      <c r="P606" s="71">
        <v>11.369448281663564</v>
      </c>
      <c r="Q606" s="71">
        <v>0.634696903612602</v>
      </c>
      <c r="R606" s="71">
        <v>0</v>
      </c>
      <c r="S606" s="71">
        <v>0.82594027872296649</v>
      </c>
      <c r="T606" s="72"/>
      <c r="U606" s="71">
        <v>1196841</v>
      </c>
      <c r="V606" s="71">
        <v>473</v>
      </c>
      <c r="W606" s="71">
        <v>66</v>
      </c>
      <c r="X606" s="71">
        <v>2324</v>
      </c>
      <c r="Y606" s="71">
        <v>2639</v>
      </c>
      <c r="Z606" s="71">
        <v>4876</v>
      </c>
      <c r="AA606" s="71">
        <v>2276</v>
      </c>
      <c r="AB606" s="71">
        <v>8205</v>
      </c>
      <c r="AC606" s="71">
        <v>0</v>
      </c>
      <c r="AD606" s="71">
        <v>0.82594027872296649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2328</v>
      </c>
      <c r="B607" s="70">
        <v>351</v>
      </c>
      <c r="C607" s="70">
        <v>11</v>
      </c>
      <c r="D607" s="70">
        <v>21</v>
      </c>
      <c r="E607" s="70">
        <v>2014</v>
      </c>
      <c r="F607" s="70" t="s">
        <v>181</v>
      </c>
      <c r="G607" s="70" t="s">
        <v>2317</v>
      </c>
      <c r="H607" s="70" t="s">
        <v>2318</v>
      </c>
      <c r="I607" s="148"/>
      <c r="J607" s="71">
        <v>13.20845402403765</v>
      </c>
      <c r="K607" s="71">
        <v>1.2721525139516281</v>
      </c>
      <c r="L607" s="71">
        <v>2.5886438379052099</v>
      </c>
      <c r="M607" s="71">
        <v>12.734373526574069</v>
      </c>
      <c r="N607" s="71">
        <v>12.167794531417719</v>
      </c>
      <c r="O607" s="71">
        <v>8.4628794777020211</v>
      </c>
      <c r="P607" s="71">
        <v>11.333139685273091</v>
      </c>
      <c r="Q607" s="71">
        <v>0.60242274201977997</v>
      </c>
      <c r="R607" s="71">
        <v>0</v>
      </c>
      <c r="S607" s="71">
        <v>0.91001399511280456</v>
      </c>
      <c r="T607" s="72"/>
      <c r="U607" s="71">
        <v>1048411</v>
      </c>
      <c r="V607" s="71">
        <v>440</v>
      </c>
      <c r="W607" s="71">
        <v>56</v>
      </c>
      <c r="X607" s="71">
        <v>2355</v>
      </c>
      <c r="Y607" s="71">
        <v>2642</v>
      </c>
      <c r="Z607" s="71">
        <v>4870</v>
      </c>
      <c r="AA607" s="71">
        <v>2257</v>
      </c>
      <c r="AB607" s="71">
        <v>8117</v>
      </c>
      <c r="AC607" s="71">
        <v>0</v>
      </c>
      <c r="AD607" s="71">
        <v>0.91001399511280456</v>
      </c>
      <c r="AE607" s="72"/>
      <c r="AF607" s="71"/>
      <c r="AG607" s="71"/>
      <c r="AH607" s="71"/>
      <c r="AI607" s="71"/>
      <c r="AJ607" s="71"/>
      <c r="AK607" s="71"/>
      <c r="AL607" s="71"/>
      <c r="AM607" s="71"/>
      <c r="AN607" s="71"/>
      <c r="AO607" s="71"/>
      <c r="AP607" s="71"/>
      <c r="AQ607" s="72"/>
      <c r="AR607" s="71">
        <v>118</v>
      </c>
      <c r="AS607" s="71">
        <v>10</v>
      </c>
      <c r="AT607" s="71">
        <v>0</v>
      </c>
      <c r="AU607" s="71">
        <v>0</v>
      </c>
      <c r="AV607" s="71">
        <v>0</v>
      </c>
      <c r="AW607" s="71">
        <v>0</v>
      </c>
      <c r="AX607" s="71"/>
      <c r="AY607" s="72"/>
      <c r="AZ607" s="71">
        <v>514</v>
      </c>
      <c r="BA607" s="71">
        <v>150.4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2329</v>
      </c>
      <c r="B608" s="70">
        <v>352</v>
      </c>
      <c r="C608" s="70">
        <v>12</v>
      </c>
      <c r="D608" s="70">
        <v>21</v>
      </c>
      <c r="E608" s="70">
        <v>2015</v>
      </c>
      <c r="F608" s="70" t="s">
        <v>182</v>
      </c>
      <c r="G608" s="70" t="s">
        <v>2317</v>
      </c>
      <c r="H608" s="70" t="s">
        <v>2318</v>
      </c>
      <c r="I608" s="148"/>
      <c r="J608" s="71">
        <v>15.52282747863854</v>
      </c>
      <c r="K608" s="71">
        <v>1.309420501041149</v>
      </c>
      <c r="L608" s="71">
        <v>2.266442197685496</v>
      </c>
      <c r="M608" s="71">
        <v>13.43921342463539</v>
      </c>
      <c r="N608" s="71">
        <v>13.699553960948821</v>
      </c>
      <c r="O608" s="71">
        <v>8.4183548434858757</v>
      </c>
      <c r="P608" s="71">
        <v>11.211435826638112</v>
      </c>
      <c r="Q608" s="71">
        <v>0.58159578381041799</v>
      </c>
      <c r="R608" s="71">
        <v>0</v>
      </c>
      <c r="S608" s="71">
        <v>1.1790794980579591</v>
      </c>
      <c r="T608" s="72"/>
      <c r="U608" s="71">
        <v>1406922</v>
      </c>
      <c r="V608" s="71">
        <v>440</v>
      </c>
      <c r="W608" s="71">
        <v>56</v>
      </c>
      <c r="X608" s="71">
        <v>2355</v>
      </c>
      <c r="Y608" s="71">
        <v>2639</v>
      </c>
      <c r="Z608" s="71">
        <v>4891</v>
      </c>
      <c r="AA608" s="71">
        <v>2231</v>
      </c>
      <c r="AB608" s="71">
        <v>8005</v>
      </c>
      <c r="AC608" s="71">
        <v>0</v>
      </c>
      <c r="AD608" s="71">
        <v>1.1790794980579591</v>
      </c>
      <c r="AE608" s="72"/>
      <c r="AF608" s="71">
        <v>13282744.12897698</v>
      </c>
      <c r="AG608" s="71">
        <v>867981.27345430898</v>
      </c>
      <c r="AH608" s="71">
        <v>337557.55968142598</v>
      </c>
      <c r="AI608" s="71">
        <v>15827318.508608401</v>
      </c>
      <c r="AJ608" s="71">
        <v>16291396.61422145</v>
      </c>
      <c r="AK608" s="71">
        <v>0</v>
      </c>
      <c r="AL608" s="71">
        <v>0</v>
      </c>
      <c r="AM608" s="71">
        <v>1097051.6702879569</v>
      </c>
      <c r="AN608" s="71">
        <v>0</v>
      </c>
      <c r="AO608" s="71">
        <v>0</v>
      </c>
      <c r="AP608" s="71">
        <v>47704049.755230524</v>
      </c>
      <c r="AQ608" s="72"/>
      <c r="AR608" s="71">
        <v>125</v>
      </c>
      <c r="AS608" s="71">
        <v>13</v>
      </c>
      <c r="AT608" s="71">
        <v>0</v>
      </c>
      <c r="AU608" s="71">
        <v>0</v>
      </c>
      <c r="AV608" s="71">
        <v>0</v>
      </c>
      <c r="AW608" s="71">
        <v>0</v>
      </c>
      <c r="AX608" s="71"/>
      <c r="AY608" s="72"/>
      <c r="AZ608" s="71">
        <v>551</v>
      </c>
      <c r="BA608" s="71">
        <v>273.89999999999998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2330</v>
      </c>
      <c r="B609" s="70">
        <v>353</v>
      </c>
      <c r="C609" s="70">
        <v>13</v>
      </c>
      <c r="D609" s="70">
        <v>21</v>
      </c>
      <c r="E609" s="70">
        <v>2016</v>
      </c>
      <c r="F609" s="70" t="s">
        <v>155</v>
      </c>
      <c r="G609" s="70" t="s">
        <v>2317</v>
      </c>
      <c r="H609" s="70" t="s">
        <v>2318</v>
      </c>
      <c r="I609" s="148"/>
      <c r="J609" s="71">
        <v>16.199467563148353</v>
      </c>
      <c r="K609" s="71">
        <v>1.2799457125888447</v>
      </c>
      <c r="L609" s="71">
        <v>2.7438694850841903</v>
      </c>
      <c r="M609" s="71">
        <v>10.728260331447308</v>
      </c>
      <c r="N609" s="71">
        <v>12.437894764057672</v>
      </c>
      <c r="O609" s="71">
        <v>8.3773372114088147</v>
      </c>
      <c r="P609" s="71">
        <v>10.839808634889463</v>
      </c>
      <c r="Q609" s="71">
        <v>0.55700417163539973</v>
      </c>
      <c r="R609" s="71">
        <v>0</v>
      </c>
      <c r="S609" s="71">
        <v>0.85252922099372586</v>
      </c>
      <c r="T609" s="72"/>
      <c r="U609" s="71">
        <v>1480881</v>
      </c>
      <c r="V609" s="71">
        <v>440</v>
      </c>
      <c r="W609" s="71">
        <v>56</v>
      </c>
      <c r="X609" s="71">
        <v>2355</v>
      </c>
      <c r="Y609" s="71">
        <v>2643</v>
      </c>
      <c r="Z609" s="71">
        <v>4927</v>
      </c>
      <c r="AA609" s="71">
        <v>2231</v>
      </c>
      <c r="AB609" s="71">
        <v>7886</v>
      </c>
      <c r="AC609" s="71">
        <v>0</v>
      </c>
      <c r="AD609" s="71">
        <v>0.85252922099372586</v>
      </c>
      <c r="AE609" s="72"/>
      <c r="AF609" s="71">
        <v>13836417.63439253</v>
      </c>
      <c r="AG609" s="71">
        <v>853201.00577938091</v>
      </c>
      <c r="AH609" s="71">
        <v>325374.86966782331</v>
      </c>
      <c r="AI609" s="71">
        <v>14535449.43576603</v>
      </c>
      <c r="AJ609" s="71">
        <v>13025974.423289901</v>
      </c>
      <c r="AK609" s="71">
        <v>0</v>
      </c>
      <c r="AL609" s="71">
        <v>0</v>
      </c>
      <c r="AM609" s="71">
        <v>1081582.85091414</v>
      </c>
      <c r="AN609" s="71">
        <v>0</v>
      </c>
      <c r="AO609" s="71">
        <v>0</v>
      </c>
      <c r="AP609" s="71">
        <v>43658000.219809808</v>
      </c>
      <c r="AQ609" s="72"/>
      <c r="AR609" s="71">
        <v>135</v>
      </c>
      <c r="AS609" s="71">
        <v>14</v>
      </c>
      <c r="AT609" s="71">
        <v>0</v>
      </c>
      <c r="AU609" s="71">
        <v>0</v>
      </c>
      <c r="AV609" s="71">
        <v>0</v>
      </c>
      <c r="AW609" s="71">
        <v>0</v>
      </c>
      <c r="AX609" s="71"/>
      <c r="AY609" s="72"/>
      <c r="AZ609" s="71">
        <v>600.5</v>
      </c>
      <c r="BA609" s="71">
        <v>283.89999999999998</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2331</v>
      </c>
      <c r="B610" s="70">
        <v>354</v>
      </c>
      <c r="C610" s="70">
        <v>14</v>
      </c>
      <c r="D610" s="70">
        <v>21</v>
      </c>
      <c r="E610" s="70">
        <v>2017</v>
      </c>
      <c r="F610" s="70" t="s">
        <v>156</v>
      </c>
      <c r="G610" s="70" t="s">
        <v>2317</v>
      </c>
      <c r="H610" s="70" t="s">
        <v>2318</v>
      </c>
      <c r="I610" s="148"/>
      <c r="J610" s="71">
        <v>13.022742142309466</v>
      </c>
      <c r="K610" s="71">
        <v>1.2979236721150385</v>
      </c>
      <c r="L610" s="71">
        <v>2.4407594781537711</v>
      </c>
      <c r="M610" s="71">
        <v>9.6295140132160064</v>
      </c>
      <c r="N610" s="71">
        <v>12.35604234009082</v>
      </c>
      <c r="O610" s="71">
        <v>8.233948841199453</v>
      </c>
      <c r="P610" s="71">
        <v>10.500777472669878</v>
      </c>
      <c r="Q610" s="71">
        <v>0.53139534155314105</v>
      </c>
      <c r="R610" s="71">
        <v>0</v>
      </c>
      <c r="S610" s="71">
        <v>0.82423131659300719</v>
      </c>
      <c r="T610" s="72"/>
      <c r="U610" s="71">
        <v>1360784</v>
      </c>
      <c r="V610" s="71">
        <v>440</v>
      </c>
      <c r="W610" s="71">
        <v>56</v>
      </c>
      <c r="X610" s="71">
        <v>2355</v>
      </c>
      <c r="Y610" s="71">
        <v>2652</v>
      </c>
      <c r="Z610" s="71">
        <v>4923</v>
      </c>
      <c r="AA610" s="71">
        <v>2175</v>
      </c>
      <c r="AB610" s="71">
        <v>7780</v>
      </c>
      <c r="AC610" s="71">
        <v>0</v>
      </c>
      <c r="AD610" s="71">
        <v>0.82423131659300719</v>
      </c>
      <c r="AE610" s="72"/>
      <c r="AF610" s="71">
        <v>11407121.712942891</v>
      </c>
      <c r="AG610" s="71">
        <v>867758.67856336036</v>
      </c>
      <c r="AH610" s="71">
        <v>386906.81561207259</v>
      </c>
      <c r="AI610" s="71">
        <v>13879909.329773899</v>
      </c>
      <c r="AJ610" s="71">
        <v>15020015.919256629</v>
      </c>
      <c r="AK610" s="71">
        <v>0</v>
      </c>
      <c r="AL610" s="71">
        <v>0</v>
      </c>
      <c r="AM610" s="71">
        <v>1068714.343324838</v>
      </c>
      <c r="AN610" s="71">
        <v>0</v>
      </c>
      <c r="AO610" s="71">
        <v>0</v>
      </c>
      <c r="AP610" s="71">
        <v>42630426.799473688</v>
      </c>
      <c r="AQ610" s="72"/>
      <c r="AR610" s="71">
        <v>144</v>
      </c>
      <c r="AS610" s="71">
        <v>17</v>
      </c>
      <c r="AT610" s="71">
        <v>0</v>
      </c>
      <c r="AU610" s="71">
        <v>0</v>
      </c>
      <c r="AV610" s="71">
        <v>0</v>
      </c>
      <c r="AW610" s="71">
        <v>0</v>
      </c>
      <c r="AX610" s="71"/>
      <c r="AY610" s="72"/>
      <c r="AZ610" s="71">
        <v>647.20000000000005</v>
      </c>
      <c r="BA610" s="71">
        <v>10430.6</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2332</v>
      </c>
      <c r="B611" s="70">
        <v>355</v>
      </c>
      <c r="C611" s="70">
        <v>15</v>
      </c>
      <c r="D611" s="70">
        <v>21</v>
      </c>
      <c r="E611" s="70">
        <v>2018</v>
      </c>
      <c r="F611" s="70" t="s">
        <v>183</v>
      </c>
      <c r="G611" s="70" t="s">
        <v>2317</v>
      </c>
      <c r="H611" s="70" t="s">
        <v>2318</v>
      </c>
      <c r="I611" s="148"/>
      <c r="J611" s="71">
        <v>12.529517236438823</v>
      </c>
      <c r="K611" s="71">
        <v>1.2344998981161368</v>
      </c>
      <c r="L611" s="71">
        <v>2.2349942258256821</v>
      </c>
      <c r="M611" s="71">
        <v>10.297980108769096</v>
      </c>
      <c r="N611" s="71">
        <v>11.358098876355298</v>
      </c>
      <c r="O611" s="71">
        <v>8.0365817020125672</v>
      </c>
      <c r="P611" s="71">
        <v>10.18115540869686</v>
      </c>
      <c r="Q611" s="71">
        <v>0.48441970952486202</v>
      </c>
      <c r="R611" s="71">
        <v>0</v>
      </c>
      <c r="S611" s="71">
        <v>1.5947877632394698</v>
      </c>
      <c r="T611" s="72"/>
      <c r="U611" s="71">
        <v>1342448</v>
      </c>
      <c r="V611" s="71">
        <v>440</v>
      </c>
      <c r="W611" s="71">
        <v>56</v>
      </c>
      <c r="X611" s="71">
        <v>2355</v>
      </c>
      <c r="Y611" s="71">
        <v>2640</v>
      </c>
      <c r="Z611" s="71">
        <v>4897</v>
      </c>
      <c r="AA611" s="71">
        <v>2130</v>
      </c>
      <c r="AB611" s="71">
        <v>7643</v>
      </c>
      <c r="AC611" s="71">
        <v>0</v>
      </c>
      <c r="AD611" s="71">
        <v>1.59478776323947</v>
      </c>
      <c r="AE611" s="72"/>
      <c r="AF611" s="71">
        <v>11633812.6760797</v>
      </c>
      <c r="AG611" s="71">
        <v>787433.01713031379</v>
      </c>
      <c r="AH611" s="71">
        <v>365711.00147664541</v>
      </c>
      <c r="AI611" s="71">
        <v>14246654.349107459</v>
      </c>
      <c r="AJ611" s="71">
        <v>13484260.410021201</v>
      </c>
      <c r="AK611" s="71">
        <v>0</v>
      </c>
      <c r="AL611" s="71">
        <v>0</v>
      </c>
      <c r="AM611" s="71">
        <v>1052067.4391691319</v>
      </c>
      <c r="AN611" s="71">
        <v>0</v>
      </c>
      <c r="AO611" s="71">
        <v>0</v>
      </c>
      <c r="AP611" s="71">
        <v>41569938.89298445</v>
      </c>
      <c r="AQ611" s="72"/>
      <c r="AR611" s="71">
        <v>159</v>
      </c>
      <c r="AS611" s="71">
        <v>18</v>
      </c>
      <c r="AT611" s="71">
        <v>0</v>
      </c>
      <c r="AU611" s="71">
        <v>0</v>
      </c>
      <c r="AV611" s="71">
        <v>0</v>
      </c>
      <c r="AW611" s="71">
        <v>0</v>
      </c>
      <c r="AX611" s="71"/>
      <c r="AY611" s="72"/>
      <c r="AZ611" s="71">
        <v>724.90000000000009</v>
      </c>
      <c r="BA611" s="71">
        <v>10447.4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2333</v>
      </c>
      <c r="B612" s="70">
        <v>356</v>
      </c>
      <c r="C612" s="70">
        <v>16</v>
      </c>
      <c r="D612" s="70">
        <v>21</v>
      </c>
      <c r="E612" s="70">
        <v>2019</v>
      </c>
      <c r="F612" s="70" t="s">
        <v>158</v>
      </c>
      <c r="G612" s="70" t="s">
        <v>2317</v>
      </c>
      <c r="H612" s="70" t="s">
        <v>2318</v>
      </c>
      <c r="I612" s="148"/>
      <c r="J612" s="71">
        <v>11.898147828348684</v>
      </c>
      <c r="K612" s="71">
        <v>1.160779981771273</v>
      </c>
      <c r="L612" s="71">
        <v>2.25645270413471</v>
      </c>
      <c r="M612" s="71">
        <v>9.5950237892356611</v>
      </c>
      <c r="N612" s="71">
        <v>10.469011642611131</v>
      </c>
      <c r="O612" s="71">
        <v>7.7930954476134788</v>
      </c>
      <c r="P612" s="71">
        <v>9.9208214910545234</v>
      </c>
      <c r="Q612" s="71">
        <v>0.46190099328664802</v>
      </c>
      <c r="R612" s="71">
        <v>0</v>
      </c>
      <c r="S612" s="71">
        <v>1.0194244734157911</v>
      </c>
      <c r="T612" s="72"/>
      <c r="U612" s="71">
        <v>1354002</v>
      </c>
      <c r="V612" s="71">
        <v>440</v>
      </c>
      <c r="W612" s="71">
        <v>56</v>
      </c>
      <c r="X612" s="71">
        <v>2355</v>
      </c>
      <c r="Y612" s="71">
        <v>2614</v>
      </c>
      <c r="Z612" s="71">
        <v>4879</v>
      </c>
      <c r="AA612" s="71">
        <v>2060</v>
      </c>
      <c r="AB612" s="71">
        <v>7485</v>
      </c>
      <c r="AC612" s="71">
        <v>0</v>
      </c>
      <c r="AD612" s="71">
        <v>1.0194244734157909</v>
      </c>
      <c r="AE612" s="72"/>
      <c r="AF612" s="71">
        <v>11744059.153406089</v>
      </c>
      <c r="AG612" s="71">
        <v>763077.1020258877</v>
      </c>
      <c r="AH612" s="71">
        <v>389464.04284986528</v>
      </c>
      <c r="AI612" s="71">
        <v>13662819.469851879</v>
      </c>
      <c r="AJ612" s="71">
        <v>12638857.44797687</v>
      </c>
      <c r="AK612" s="71">
        <v>0</v>
      </c>
      <c r="AL612" s="71">
        <v>0</v>
      </c>
      <c r="AM612" s="71">
        <v>1019400.652950168</v>
      </c>
      <c r="AN612" s="71">
        <v>0</v>
      </c>
      <c r="AO612" s="71">
        <v>0</v>
      </c>
      <c r="AP612" s="71">
        <v>40217677.869060762</v>
      </c>
      <c r="AQ612" s="72"/>
      <c r="AR612" s="71">
        <v>163</v>
      </c>
      <c r="AS612" s="71">
        <v>20</v>
      </c>
      <c r="AT612" s="71">
        <v>0</v>
      </c>
      <c r="AU612" s="71">
        <v>0</v>
      </c>
      <c r="AV612" s="71">
        <v>0</v>
      </c>
      <c r="AW612" s="71">
        <v>0</v>
      </c>
      <c r="AX612" s="71"/>
      <c r="AY612" s="72"/>
      <c r="AZ612" s="71">
        <v>747.99999999999977</v>
      </c>
      <c r="BA612" s="71">
        <v>10516.4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2334</v>
      </c>
      <c r="B613" s="70">
        <v>357</v>
      </c>
      <c r="C613" s="70">
        <v>17</v>
      </c>
      <c r="D613" s="70">
        <v>21</v>
      </c>
      <c r="E613" s="70">
        <v>2020</v>
      </c>
      <c r="F613" s="70" t="s">
        <v>159</v>
      </c>
      <c r="G613" s="70" t="s">
        <v>2317</v>
      </c>
      <c r="H613" s="70" t="s">
        <v>2318</v>
      </c>
      <c r="I613" s="148"/>
      <c r="J613" s="71">
        <v>18.30967710556202</v>
      </c>
      <c r="K613" s="71">
        <v>0.95403954767400034</v>
      </c>
      <c r="L613" s="71">
        <v>2.0776668661584443</v>
      </c>
      <c r="M613" s="71">
        <v>8.5403494294730962</v>
      </c>
      <c r="N613" s="71">
        <v>10.062474306807433</v>
      </c>
      <c r="O613" s="71">
        <v>6.7354905771547893</v>
      </c>
      <c r="P613" s="71">
        <v>9.5104841173489323</v>
      </c>
      <c r="Q613" s="71">
        <v>0.43218210251408301</v>
      </c>
      <c r="R613" s="71">
        <v>0</v>
      </c>
      <c r="S613" s="71">
        <v>0.90170432863264938</v>
      </c>
      <c r="T613" s="72"/>
      <c r="U613" s="71">
        <v>1607043</v>
      </c>
      <c r="V613" s="71">
        <v>318</v>
      </c>
      <c r="W613" s="71">
        <v>53</v>
      </c>
      <c r="X613" s="71">
        <v>2325</v>
      </c>
      <c r="Y613" s="71">
        <v>2616</v>
      </c>
      <c r="Z613" s="71">
        <v>4813</v>
      </c>
      <c r="AA613" s="71">
        <v>2099</v>
      </c>
      <c r="AB613" s="71">
        <v>7330</v>
      </c>
      <c r="AC613" s="71">
        <v>0</v>
      </c>
      <c r="AD613" s="71">
        <v>0.90170432863264938</v>
      </c>
      <c r="AE613" s="72"/>
      <c r="AF613" s="71">
        <v>13380477.835462101</v>
      </c>
      <c r="AG613" s="71">
        <v>623300.4309549887</v>
      </c>
      <c r="AH613" s="71">
        <v>363408.20052793232</v>
      </c>
      <c r="AI613" s="71">
        <v>12888217.05089153</v>
      </c>
      <c r="AJ613" s="71">
        <v>12514289.919567481</v>
      </c>
      <c r="AK613" s="71"/>
      <c r="AL613" s="71"/>
      <c r="AM613" s="71">
        <v>956646.43799855607</v>
      </c>
      <c r="AN613" s="71"/>
      <c r="AO613" s="71"/>
      <c r="AP613" s="71">
        <v>40726339.875402592</v>
      </c>
      <c r="AQ613" s="72"/>
      <c r="AR613" s="71">
        <v>165</v>
      </c>
      <c r="AS613" s="71">
        <v>20</v>
      </c>
      <c r="AT613" s="71">
        <v>0</v>
      </c>
      <c r="AU613" s="71">
        <v>0</v>
      </c>
      <c r="AV613" s="71">
        <v>0</v>
      </c>
      <c r="AW613" s="71">
        <v>0</v>
      </c>
      <c r="AX613" s="71"/>
      <c r="AY613" s="72"/>
      <c r="AZ613" s="71">
        <v>759.09999999999991</v>
      </c>
      <c r="BA613" s="71">
        <v>10516.4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2335</v>
      </c>
      <c r="B614" s="70">
        <v>357</v>
      </c>
      <c r="C614" s="70">
        <v>18</v>
      </c>
      <c r="D614" s="70">
        <v>21</v>
      </c>
      <c r="E614" s="70">
        <v>2021</v>
      </c>
      <c r="F614" s="70" t="s">
        <v>160</v>
      </c>
      <c r="G614" s="70" t="s">
        <v>2317</v>
      </c>
      <c r="H614" s="70" t="s">
        <v>2318</v>
      </c>
      <c r="I614" s="148"/>
      <c r="J614" s="71">
        <v>18.738840686183398</v>
      </c>
      <c r="K614" s="71">
        <v>1.040626667196084</v>
      </c>
      <c r="L614" s="71">
        <v>1.8920320255518106</v>
      </c>
      <c r="M614" s="71">
        <v>9.6127212697070288</v>
      </c>
      <c r="N614" s="71">
        <v>10.413809521904264</v>
      </c>
      <c r="O614" s="71">
        <v>6.4382256557521078</v>
      </c>
      <c r="P614" s="71">
        <v>9.511610468632405</v>
      </c>
      <c r="Q614" s="71">
        <v>0.42225556069825698</v>
      </c>
      <c r="R614" s="71">
        <v>0</v>
      </c>
      <c r="S614" s="71">
        <v>1.32924095844646</v>
      </c>
      <c r="T614" s="72"/>
      <c r="U614" s="71">
        <v>1774730</v>
      </c>
      <c r="V614" s="71">
        <v>318</v>
      </c>
      <c r="W614" s="71">
        <v>53</v>
      </c>
      <c r="X614" s="71">
        <v>2325</v>
      </c>
      <c r="Y614" s="71">
        <v>2620</v>
      </c>
      <c r="Z614" s="71">
        <v>4737</v>
      </c>
      <c r="AA614" s="71">
        <v>2047</v>
      </c>
      <c r="AB614" s="71">
        <v>7232</v>
      </c>
      <c r="AC614" s="71">
        <v>0</v>
      </c>
      <c r="AD614" s="71">
        <v>1.32924095844646</v>
      </c>
      <c r="AE614" s="72"/>
      <c r="AF614" s="71">
        <v>13519490.789478499</v>
      </c>
      <c r="AG614" s="71">
        <v>655273.85029216169</v>
      </c>
      <c r="AH614" s="71">
        <v>332430.37740795617</v>
      </c>
      <c r="AI614" s="71">
        <v>14169084.838431215</v>
      </c>
      <c r="AJ614" s="71">
        <v>12394895.474075479</v>
      </c>
      <c r="AK614" s="71">
        <v>0</v>
      </c>
      <c r="AL614" s="71">
        <v>0</v>
      </c>
      <c r="AM614" s="71">
        <v>949300.43662603071</v>
      </c>
      <c r="AN614" s="71">
        <v>0</v>
      </c>
      <c r="AO614" s="71">
        <v>0</v>
      </c>
      <c r="AP614" s="71">
        <v>42020475.766311347</v>
      </c>
      <c r="AQ614" s="72"/>
      <c r="AR614" s="71">
        <v>169</v>
      </c>
      <c r="AS614" s="71">
        <v>22</v>
      </c>
      <c r="AT614" s="71">
        <v>0</v>
      </c>
      <c r="AU614" s="71">
        <v>0</v>
      </c>
      <c r="AV614" s="71">
        <v>0</v>
      </c>
      <c r="AW614" s="71">
        <v>0</v>
      </c>
      <c r="AX614" s="71"/>
      <c r="AY614" s="72"/>
      <c r="AZ614" s="71">
        <v>780.8</v>
      </c>
      <c r="BA614" s="71">
        <v>12165.9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2336</v>
      </c>
      <c r="B615" s="70">
        <v>357</v>
      </c>
      <c r="C615" s="70">
        <v>19</v>
      </c>
      <c r="D615" s="70">
        <v>21</v>
      </c>
      <c r="E615" s="70">
        <v>2022</v>
      </c>
      <c r="F615" s="70" t="s">
        <v>161</v>
      </c>
      <c r="G615" s="1064" t="s">
        <v>2317</v>
      </c>
      <c r="H615" s="70" t="s">
        <v>2318</v>
      </c>
      <c r="I615" s="148"/>
      <c r="J615" s="71">
        <v>22.731998282782925</v>
      </c>
      <c r="K615" s="71">
        <v>0.94750784970336499</v>
      </c>
      <c r="L615" s="71">
        <v>1.6218533605120975</v>
      </c>
      <c r="M615" s="71">
        <v>9.1773295447381074</v>
      </c>
      <c r="N615" s="71">
        <v>10.545839628032862</v>
      </c>
      <c r="O615" s="71">
        <v>6.7362560773009843</v>
      </c>
      <c r="P615" s="71">
        <v>9.3184434820078543</v>
      </c>
      <c r="Q615" s="71">
        <v>0.41267759597466075</v>
      </c>
      <c r="R615" s="71">
        <v>0</v>
      </c>
      <c r="S615" s="71">
        <v>0.87460720265649283</v>
      </c>
      <c r="T615" s="72"/>
      <c r="U615" s="71">
        <v>2515707</v>
      </c>
      <c r="V615" s="71">
        <v>318</v>
      </c>
      <c r="W615" s="71">
        <v>53</v>
      </c>
      <c r="X615" s="71">
        <v>2325</v>
      </c>
      <c r="Y615" s="71">
        <v>2605</v>
      </c>
      <c r="Z615" s="71">
        <v>4709</v>
      </c>
      <c r="AA615" s="71">
        <v>2036</v>
      </c>
      <c r="AB615" s="71">
        <v>7010</v>
      </c>
      <c r="AC615" s="71">
        <v>0</v>
      </c>
      <c r="AD615" s="71">
        <v>0.87460720265649283</v>
      </c>
      <c r="AE615" s="72"/>
      <c r="AF615" s="71">
        <v>17500104.869197339</v>
      </c>
      <c r="AG615" s="71">
        <v>662583.86079467775</v>
      </c>
      <c r="AH615" s="71">
        <v>332666.64381209604</v>
      </c>
      <c r="AI615" s="71">
        <v>13948817.164031524</v>
      </c>
      <c r="AJ615" s="71">
        <v>13340319.272632839</v>
      </c>
      <c r="AK615" s="71">
        <v>0</v>
      </c>
      <c r="AL615" s="71">
        <v>0</v>
      </c>
      <c r="AM615" s="71">
        <v>905182.33379388019</v>
      </c>
      <c r="AN615" s="71">
        <v>0</v>
      </c>
      <c r="AO615" s="71">
        <v>0</v>
      </c>
      <c r="AP615" s="71">
        <v>46689674.144262351</v>
      </c>
      <c r="AQ615" s="72"/>
      <c r="AR615" s="71">
        <v>178</v>
      </c>
      <c r="AS615" s="71">
        <v>22</v>
      </c>
      <c r="AT615" s="71">
        <v>0</v>
      </c>
      <c r="AU615" s="71">
        <v>0</v>
      </c>
      <c r="AV615" s="71">
        <v>0</v>
      </c>
      <c r="AW615" s="71">
        <v>0</v>
      </c>
      <c r="AX615" s="71"/>
      <c r="AY615" s="72"/>
      <c r="AZ615" s="71">
        <v>831.49999999999989</v>
      </c>
      <c r="BA615" s="71">
        <v>12165.9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2337</v>
      </c>
      <c r="B616" s="70">
        <v>357</v>
      </c>
      <c r="C616" s="70">
        <v>20</v>
      </c>
      <c r="D616" s="70">
        <v>21</v>
      </c>
      <c r="E616" s="70">
        <v>2023</v>
      </c>
      <c r="F616" s="70" t="s">
        <v>1539</v>
      </c>
      <c r="G616" s="1064" t="s">
        <v>2317</v>
      </c>
      <c r="H616" s="70" t="s">
        <v>2318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184</v>
      </c>
      <c r="AS616" s="71">
        <v>22</v>
      </c>
      <c r="AT616" s="71">
        <v>0</v>
      </c>
      <c r="AU616" s="71">
        <v>0</v>
      </c>
      <c r="AV616" s="71">
        <v>0</v>
      </c>
      <c r="AW616" s="71">
        <v>0</v>
      </c>
      <c r="AX616" s="71"/>
      <c r="AY616" s="72"/>
      <c r="AZ616" s="71">
        <v>862.89999999999986</v>
      </c>
      <c r="BA616" s="71">
        <v>12165.9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2338</v>
      </c>
      <c r="B617" s="70">
        <v>357</v>
      </c>
      <c r="C617" s="70">
        <v>21</v>
      </c>
      <c r="D617" s="70">
        <v>21</v>
      </c>
      <c r="E617" s="70">
        <v>2024</v>
      </c>
      <c r="F617" s="70" t="s">
        <v>1554</v>
      </c>
      <c r="G617" s="70" t="s">
        <v>2317</v>
      </c>
      <c r="H617" s="70" t="s">
        <v>2318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12841.117480417</v>
      </c>
      <c r="K618" s="71">
        <v>193.54019726954741</v>
      </c>
      <c r="L618" s="71">
        <v>490.27843461332691</v>
      </c>
      <c r="M618" s="71">
        <v>1110.303059182894</v>
      </c>
      <c r="N618" s="71">
        <v>1180.9077992428599</v>
      </c>
      <c r="O618" s="71">
        <v>930.43306529505082</v>
      </c>
      <c r="P618" s="71">
        <v>1431.203142784658</v>
      </c>
      <c r="Q618" s="71">
        <v>93.309205850973697</v>
      </c>
      <c r="R618" s="71">
        <v>1039.7797950545271</v>
      </c>
      <c r="S618" s="71">
        <v>96.271439999999998</v>
      </c>
      <c r="T618" s="72"/>
      <c r="U618" s="71">
        <v>330656990</v>
      </c>
      <c r="V618" s="71">
        <v>65487</v>
      </c>
      <c r="W618" s="71">
        <v>5529</v>
      </c>
      <c r="X618" s="71">
        <v>435600</v>
      </c>
      <c r="Y618" s="71">
        <v>512771</v>
      </c>
      <c r="Z618" s="71">
        <v>382698</v>
      </c>
      <c r="AA618" s="71">
        <v>347512</v>
      </c>
      <c r="AB618" s="71">
        <v>1515025</v>
      </c>
      <c r="AC618" s="71">
        <v>180091732</v>
      </c>
      <c r="AD618" s="71">
        <v>96.271439999999998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10990.7830010372</v>
      </c>
      <c r="K619" s="71">
        <v>126.78714905597801</v>
      </c>
      <c r="L619" s="71">
        <v>410.9674871159354</v>
      </c>
      <c r="M619" s="71">
        <v>1751.5543821246979</v>
      </c>
      <c r="N619" s="71">
        <v>1898.226740304407</v>
      </c>
      <c r="O619" s="71">
        <v>1466.7033359550139</v>
      </c>
      <c r="P619" s="71">
        <v>1433.4808769272511</v>
      </c>
      <c r="Q619" s="71">
        <v>87.602407917374293</v>
      </c>
      <c r="R619" s="71">
        <v>798.05882111717608</v>
      </c>
      <c r="S619" s="71">
        <v>159.6492040505</v>
      </c>
      <c r="T619" s="72"/>
      <c r="U619" s="71">
        <v>343517769</v>
      </c>
      <c r="V619" s="71">
        <v>57785</v>
      </c>
      <c r="W619" s="71">
        <v>4835</v>
      </c>
      <c r="X619" s="71">
        <v>393285</v>
      </c>
      <c r="Y619" s="71">
        <v>614046</v>
      </c>
      <c r="Z619" s="71">
        <v>698101</v>
      </c>
      <c r="AA619" s="71">
        <v>285062</v>
      </c>
      <c r="AB619" s="71">
        <v>1486946</v>
      </c>
      <c r="AC619" s="71">
        <v>141120178</v>
      </c>
      <c r="AD619" s="71">
        <v>159.6492040505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10747.562919825619</v>
      </c>
      <c r="K621" s="71">
        <v>119.4042062776422</v>
      </c>
      <c r="L621" s="71">
        <v>419.47839292712632</v>
      </c>
      <c r="M621" s="71">
        <v>1784.1728325579711</v>
      </c>
      <c r="N621" s="71">
        <v>1933.6427395516041</v>
      </c>
      <c r="O621" s="71">
        <v>1426.169030521485</v>
      </c>
      <c r="P621" s="71">
        <v>1406.095589355918</v>
      </c>
      <c r="Q621" s="71">
        <v>91.533257160466107</v>
      </c>
      <c r="R621" s="71">
        <v>722.80678940715438</v>
      </c>
      <c r="S621" s="71">
        <v>124.3479829820435</v>
      </c>
      <c r="T621" s="72"/>
      <c r="U621" s="71">
        <v>434058361</v>
      </c>
      <c r="V621" s="71">
        <v>53724</v>
      </c>
      <c r="W621" s="71">
        <v>4737</v>
      </c>
      <c r="X621" s="71">
        <v>452664</v>
      </c>
      <c r="Y621" s="71">
        <v>622441</v>
      </c>
      <c r="Z621" s="71">
        <v>705656</v>
      </c>
      <c r="AA621" s="71">
        <v>275354</v>
      </c>
      <c r="AB621" s="71">
        <v>1471510</v>
      </c>
      <c r="AC621" s="71">
        <v>131480710</v>
      </c>
      <c r="AD621" s="71">
        <v>124.3479829820435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9855.7784446757305</v>
      </c>
      <c r="K622" s="71">
        <v>88.369897590688836</v>
      </c>
      <c r="L622" s="71">
        <v>364.2148714236717</v>
      </c>
      <c r="M622" s="71">
        <v>1896.550134321003</v>
      </c>
      <c r="N622" s="71">
        <v>2054.8696668130069</v>
      </c>
      <c r="O622" s="71">
        <v>1383.9646592303391</v>
      </c>
      <c r="P622" s="71">
        <v>1369.436149315261</v>
      </c>
      <c r="Q622" s="71">
        <v>89.611289827781803</v>
      </c>
      <c r="R622" s="71">
        <v>591.73638292208602</v>
      </c>
      <c r="S622" s="71">
        <v>123.80669530233</v>
      </c>
      <c r="T622" s="72"/>
      <c r="U622" s="71">
        <v>432137747</v>
      </c>
      <c r="V622" s="71">
        <v>53724</v>
      </c>
      <c r="W622" s="71">
        <v>4737</v>
      </c>
      <c r="X622" s="71">
        <v>452664</v>
      </c>
      <c r="Y622" s="71">
        <v>626663</v>
      </c>
      <c r="Z622" s="71">
        <v>708808</v>
      </c>
      <c r="AA622" s="71">
        <v>268481</v>
      </c>
      <c r="AB622" s="71">
        <v>1464307</v>
      </c>
      <c r="AC622" s="71">
        <v>111770861</v>
      </c>
      <c r="AD622" s="71">
        <v>123.80669530233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9549.1870142484258</v>
      </c>
      <c r="K623" s="71">
        <v>93.253638238189808</v>
      </c>
      <c r="L623" s="71">
        <v>420.92336615048771</v>
      </c>
      <c r="M623" s="71">
        <v>2108.0544091238062</v>
      </c>
      <c r="N623" s="71">
        <v>1905.778205682725</v>
      </c>
      <c r="O623" s="71">
        <v>1409.4155812263721</v>
      </c>
      <c r="P623" s="71">
        <v>1300.8612537246961</v>
      </c>
      <c r="Q623" s="71">
        <v>84.994633615996904</v>
      </c>
      <c r="R623" s="71">
        <v>520.30847887094171</v>
      </c>
      <c r="S623" s="71">
        <v>133.0739025386905</v>
      </c>
      <c r="T623" s="72"/>
      <c r="U623" s="71">
        <v>358158127</v>
      </c>
      <c r="V623" s="71">
        <v>51222</v>
      </c>
      <c r="W623" s="71">
        <v>6553</v>
      </c>
      <c r="X623" s="71">
        <v>498688</v>
      </c>
      <c r="Y623" s="71">
        <v>630260</v>
      </c>
      <c r="Z623" s="71">
        <v>712494</v>
      </c>
      <c r="AA623" s="71">
        <v>261824</v>
      </c>
      <c r="AB623" s="71">
        <v>1457950</v>
      </c>
      <c r="AC623" s="71">
        <v>95879152</v>
      </c>
      <c r="AD623" s="71">
        <v>133.0739025386905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9343.6810000000005</v>
      </c>
      <c r="BK623" s="71">
        <v>1353.5419999999999</v>
      </c>
      <c r="BL623" s="71">
        <v>264.52099999999996</v>
      </c>
      <c r="BM623" s="71">
        <v>0</v>
      </c>
      <c r="BN623" s="72"/>
      <c r="BO623" s="71">
        <v>0</v>
      </c>
      <c r="BP623" s="71">
        <v>0</v>
      </c>
      <c r="BQ623" s="71">
        <v>122</v>
      </c>
      <c r="BR623" s="71">
        <v>5</v>
      </c>
      <c r="BS623" s="71">
        <v>40</v>
      </c>
      <c r="BT623" s="71">
        <v>0</v>
      </c>
      <c r="BU623"/>
      <c r="BV623" s="70">
        <v>10429.357</v>
      </c>
      <c r="BW623" s="70">
        <v>213.96299999999999</v>
      </c>
      <c r="BX623" s="70">
        <v>78.644000000000005</v>
      </c>
      <c r="BY623" s="70">
        <v>6.5010000000000003</v>
      </c>
      <c r="BZ623" s="70">
        <v>233.279</v>
      </c>
      <c r="CA623" s="70">
        <v>0</v>
      </c>
      <c r="CB623" s="70">
        <v>0</v>
      </c>
      <c r="CC623" s="70">
        <v>0</v>
      </c>
      <c r="CD623" s="70">
        <v>0</v>
      </c>
    </row>
    <row r="624" spans="1:82">
      <c r="A624" s="70" t="s">
        <v>2379</v>
      </c>
      <c r="B624" s="70">
        <v>517</v>
      </c>
      <c r="C624" s="70">
        <v>7</v>
      </c>
      <c r="D624" s="70">
        <v>31</v>
      </c>
      <c r="E624" s="70">
        <v>2010</v>
      </c>
      <c r="F624" s="70" t="s">
        <v>177</v>
      </c>
      <c r="G624" s="70" t="s">
        <v>2372</v>
      </c>
      <c r="H624" s="70" t="s">
        <v>2373</v>
      </c>
      <c r="I624" s="148"/>
      <c r="J624" s="71">
        <v>9187.678523146009</v>
      </c>
      <c r="K624" s="71">
        <v>89.947917133168659</v>
      </c>
      <c r="L624" s="71">
        <v>392.13754831786889</v>
      </c>
      <c r="M624" s="71">
        <v>1882.0931581646939</v>
      </c>
      <c r="N624" s="71">
        <v>1736.0977856040649</v>
      </c>
      <c r="O624" s="71">
        <v>1410.965540461716</v>
      </c>
      <c r="P624" s="71">
        <v>1309.5326906171431</v>
      </c>
      <c r="Q624" s="71">
        <v>88.232440800651005</v>
      </c>
      <c r="R624" s="71">
        <v>518.51496653667152</v>
      </c>
      <c r="S624" s="71">
        <v>124.7168241695578</v>
      </c>
      <c r="T624" s="72"/>
      <c r="U624" s="71">
        <v>379238236</v>
      </c>
      <c r="V624" s="71">
        <v>51222</v>
      </c>
      <c r="W624" s="71">
        <v>6553</v>
      </c>
      <c r="X624" s="71">
        <v>498688</v>
      </c>
      <c r="Y624" s="71">
        <v>633350</v>
      </c>
      <c r="Z624" s="71">
        <v>716592</v>
      </c>
      <c r="AA624" s="71">
        <v>256987</v>
      </c>
      <c r="AB624" s="71">
        <v>1450262</v>
      </c>
      <c r="AC624" s="71">
        <v>90547525</v>
      </c>
      <c r="AD624" s="71">
        <v>124.7168241695578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9462.0049999999992</v>
      </c>
      <c r="BK624" s="71">
        <v>1301.9059999999999</v>
      </c>
      <c r="BL624" s="71">
        <v>204.935</v>
      </c>
      <c r="BM624" s="71">
        <v>0</v>
      </c>
      <c r="BN624" s="72"/>
      <c r="BO624" s="71">
        <v>0</v>
      </c>
      <c r="BP624" s="71">
        <v>0</v>
      </c>
      <c r="BQ624" s="71">
        <v>125</v>
      </c>
      <c r="BR624" s="71">
        <v>5</v>
      </c>
      <c r="BS624" s="71">
        <v>37</v>
      </c>
      <c r="BT624" s="71">
        <v>0</v>
      </c>
      <c r="BU624"/>
      <c r="BV624" s="70">
        <v>10764.829</v>
      </c>
      <c r="BW624" s="70">
        <v>68.587000000000003</v>
      </c>
      <c r="BX624" s="70">
        <v>18.018999999999998</v>
      </c>
      <c r="BY624" s="70">
        <v>0</v>
      </c>
      <c r="BZ624" s="70">
        <v>53.533000000000001</v>
      </c>
      <c r="CA624" s="70">
        <v>0</v>
      </c>
      <c r="CB624" s="70">
        <v>42.008000000000003</v>
      </c>
      <c r="CC624" s="70">
        <v>21.87</v>
      </c>
      <c r="CD624" s="70">
        <v>0</v>
      </c>
    </row>
    <row r="625" spans="1:82">
      <c r="A625" s="70" t="s">
        <v>2380</v>
      </c>
      <c r="B625" s="70">
        <v>518</v>
      </c>
      <c r="C625" s="70">
        <v>8</v>
      </c>
      <c r="D625" s="70">
        <v>31</v>
      </c>
      <c r="E625" s="70">
        <v>2011</v>
      </c>
      <c r="F625" s="70" t="s">
        <v>178</v>
      </c>
      <c r="G625" s="70" t="s">
        <v>2372</v>
      </c>
      <c r="H625" s="70" t="s">
        <v>2373</v>
      </c>
      <c r="I625" s="148"/>
      <c r="J625" s="71">
        <v>11166.48542292105</v>
      </c>
      <c r="K625" s="71">
        <v>129.33038238430959</v>
      </c>
      <c r="L625" s="71">
        <v>314.26451244610001</v>
      </c>
      <c r="M625" s="71">
        <v>2611.880413057796</v>
      </c>
      <c r="N625" s="71">
        <v>2492.7722787283692</v>
      </c>
      <c r="O625" s="71">
        <v>1394.7526943092744</v>
      </c>
      <c r="P625" s="71">
        <v>1249.7577440693808</v>
      </c>
      <c r="Q625" s="71">
        <v>101.145538758217</v>
      </c>
      <c r="R625" s="71">
        <v>490.43977665281949</v>
      </c>
      <c r="S625" s="71">
        <v>135.81306823685699</v>
      </c>
      <c r="T625" s="72"/>
      <c r="U625" s="71">
        <v>433949888</v>
      </c>
      <c r="V625" s="71">
        <v>51222</v>
      </c>
      <c r="W625" s="71">
        <v>6553</v>
      </c>
      <c r="X625" s="71">
        <v>498688</v>
      </c>
      <c r="Y625" s="71">
        <v>635273</v>
      </c>
      <c r="Z625" s="71">
        <v>723747</v>
      </c>
      <c r="AA625" s="71">
        <v>252555</v>
      </c>
      <c r="AB625" s="71">
        <v>1441291</v>
      </c>
      <c r="AC625" s="71">
        <v>85503149</v>
      </c>
      <c r="AD625" s="71">
        <v>135.81306823685699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9629.6640000000007</v>
      </c>
      <c r="BK625" s="71">
        <v>1585.4069999999999</v>
      </c>
      <c r="BL625" s="71">
        <v>252.63799999999998</v>
      </c>
      <c r="BM625" s="71">
        <v>0</v>
      </c>
      <c r="BN625" s="72"/>
      <c r="BO625" s="71">
        <v>0</v>
      </c>
      <c r="BP625" s="71">
        <v>0</v>
      </c>
      <c r="BQ625" s="71">
        <v>132</v>
      </c>
      <c r="BR625" s="71">
        <v>5</v>
      </c>
      <c r="BS625" s="71">
        <v>41</v>
      </c>
      <c r="BT625" s="71">
        <v>0</v>
      </c>
      <c r="BU625"/>
      <c r="BV625" s="70">
        <v>10868.198</v>
      </c>
      <c r="BW625" s="70">
        <v>266.12</v>
      </c>
      <c r="BX625" s="70">
        <v>19.706</v>
      </c>
      <c r="BY625" s="70">
        <v>6.319</v>
      </c>
      <c r="BZ625" s="70">
        <v>249.53899999999999</v>
      </c>
      <c r="CA625" s="70">
        <v>0</v>
      </c>
      <c r="CB625" s="70">
        <v>36.869</v>
      </c>
      <c r="CC625" s="70">
        <v>20.957999999999998</v>
      </c>
      <c r="CD625" s="70">
        <v>0</v>
      </c>
    </row>
    <row r="626" spans="1:82">
      <c r="A626" s="70" t="s">
        <v>2381</v>
      </c>
      <c r="B626" s="70">
        <v>519</v>
      </c>
      <c r="C626" s="70">
        <v>9</v>
      </c>
      <c r="D626" s="70">
        <v>31</v>
      </c>
      <c r="E626" s="70">
        <v>2012</v>
      </c>
      <c r="F626" s="70" t="s">
        <v>179</v>
      </c>
      <c r="G626" s="70" t="s">
        <v>2372</v>
      </c>
      <c r="H626" s="70" t="s">
        <v>2373</v>
      </c>
      <c r="I626" s="148"/>
      <c r="J626" s="71">
        <v>13210.01734294682</v>
      </c>
      <c r="K626" s="71">
        <v>130.16002912705059</v>
      </c>
      <c r="L626" s="71">
        <v>312.33794142192471</v>
      </c>
      <c r="M626" s="71">
        <v>2928.7080058214292</v>
      </c>
      <c r="N626" s="71">
        <v>2869.162065625178</v>
      </c>
      <c r="O626" s="71">
        <v>1398.2755838329426</v>
      </c>
      <c r="P626" s="71">
        <v>1233.8165792918303</v>
      </c>
      <c r="Q626" s="71">
        <v>109.80307704353</v>
      </c>
      <c r="R626" s="71">
        <v>494.20407339899668</v>
      </c>
      <c r="S626" s="71">
        <v>135.21957570544021</v>
      </c>
      <c r="T626" s="72"/>
      <c r="U626" s="71">
        <v>402981635</v>
      </c>
      <c r="V626" s="71">
        <v>51222</v>
      </c>
      <c r="W626" s="71">
        <v>6553</v>
      </c>
      <c r="X626" s="71">
        <v>498688</v>
      </c>
      <c r="Y626" s="71">
        <v>643076</v>
      </c>
      <c r="Z626" s="71">
        <v>731330</v>
      </c>
      <c r="AA626" s="71">
        <v>247923</v>
      </c>
      <c r="AB626" s="71">
        <v>1440117</v>
      </c>
      <c r="AC626" s="71">
        <v>83927817</v>
      </c>
      <c r="AD626" s="71">
        <v>135.21957570544021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9684.1020000000008</v>
      </c>
      <c r="BK626" s="71">
        <v>1600.617</v>
      </c>
      <c r="BL626" s="71">
        <v>301.25799999999998</v>
      </c>
      <c r="BM626" s="71">
        <v>0</v>
      </c>
      <c r="BN626" s="72"/>
      <c r="BO626" s="71">
        <v>0</v>
      </c>
      <c r="BP626" s="71">
        <v>0</v>
      </c>
      <c r="BQ626" s="71">
        <v>126</v>
      </c>
      <c r="BR626" s="71">
        <v>6</v>
      </c>
      <c r="BS626" s="71">
        <v>42</v>
      </c>
      <c r="BT626" s="71">
        <v>0</v>
      </c>
      <c r="BU626"/>
      <c r="BV626" s="70">
        <v>10971.864</v>
      </c>
      <c r="BW626" s="70">
        <v>195.92699999999999</v>
      </c>
      <c r="BX626" s="70">
        <v>74.722999999999999</v>
      </c>
      <c r="BY626" s="70">
        <v>6.2320000000000002</v>
      </c>
      <c r="BZ626" s="70">
        <v>289.08300000000003</v>
      </c>
      <c r="CA626" s="70">
        <v>0</v>
      </c>
      <c r="CB626" s="70">
        <v>30.649000000000001</v>
      </c>
      <c r="CC626" s="70">
        <v>17.498999999999999</v>
      </c>
      <c r="CD626" s="70">
        <v>0</v>
      </c>
    </row>
    <row r="627" spans="1:82">
      <c r="A627" s="70" t="s">
        <v>2382</v>
      </c>
      <c r="B627" s="70">
        <v>520</v>
      </c>
      <c r="C627" s="70">
        <v>10</v>
      </c>
      <c r="D627" s="70">
        <v>31</v>
      </c>
      <c r="E627" s="70">
        <v>2013</v>
      </c>
      <c r="F627" s="70" t="s">
        <v>180</v>
      </c>
      <c r="G627" s="70" t="s">
        <v>2372</v>
      </c>
      <c r="H627" s="70" t="s">
        <v>2373</v>
      </c>
      <c r="I627" s="148"/>
      <c r="J627" s="71">
        <v>12052.581825641349</v>
      </c>
      <c r="K627" s="71">
        <v>108.48583139053559</v>
      </c>
      <c r="L627" s="71">
        <v>322.833480558963</v>
      </c>
      <c r="M627" s="71">
        <v>2973.9644860795711</v>
      </c>
      <c r="N627" s="71">
        <v>3012.289151901678</v>
      </c>
      <c r="O627" s="71">
        <v>1354.6818148294226</v>
      </c>
      <c r="P627" s="71">
        <v>1225.6125377443566</v>
      </c>
      <c r="Q627" s="71">
        <v>111.122393522961</v>
      </c>
      <c r="R627" s="71">
        <v>477.0938504561268</v>
      </c>
      <c r="S627" s="71">
        <v>146.37329153709661</v>
      </c>
      <c r="T627" s="72"/>
      <c r="U627" s="71">
        <v>406775880</v>
      </c>
      <c r="V627" s="71">
        <v>51222</v>
      </c>
      <c r="W627" s="71">
        <v>6553</v>
      </c>
      <c r="X627" s="71">
        <v>498688</v>
      </c>
      <c r="Y627" s="71">
        <v>645431</v>
      </c>
      <c r="Z627" s="71">
        <v>740164</v>
      </c>
      <c r="AA627" s="71">
        <v>245350</v>
      </c>
      <c r="AB627" s="71">
        <v>1436527</v>
      </c>
      <c r="AC627" s="71">
        <v>79088711</v>
      </c>
      <c r="AD627" s="71">
        <v>146.37329153709661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10209.155000000001</v>
      </c>
      <c r="BK627" s="71">
        <v>1619.202</v>
      </c>
      <c r="BL627" s="71">
        <v>379.72799999999995</v>
      </c>
      <c r="BM627" s="71">
        <v>0</v>
      </c>
      <c r="BN627" s="72"/>
      <c r="BO627" s="71">
        <v>0</v>
      </c>
      <c r="BP627" s="71">
        <v>0</v>
      </c>
      <c r="BQ627" s="71">
        <v>125</v>
      </c>
      <c r="BR627" s="71">
        <v>6</v>
      </c>
      <c r="BS627" s="71">
        <v>43</v>
      </c>
      <c r="BT627" s="71">
        <v>0</v>
      </c>
      <c r="BU627"/>
      <c r="BV627" s="70">
        <v>11551.349</v>
      </c>
      <c r="BW627" s="70">
        <v>179.14</v>
      </c>
      <c r="BX627" s="70">
        <v>110.518</v>
      </c>
      <c r="BY627" s="70">
        <v>6.617</v>
      </c>
      <c r="BZ627" s="70">
        <v>306.77800000000002</v>
      </c>
      <c r="CA627" s="70">
        <v>0</v>
      </c>
      <c r="CB627" s="70">
        <v>36.609000000000002</v>
      </c>
      <c r="CC627" s="70">
        <v>17.074000000000002</v>
      </c>
      <c r="CD627" s="70">
        <v>0</v>
      </c>
    </row>
    <row r="628" spans="1:82">
      <c r="A628" s="70" t="s">
        <v>2383</v>
      </c>
      <c r="B628" s="70">
        <v>521</v>
      </c>
      <c r="C628" s="70">
        <v>11</v>
      </c>
      <c r="D628" s="70">
        <v>31</v>
      </c>
      <c r="E628" s="70">
        <v>2014</v>
      </c>
      <c r="F628" s="70" t="s">
        <v>181</v>
      </c>
      <c r="G628" s="70" t="s">
        <v>2372</v>
      </c>
      <c r="H628" s="70" t="s">
        <v>2373</v>
      </c>
      <c r="I628" s="148"/>
      <c r="J628" s="71">
        <v>10683.93030098157</v>
      </c>
      <c r="K628" s="71">
        <v>107.9546897308547</v>
      </c>
      <c r="L628" s="71">
        <v>364.14483011587839</v>
      </c>
      <c r="M628" s="71">
        <v>2787.0318359189878</v>
      </c>
      <c r="N628" s="71">
        <v>2774.5956068423561</v>
      </c>
      <c r="O628" s="71">
        <v>1297.724353026241</v>
      </c>
      <c r="P628" s="71">
        <v>1218.2547708826835</v>
      </c>
      <c r="Q628" s="71">
        <v>105.861268851364</v>
      </c>
      <c r="R628" s="71">
        <v>466.10607037302952</v>
      </c>
      <c r="S628" s="71">
        <v>139.24573380477639</v>
      </c>
      <c r="T628" s="72"/>
      <c r="U628" s="71">
        <v>413917797</v>
      </c>
      <c r="V628" s="71">
        <v>43051</v>
      </c>
      <c r="W628" s="71">
        <v>6302</v>
      </c>
      <c r="X628" s="71">
        <v>487335</v>
      </c>
      <c r="Y628" s="71">
        <v>647461</v>
      </c>
      <c r="Z628" s="71">
        <v>746781</v>
      </c>
      <c r="AA628" s="71">
        <v>242616</v>
      </c>
      <c r="AB628" s="71">
        <v>1426367</v>
      </c>
      <c r="AC628" s="71">
        <v>77510204</v>
      </c>
      <c r="AD628" s="71">
        <v>139.24573380477639</v>
      </c>
      <c r="AE628" s="72"/>
      <c r="AF628" s="71"/>
      <c r="AG628" s="71"/>
      <c r="AH628" s="71"/>
      <c r="AI628" s="71"/>
      <c r="AJ628" s="71"/>
      <c r="AK628" s="71"/>
      <c r="AL628" s="71"/>
      <c r="AM628" s="71"/>
      <c r="AN628" s="71"/>
      <c r="AO628" s="71"/>
      <c r="AP628" s="71"/>
      <c r="AQ628" s="72"/>
      <c r="AR628" s="71">
        <v>28209</v>
      </c>
      <c r="AS628" s="71">
        <v>5205</v>
      </c>
      <c r="AT628" s="71">
        <v>7</v>
      </c>
      <c r="AU628" s="71">
        <v>4</v>
      </c>
      <c r="AV628" s="71">
        <v>0</v>
      </c>
      <c r="AW628" s="71">
        <v>2</v>
      </c>
      <c r="AX628" s="71"/>
      <c r="AY628" s="72"/>
      <c r="AZ628" s="71">
        <v>119986.558</v>
      </c>
      <c r="BA628" s="71">
        <v>282197.39899999998</v>
      </c>
      <c r="BB628" s="71">
        <v>89300</v>
      </c>
      <c r="BC628" s="71">
        <v>6615</v>
      </c>
      <c r="BD628" s="71">
        <v>0</v>
      </c>
      <c r="BE628" s="71">
        <v>12984</v>
      </c>
      <c r="BF628" s="71"/>
      <c r="BG628" s="72"/>
      <c r="BH628" s="71">
        <v>0</v>
      </c>
      <c r="BI628" s="71">
        <v>0</v>
      </c>
      <c r="BJ628" s="71">
        <v>9881.8050000000003</v>
      </c>
      <c r="BK628" s="71">
        <v>1480.4390000000001</v>
      </c>
      <c r="BL628" s="71">
        <v>394.94900000000001</v>
      </c>
      <c r="BM628" s="71">
        <v>0</v>
      </c>
      <c r="BN628" s="72"/>
      <c r="BO628" s="71">
        <v>0</v>
      </c>
      <c r="BP628" s="71">
        <v>0</v>
      </c>
      <c r="BQ628" s="71">
        <v>125</v>
      </c>
      <c r="BR628" s="71">
        <v>6</v>
      </c>
      <c r="BS628" s="71">
        <v>43</v>
      </c>
      <c r="BT628" s="71">
        <v>0</v>
      </c>
      <c r="BU628"/>
      <c r="BV628" s="70">
        <v>11069.936</v>
      </c>
      <c r="BW628" s="70">
        <v>191.077</v>
      </c>
      <c r="BX628" s="70">
        <v>113.29900000000001</v>
      </c>
      <c r="BY628" s="70">
        <v>7.4290000000000003</v>
      </c>
      <c r="BZ628" s="70">
        <v>327.37099999999998</v>
      </c>
      <c r="CA628" s="70">
        <v>0</v>
      </c>
      <c r="CB628" s="70">
        <v>39.814</v>
      </c>
      <c r="CC628" s="70">
        <v>8.2669999999999995</v>
      </c>
      <c r="CD628" s="70">
        <v>0</v>
      </c>
    </row>
    <row r="629" spans="1:82">
      <c r="A629" s="70" t="s">
        <v>2384</v>
      </c>
      <c r="B629" s="70">
        <v>522</v>
      </c>
      <c r="C629" s="70">
        <v>12</v>
      </c>
      <c r="D629" s="70">
        <v>31</v>
      </c>
      <c r="E629" s="70">
        <v>2015</v>
      </c>
      <c r="F629" s="70" t="s">
        <v>182</v>
      </c>
      <c r="G629" s="70" t="s">
        <v>2372</v>
      </c>
      <c r="H629" s="70" t="s">
        <v>2373</v>
      </c>
      <c r="I629" s="148"/>
      <c r="J629" s="71">
        <v>11085.17482602529</v>
      </c>
      <c r="K629" s="71">
        <v>101.346821093532</v>
      </c>
      <c r="L629" s="71">
        <v>292.20372759879763</v>
      </c>
      <c r="M629" s="71">
        <v>2618.6592792748211</v>
      </c>
      <c r="N629" s="71">
        <v>2425.2937709938151</v>
      </c>
      <c r="O629" s="71">
        <v>1292.4111026848329</v>
      </c>
      <c r="P629" s="71">
        <v>1206.4027580267618</v>
      </c>
      <c r="Q629" s="71">
        <v>102.87793692544599</v>
      </c>
      <c r="R629" s="71">
        <v>467.26449421938293</v>
      </c>
      <c r="S629" s="71">
        <v>115.06081127435181</v>
      </c>
      <c r="T629" s="72"/>
      <c r="U629" s="71">
        <v>408838091</v>
      </c>
      <c r="V629" s="71">
        <v>43051</v>
      </c>
      <c r="W629" s="71">
        <v>6302</v>
      </c>
      <c r="X629" s="71">
        <v>487335</v>
      </c>
      <c r="Y629" s="71">
        <v>649791</v>
      </c>
      <c r="Z629" s="71">
        <v>750881</v>
      </c>
      <c r="AA629" s="71">
        <v>240066</v>
      </c>
      <c r="AB629" s="71">
        <v>1415997</v>
      </c>
      <c r="AC629" s="71">
        <v>79871241</v>
      </c>
      <c r="AD629" s="71">
        <v>115.06081127435181</v>
      </c>
      <c r="AE629" s="72"/>
      <c r="AF629" s="71">
        <v>5119976931.8334541</v>
      </c>
      <c r="AG629" s="71">
        <v>72901425.187853917</v>
      </c>
      <c r="AH629" s="71">
        <v>61124812.259164162</v>
      </c>
      <c r="AI629" s="71">
        <v>2863309297.5358038</v>
      </c>
      <c r="AJ629" s="71">
        <v>3247905781.98945</v>
      </c>
      <c r="AK629" s="71"/>
      <c r="AL629" s="71"/>
      <c r="AM629" s="71">
        <v>194056448.96598831</v>
      </c>
      <c r="AN629" s="71"/>
      <c r="AO629" s="71"/>
      <c r="AP629" s="71">
        <v>11559274697.771713</v>
      </c>
      <c r="AQ629" s="72"/>
      <c r="AR629" s="71">
        <v>30444</v>
      </c>
      <c r="AS629" s="71">
        <v>6745</v>
      </c>
      <c r="AT629" s="71">
        <v>8</v>
      </c>
      <c r="AU629" s="71">
        <v>6</v>
      </c>
      <c r="AV629" s="71">
        <v>0</v>
      </c>
      <c r="AW629" s="71">
        <v>3</v>
      </c>
      <c r="AX629" s="71"/>
      <c r="AY629" s="72"/>
      <c r="AZ629" s="71">
        <v>131631.899</v>
      </c>
      <c r="BA629" s="71">
        <v>414490.61900000001</v>
      </c>
      <c r="BB629" s="71">
        <v>96200</v>
      </c>
      <c r="BC629" s="71">
        <v>7194.9</v>
      </c>
      <c r="BD629" s="71">
        <v>0</v>
      </c>
      <c r="BE629" s="71">
        <v>13644</v>
      </c>
      <c r="BF629" s="71"/>
      <c r="BG629" s="72"/>
      <c r="BH629" s="71">
        <v>0</v>
      </c>
      <c r="BI629" s="71">
        <v>0</v>
      </c>
      <c r="BJ629" s="71">
        <v>9940.6360000000004</v>
      </c>
      <c r="BK629" s="71">
        <v>1677.6590000000001</v>
      </c>
      <c r="BL629" s="71">
        <v>403.93399999999997</v>
      </c>
      <c r="BM629" s="71">
        <v>0</v>
      </c>
      <c r="BN629" s="72"/>
      <c r="BO629" s="71">
        <v>0</v>
      </c>
      <c r="BP629" s="71">
        <v>0</v>
      </c>
      <c r="BQ629" s="71">
        <v>124</v>
      </c>
      <c r="BR629" s="71">
        <v>6</v>
      </c>
      <c r="BS629" s="71">
        <v>41</v>
      </c>
      <c r="BT629" s="71">
        <v>0</v>
      </c>
      <c r="BU629"/>
      <c r="BV629" s="70">
        <v>11339.781000000001</v>
      </c>
      <c r="BW629" s="70">
        <v>188.89400000000001</v>
      </c>
      <c r="BX629" s="70">
        <v>137.94800000000001</v>
      </c>
      <c r="BY629" s="70">
        <v>7.2750000000000004</v>
      </c>
      <c r="BZ629" s="70">
        <v>303.84300000000002</v>
      </c>
      <c r="CA629" s="70">
        <v>0</v>
      </c>
      <c r="CB629" s="70">
        <v>32.805</v>
      </c>
      <c r="CC629" s="70">
        <v>7.5490000000000004</v>
      </c>
      <c r="CD629" s="70">
        <v>4.1340000000000003</v>
      </c>
    </row>
    <row r="630" spans="1:82">
      <c r="A630" s="70" t="s">
        <v>2385</v>
      </c>
      <c r="B630" s="70">
        <v>523</v>
      </c>
      <c r="C630" s="70">
        <v>13</v>
      </c>
      <c r="D630" s="70">
        <v>31</v>
      </c>
      <c r="E630" s="70">
        <v>2016</v>
      </c>
      <c r="F630" s="70" t="s">
        <v>155</v>
      </c>
      <c r="G630" s="70" t="s">
        <v>2372</v>
      </c>
      <c r="H630" s="70" t="s">
        <v>2373</v>
      </c>
      <c r="I630" s="148"/>
      <c r="J630" s="71">
        <v>9994.4473847248282</v>
      </c>
      <c r="K630" s="71">
        <v>94.077110230068783</v>
      </c>
      <c r="L630" s="71">
        <v>292.0721977523537</v>
      </c>
      <c r="M630" s="71">
        <v>1993.3326483560716</v>
      </c>
      <c r="N630" s="71">
        <v>2042.3681909652048</v>
      </c>
      <c r="O630" s="71">
        <v>1285.6449645498215</v>
      </c>
      <c r="P630" s="71">
        <v>1173.6097070065641</v>
      </c>
      <c r="Q630" s="71">
        <v>99.260954540136737</v>
      </c>
      <c r="R630" s="71">
        <v>459.18562608392847</v>
      </c>
      <c r="S630" s="71">
        <v>137.21591024173</v>
      </c>
      <c r="T630" s="72"/>
      <c r="U630" s="71">
        <v>380764077</v>
      </c>
      <c r="V630" s="71">
        <v>43051</v>
      </c>
      <c r="W630" s="71">
        <v>6302</v>
      </c>
      <c r="X630" s="71">
        <v>487335</v>
      </c>
      <c r="Y630" s="71">
        <v>651763</v>
      </c>
      <c r="Z630" s="71">
        <v>756132</v>
      </c>
      <c r="AA630" s="71">
        <v>241547</v>
      </c>
      <c r="AB630" s="71">
        <v>1405325</v>
      </c>
      <c r="AC630" s="71">
        <v>78424384.950586587</v>
      </c>
      <c r="AD630" s="71">
        <v>137.21591024173</v>
      </c>
      <c r="AE630" s="72"/>
      <c r="AF630" s="71">
        <v>4579418238.866168</v>
      </c>
      <c r="AG630" s="71">
        <v>70946892.99610424</v>
      </c>
      <c r="AH630" s="71">
        <v>49618482.281359173</v>
      </c>
      <c r="AI630" s="71">
        <v>2876187334.800518</v>
      </c>
      <c r="AJ630" s="71">
        <v>3407644461.8571868</v>
      </c>
      <c r="AK630" s="71"/>
      <c r="AL630" s="71"/>
      <c r="AM630" s="71">
        <v>192743522.6934965</v>
      </c>
      <c r="AN630" s="71"/>
      <c r="AO630" s="71"/>
      <c r="AP630" s="71">
        <v>11176558933.494833</v>
      </c>
      <c r="AQ630" s="72"/>
      <c r="AR630" s="71">
        <v>32801</v>
      </c>
      <c r="AS630" s="71">
        <v>7624</v>
      </c>
      <c r="AT630" s="71">
        <v>10</v>
      </c>
      <c r="AU630" s="71">
        <v>8</v>
      </c>
      <c r="AV630" s="71">
        <v>0</v>
      </c>
      <c r="AW630" s="71">
        <v>3</v>
      </c>
      <c r="AX630" s="71"/>
      <c r="AY630" s="72"/>
      <c r="AZ630" s="71">
        <v>144265.23499999999</v>
      </c>
      <c r="BA630" s="71">
        <v>481806.51899999991</v>
      </c>
      <c r="BB630" s="71">
        <v>96226.6</v>
      </c>
      <c r="BC630" s="71">
        <v>7621.9</v>
      </c>
      <c r="BD630" s="71">
        <v>0</v>
      </c>
      <c r="BE630" s="71">
        <v>13644</v>
      </c>
      <c r="BF630" s="71"/>
      <c r="BG630" s="72"/>
      <c r="BH630" s="71">
        <v>0</v>
      </c>
      <c r="BI630" s="71">
        <v>0</v>
      </c>
      <c r="BJ630" s="71">
        <v>9613.9</v>
      </c>
      <c r="BK630" s="71">
        <v>1605.306</v>
      </c>
      <c r="BL630" s="71">
        <v>557.23599999999999</v>
      </c>
      <c r="BM630" s="71">
        <v>0</v>
      </c>
      <c r="BN630" s="72"/>
      <c r="BO630" s="71">
        <v>0</v>
      </c>
      <c r="BP630" s="71">
        <v>0</v>
      </c>
      <c r="BQ630" s="71">
        <v>128</v>
      </c>
      <c r="BR630" s="71">
        <v>6</v>
      </c>
      <c r="BS630" s="71">
        <v>40</v>
      </c>
      <c r="BT630" s="71">
        <v>0</v>
      </c>
      <c r="BU630"/>
      <c r="BV630" s="70">
        <v>10971.88</v>
      </c>
      <c r="BW630" s="70">
        <v>180.84299999999999</v>
      </c>
      <c r="BX630" s="70">
        <v>139.04499999999999</v>
      </c>
      <c r="BY630" s="70">
        <v>161.738</v>
      </c>
      <c r="BZ630" s="70">
        <v>279.25900000000001</v>
      </c>
      <c r="CA630" s="70">
        <v>0</v>
      </c>
      <c r="CB630" s="70">
        <v>31.741</v>
      </c>
      <c r="CC630" s="70">
        <v>7.9859999999999998</v>
      </c>
      <c r="CD630" s="70">
        <v>3.95</v>
      </c>
    </row>
    <row r="631" spans="1:82">
      <c r="A631" s="70" t="s">
        <v>2386</v>
      </c>
      <c r="B631" s="70">
        <v>524</v>
      </c>
      <c r="C631" s="70">
        <v>14</v>
      </c>
      <c r="D631" s="70">
        <v>31</v>
      </c>
      <c r="E631" s="70">
        <v>2017</v>
      </c>
      <c r="F631" s="70" t="s">
        <v>156</v>
      </c>
      <c r="G631" s="70" t="s">
        <v>2372</v>
      </c>
      <c r="H631" s="70" t="s">
        <v>2373</v>
      </c>
      <c r="I631" s="148"/>
      <c r="J631" s="71">
        <v>9729.7156622243238</v>
      </c>
      <c r="K631" s="71">
        <v>94.568281994768938</v>
      </c>
      <c r="L631" s="71">
        <v>267.42054299058447</v>
      </c>
      <c r="M631" s="71">
        <v>1934.7936151956462</v>
      </c>
      <c r="N631" s="71">
        <v>2181.214980518776</v>
      </c>
      <c r="O631" s="71">
        <v>1271.9101031129512</v>
      </c>
      <c r="P631" s="71">
        <v>1157.1953333755521</v>
      </c>
      <c r="Q631" s="71">
        <v>95.237178553453205</v>
      </c>
      <c r="R631" s="71">
        <v>444.35055293752629</v>
      </c>
      <c r="S631" s="71">
        <v>138.50359016804319</v>
      </c>
      <c r="T631" s="72"/>
      <c r="U631" s="71">
        <v>417849497</v>
      </c>
      <c r="V631" s="71">
        <v>43051</v>
      </c>
      <c r="W631" s="71">
        <v>6302</v>
      </c>
      <c r="X631" s="71">
        <v>487335</v>
      </c>
      <c r="Y631" s="71">
        <v>653377</v>
      </c>
      <c r="Z631" s="71">
        <v>760463</v>
      </c>
      <c r="AA631" s="71">
        <v>239687</v>
      </c>
      <c r="AB631" s="71">
        <v>1394339</v>
      </c>
      <c r="AC631" s="71">
        <v>77396529.999999985</v>
      </c>
      <c r="AD631" s="71">
        <v>138.50359016804319</v>
      </c>
      <c r="AE631" s="72"/>
      <c r="AF631" s="71">
        <v>4330333110.2201014</v>
      </c>
      <c r="AG631" s="71">
        <v>71423827.908445969</v>
      </c>
      <c r="AH631" s="71">
        <v>57920560.645968057</v>
      </c>
      <c r="AI631" s="71">
        <v>2819164097.495564</v>
      </c>
      <c r="AJ631" s="71">
        <v>3592125566.6617932</v>
      </c>
      <c r="AK631" s="71"/>
      <c r="AL631" s="71"/>
      <c r="AM631" s="71">
        <v>191536001.1256057</v>
      </c>
      <c r="AN631" s="71"/>
      <c r="AO631" s="71"/>
      <c r="AP631" s="71">
        <v>11062503164.057478</v>
      </c>
      <c r="AQ631" s="72"/>
      <c r="AR631" s="71">
        <v>34886</v>
      </c>
      <c r="AS631" s="71">
        <v>8259</v>
      </c>
      <c r="AT631" s="71">
        <v>10</v>
      </c>
      <c r="AU631" s="71">
        <v>8</v>
      </c>
      <c r="AV631" s="71">
        <v>0</v>
      </c>
      <c r="AW631" s="71">
        <v>5</v>
      </c>
      <c r="AX631" s="71"/>
      <c r="AY631" s="72"/>
      <c r="AZ631" s="71">
        <v>155829.59700000001</v>
      </c>
      <c r="BA631" s="71">
        <v>526656.41900000023</v>
      </c>
      <c r="BB631" s="71">
        <v>96226.6</v>
      </c>
      <c r="BC631" s="71">
        <v>7621.9</v>
      </c>
      <c r="BD631" s="71">
        <v>0</v>
      </c>
      <c r="BE631" s="71">
        <v>27394</v>
      </c>
      <c r="BF631" s="71"/>
      <c r="BG631" s="72"/>
      <c r="BH631" s="71">
        <v>0</v>
      </c>
      <c r="BI631" s="71">
        <v>0</v>
      </c>
      <c r="BJ631" s="71">
        <v>9268.9089999999997</v>
      </c>
      <c r="BK631" s="71">
        <v>1677.796</v>
      </c>
      <c r="BL631" s="71">
        <v>503.00700000000006</v>
      </c>
      <c r="BM631" s="71">
        <v>0</v>
      </c>
      <c r="BN631" s="72"/>
      <c r="BO631" s="71">
        <v>0</v>
      </c>
      <c r="BP631" s="71">
        <v>0</v>
      </c>
      <c r="BQ631" s="71">
        <v>130</v>
      </c>
      <c r="BR631" s="71">
        <v>6</v>
      </c>
      <c r="BS631" s="71">
        <v>42</v>
      </c>
      <c r="BT631" s="71">
        <v>0</v>
      </c>
      <c r="BU631"/>
      <c r="BV631" s="70">
        <v>10620.380999999999</v>
      </c>
      <c r="BW631" s="70">
        <v>233.626</v>
      </c>
      <c r="BX631" s="70">
        <v>205.727</v>
      </c>
      <c r="BY631" s="70">
        <v>76.486999999999995</v>
      </c>
      <c r="BZ631" s="70">
        <v>261.80599999999998</v>
      </c>
      <c r="CA631" s="70">
        <v>0</v>
      </c>
      <c r="CB631" s="70">
        <v>38.195999999999998</v>
      </c>
      <c r="CC631" s="70">
        <v>8.7569999999999997</v>
      </c>
      <c r="CD631" s="70">
        <v>4.7320000000000002</v>
      </c>
    </row>
    <row r="632" spans="1:82">
      <c r="A632" s="70" t="s">
        <v>2387</v>
      </c>
      <c r="B632" s="70">
        <v>525</v>
      </c>
      <c r="C632" s="70">
        <v>15</v>
      </c>
      <c r="D632" s="70">
        <v>31</v>
      </c>
      <c r="E632" s="70">
        <v>2018</v>
      </c>
      <c r="F632" s="70" t="s">
        <v>183</v>
      </c>
      <c r="G632" s="70" t="s">
        <v>2372</v>
      </c>
      <c r="H632" s="70" t="s">
        <v>2373</v>
      </c>
      <c r="I632" s="148"/>
      <c r="J632" s="71">
        <v>9593.2159006549791</v>
      </c>
      <c r="K632" s="71">
        <v>89.017887301660537</v>
      </c>
      <c r="L632" s="71">
        <v>241.68544772675421</v>
      </c>
      <c r="M632" s="71">
        <v>1932.430131446976</v>
      </c>
      <c r="N632" s="71">
        <v>1878.5007190612007</v>
      </c>
      <c r="O632" s="71">
        <v>1252.516930987932</v>
      </c>
      <c r="P632" s="71">
        <v>1143.5349478033932</v>
      </c>
      <c r="Q632" s="71">
        <v>87.577163712257402</v>
      </c>
      <c r="R632" s="71">
        <v>447.64127758227266</v>
      </c>
      <c r="S632" s="71">
        <v>145.6057965089604</v>
      </c>
      <c r="T632" s="72"/>
      <c r="U632" s="71">
        <v>426403823</v>
      </c>
      <c r="V632" s="71">
        <v>43051</v>
      </c>
      <c r="W632" s="71">
        <v>6302</v>
      </c>
      <c r="X632" s="71">
        <v>487335</v>
      </c>
      <c r="Y632" s="71">
        <v>653958</v>
      </c>
      <c r="Z632" s="71">
        <v>763207</v>
      </c>
      <c r="AA632" s="71">
        <v>239239</v>
      </c>
      <c r="AB632" s="71">
        <v>1381761</v>
      </c>
      <c r="AC632" s="71">
        <v>77664131</v>
      </c>
      <c r="AD632" s="71">
        <v>145.6057965089604</v>
      </c>
      <c r="AE632" s="72"/>
      <c r="AF632" s="71">
        <v>4652668207.1569309</v>
      </c>
      <c r="AG632" s="71">
        <v>63691309.86040476</v>
      </c>
      <c r="AH632" s="71">
        <v>50709227.746875547</v>
      </c>
      <c r="AI632" s="71">
        <v>2769630687.2198572</v>
      </c>
      <c r="AJ632" s="71">
        <v>3039287464.8519902</v>
      </c>
      <c r="AK632" s="71"/>
      <c r="AL632" s="71"/>
      <c r="AM632" s="71">
        <v>190200936.38803869</v>
      </c>
      <c r="AN632" s="71"/>
      <c r="AO632" s="71"/>
      <c r="AP632" s="71">
        <v>10766187833.224098</v>
      </c>
      <c r="AQ632" s="72"/>
      <c r="AR632" s="71">
        <v>37564</v>
      </c>
      <c r="AS632" s="71">
        <v>8962</v>
      </c>
      <c r="AT632" s="71">
        <v>30</v>
      </c>
      <c r="AU632" s="71">
        <v>9</v>
      </c>
      <c r="AV632" s="71">
        <v>0</v>
      </c>
      <c r="AW632" s="71">
        <v>7</v>
      </c>
      <c r="AX632" s="71"/>
      <c r="AY632" s="72"/>
      <c r="AZ632" s="71">
        <v>170482.70399999988</v>
      </c>
      <c r="BA632" s="71">
        <v>574637.31900000002</v>
      </c>
      <c r="BB632" s="71">
        <v>96623</v>
      </c>
      <c r="BC632" s="71">
        <v>7652</v>
      </c>
      <c r="BD632" s="71">
        <v>0</v>
      </c>
      <c r="BE632" s="71">
        <v>29794</v>
      </c>
      <c r="BF632" s="71"/>
      <c r="BG632" s="72"/>
      <c r="BH632" s="71">
        <v>0.98199999999999998</v>
      </c>
      <c r="BI632" s="71">
        <v>0</v>
      </c>
      <c r="BJ632" s="71">
        <v>9245.5059999999994</v>
      </c>
      <c r="BK632" s="71">
        <v>1385.4059999999999</v>
      </c>
      <c r="BL632" s="71">
        <v>356.12400000000002</v>
      </c>
      <c r="BM632" s="71">
        <v>0</v>
      </c>
      <c r="BN632" s="72"/>
      <c r="BO632" s="71">
        <v>2</v>
      </c>
      <c r="BP632" s="71">
        <v>0</v>
      </c>
      <c r="BQ632" s="71">
        <v>128</v>
      </c>
      <c r="BR632" s="71">
        <v>6</v>
      </c>
      <c r="BS632" s="71">
        <v>41</v>
      </c>
      <c r="BT632" s="71">
        <v>0</v>
      </c>
      <c r="BU632"/>
      <c r="BV632" s="70">
        <v>10348.974</v>
      </c>
      <c r="BW632" s="70">
        <v>269.96800000000002</v>
      </c>
      <c r="BX632" s="70">
        <v>119.051</v>
      </c>
      <c r="BY632" s="70">
        <v>8.85</v>
      </c>
      <c r="BZ632" s="70">
        <v>241.17500000000001</v>
      </c>
      <c r="CA632" s="70">
        <v>0</v>
      </c>
      <c r="CB632" s="70">
        <v>0</v>
      </c>
      <c r="CC632" s="70">
        <v>0</v>
      </c>
      <c r="CD632" s="70">
        <v>0</v>
      </c>
    </row>
    <row r="633" spans="1:82">
      <c r="A633" s="70" t="s">
        <v>2388</v>
      </c>
      <c r="B633" s="70">
        <v>526</v>
      </c>
      <c r="C633" s="70">
        <v>16</v>
      </c>
      <c r="D633" s="70">
        <v>31</v>
      </c>
      <c r="E633" s="70">
        <v>2019</v>
      </c>
      <c r="F633" s="70" t="s">
        <v>158</v>
      </c>
      <c r="G633" s="70" t="s">
        <v>2372</v>
      </c>
      <c r="H633" s="70" t="s">
        <v>2373</v>
      </c>
      <c r="I633" s="148"/>
      <c r="J633" s="71">
        <v>9205.9515461906285</v>
      </c>
      <c r="K633" s="71">
        <v>74.631766692131549</v>
      </c>
      <c r="L633" s="71">
        <v>237.9425717278643</v>
      </c>
      <c r="M633" s="71">
        <v>1551.1418798685152</v>
      </c>
      <c r="N633" s="71">
        <v>1541.2527914508864</v>
      </c>
      <c r="O633" s="71">
        <v>1224.0590581288079</v>
      </c>
      <c r="P633" s="71">
        <v>1132.6447786488548</v>
      </c>
      <c r="Q633" s="71">
        <v>84.489374594461196</v>
      </c>
      <c r="R633" s="71">
        <v>453.99106083743754</v>
      </c>
      <c r="S633" s="71">
        <v>149.10642608935288</v>
      </c>
      <c r="T633" s="72"/>
      <c r="U633" s="71">
        <v>430130368</v>
      </c>
      <c r="V633" s="71">
        <v>43051</v>
      </c>
      <c r="W633" s="71">
        <v>6302</v>
      </c>
      <c r="X633" s="71">
        <v>487335</v>
      </c>
      <c r="Y633" s="71">
        <v>655255</v>
      </c>
      <c r="Z633" s="71">
        <v>766343</v>
      </c>
      <c r="AA633" s="71">
        <v>235187</v>
      </c>
      <c r="AB633" s="71">
        <v>1369131</v>
      </c>
      <c r="AC633" s="71">
        <v>80055885</v>
      </c>
      <c r="AD633" s="71">
        <v>149.10642608935291</v>
      </c>
      <c r="AE633" s="72"/>
      <c r="AF633" s="71">
        <v>4591917706.1693707</v>
      </c>
      <c r="AG633" s="71">
        <v>61475424.664356992</v>
      </c>
      <c r="AH633" s="71">
        <v>59186547.614931159</v>
      </c>
      <c r="AI633" s="71">
        <v>2778729438.1588659</v>
      </c>
      <c r="AJ633" s="71">
        <v>3034356875.4008112</v>
      </c>
      <c r="AK633" s="71">
        <v>0</v>
      </c>
      <c r="AL633" s="71">
        <v>0</v>
      </c>
      <c r="AM633" s="71">
        <v>186465335.38735023</v>
      </c>
      <c r="AN633" s="71">
        <v>0</v>
      </c>
      <c r="AO633" s="71">
        <v>0</v>
      </c>
      <c r="AP633" s="71">
        <v>10712131327.395685</v>
      </c>
      <c r="AQ633" s="72"/>
      <c r="AR633" s="71">
        <v>40010</v>
      </c>
      <c r="AS633" s="71">
        <v>9620</v>
      </c>
      <c r="AT633" s="71">
        <v>36</v>
      </c>
      <c r="AU633" s="71">
        <v>9</v>
      </c>
      <c r="AV633" s="71">
        <v>0</v>
      </c>
      <c r="AW633" s="71">
        <v>10</v>
      </c>
      <c r="AX633" s="71"/>
      <c r="AY633" s="72"/>
      <c r="AZ633" s="71">
        <v>184130.8430000002</v>
      </c>
      <c r="BA633" s="71">
        <v>611596.31900000013</v>
      </c>
      <c r="BB633" s="71">
        <v>112721.60000000001</v>
      </c>
      <c r="BC633" s="71">
        <v>7651.9</v>
      </c>
      <c r="BD633" s="71">
        <v>0</v>
      </c>
      <c r="BE633" s="71">
        <v>30895.793000000001</v>
      </c>
      <c r="BF633" s="71"/>
      <c r="BG633" s="72"/>
      <c r="BH633" s="71">
        <v>1.004</v>
      </c>
      <c r="BI633" s="71">
        <v>0</v>
      </c>
      <c r="BJ633" s="71">
        <v>9142.2060000000001</v>
      </c>
      <c r="BK633" s="71">
        <v>1591.2329999999999</v>
      </c>
      <c r="BL633" s="71">
        <v>507.37600000000003</v>
      </c>
      <c r="BM633" s="71">
        <v>0</v>
      </c>
      <c r="BN633" s="72"/>
      <c r="BO633" s="71">
        <v>2</v>
      </c>
      <c r="BP633" s="71">
        <v>0</v>
      </c>
      <c r="BQ633" s="71">
        <v>128</v>
      </c>
      <c r="BR633" s="71">
        <v>6</v>
      </c>
      <c r="BS633" s="71">
        <v>40</v>
      </c>
      <c r="BT633" s="71">
        <v>0</v>
      </c>
      <c r="BU633"/>
      <c r="BV633" s="70">
        <v>10490.454</v>
      </c>
      <c r="BW633" s="70">
        <v>228.899</v>
      </c>
      <c r="BX633" s="70">
        <v>150.845</v>
      </c>
      <c r="BY633" s="70">
        <v>134.578</v>
      </c>
      <c r="BZ633" s="70">
        <v>235.90199999999999</v>
      </c>
      <c r="CA633" s="70">
        <v>1.141</v>
      </c>
      <c r="CB633" s="70">
        <v>0</v>
      </c>
      <c r="CC633" s="70">
        <v>0</v>
      </c>
      <c r="CD633" s="70">
        <v>0</v>
      </c>
    </row>
    <row r="634" spans="1:82">
      <c r="A634" s="70" t="s">
        <v>2389</v>
      </c>
      <c r="B634" s="70">
        <v>527</v>
      </c>
      <c r="C634" s="70">
        <v>17</v>
      </c>
      <c r="D634" s="70">
        <v>31</v>
      </c>
      <c r="E634" s="70">
        <v>2020</v>
      </c>
      <c r="F634" s="70" t="s">
        <v>159</v>
      </c>
      <c r="G634" s="1064" t="s">
        <v>2372</v>
      </c>
      <c r="H634" s="70" t="s">
        <v>2373</v>
      </c>
      <c r="I634" s="148"/>
      <c r="J634" s="71">
        <v>9314.2594502686898</v>
      </c>
      <c r="K634" s="71">
        <v>91.263466445702321</v>
      </c>
      <c r="L634" s="71">
        <v>328.07650007571391</v>
      </c>
      <c r="M634" s="71">
        <v>1908.0733182077154</v>
      </c>
      <c r="N634" s="71">
        <v>2116.8393697743336</v>
      </c>
      <c r="O634" s="71">
        <v>1074.7214818337491</v>
      </c>
      <c r="P634" s="71">
        <v>1066.0804130551669</v>
      </c>
      <c r="Q634" s="71">
        <v>79.9709644570612</v>
      </c>
      <c r="R634" s="71">
        <v>451.38590483420012</v>
      </c>
      <c r="S634" s="71">
        <v>142.35452333206413</v>
      </c>
      <c r="T634" s="72"/>
      <c r="U634" s="71">
        <v>380412785</v>
      </c>
      <c r="V634" s="71">
        <v>42220</v>
      </c>
      <c r="W634" s="71">
        <v>7135</v>
      </c>
      <c r="X634" s="71">
        <v>476971</v>
      </c>
      <c r="Y634" s="71">
        <v>656649</v>
      </c>
      <c r="Z634" s="71">
        <v>767967</v>
      </c>
      <c r="AA634" s="71">
        <v>235288</v>
      </c>
      <c r="AB634" s="71">
        <v>1356343</v>
      </c>
      <c r="AC634" s="71">
        <v>80017074</v>
      </c>
      <c r="AD634" s="71">
        <v>142.35452333206413</v>
      </c>
      <c r="AE634" s="72"/>
      <c r="AF634" s="71">
        <v>4471434888.3937311</v>
      </c>
      <c r="AG634" s="71">
        <v>62256511.106314853</v>
      </c>
      <c r="AH634" s="71">
        <v>92978082.34671846</v>
      </c>
      <c r="AI634" s="71">
        <v>2637836634.534421</v>
      </c>
      <c r="AJ634" s="71">
        <v>3362593764.6690912</v>
      </c>
      <c r="AK634" s="71">
        <v>0</v>
      </c>
      <c r="AL634" s="71">
        <v>0</v>
      </c>
      <c r="AM634" s="71">
        <v>177017830.78503078</v>
      </c>
      <c r="AN634" s="71">
        <v>0</v>
      </c>
      <c r="AO634" s="71">
        <v>0</v>
      </c>
      <c r="AP634" s="71">
        <v>10804117711.835308</v>
      </c>
      <c r="AQ634" s="72"/>
      <c r="AR634" s="71">
        <v>42138</v>
      </c>
      <c r="AS634" s="71">
        <v>10216</v>
      </c>
      <c r="AT634" s="71">
        <v>38</v>
      </c>
      <c r="AU634" s="71">
        <v>10</v>
      </c>
      <c r="AV634" s="71">
        <v>0</v>
      </c>
      <c r="AW634" s="71">
        <v>11</v>
      </c>
      <c r="AX634" s="71"/>
      <c r="AY634" s="72"/>
      <c r="AZ634" s="71">
        <v>196542.14400000049</v>
      </c>
      <c r="BA634" s="71">
        <v>648205.81900000013</v>
      </c>
      <c r="BB634" s="71">
        <v>128744.4</v>
      </c>
      <c r="BC634" s="71">
        <v>7701.7999999999993</v>
      </c>
      <c r="BD634" s="71">
        <v>0</v>
      </c>
      <c r="BE634" s="71">
        <v>93815.792999999991</v>
      </c>
      <c r="BF634" s="71"/>
      <c r="BG634" s="72"/>
      <c r="BH634" s="71">
        <v>2.367</v>
      </c>
      <c r="BI634" s="71">
        <v>0</v>
      </c>
      <c r="BJ634" s="71">
        <v>8743.8559999999998</v>
      </c>
      <c r="BK634" s="71">
        <v>1529.229</v>
      </c>
      <c r="BL634" s="71">
        <v>397.57400000000001</v>
      </c>
      <c r="BM634" s="71">
        <v>0</v>
      </c>
      <c r="BN634" s="72"/>
      <c r="BO634" s="71">
        <v>2</v>
      </c>
      <c r="BP634" s="71">
        <v>0</v>
      </c>
      <c r="BQ634" s="71">
        <v>126</v>
      </c>
      <c r="BR634" s="71">
        <v>6</v>
      </c>
      <c r="BS634" s="71">
        <v>39</v>
      </c>
      <c r="BT634" s="71">
        <v>0</v>
      </c>
      <c r="BU634"/>
      <c r="BV634" s="70">
        <v>9978.8880000000008</v>
      </c>
      <c r="BW634" s="70">
        <v>216.21600000000001</v>
      </c>
      <c r="BX634" s="70">
        <v>127.164</v>
      </c>
      <c r="BY634" s="70">
        <v>116.661</v>
      </c>
      <c r="BZ634" s="70">
        <v>207.41</v>
      </c>
      <c r="CA634" s="70">
        <v>2.7309999999999999</v>
      </c>
      <c r="CB634" s="70">
        <v>19.108000000000001</v>
      </c>
      <c r="CC634" s="70">
        <v>4.8479999999999999</v>
      </c>
      <c r="CD634" s="70">
        <v>0</v>
      </c>
    </row>
    <row r="635" spans="1:82">
      <c r="A635" s="70" t="s">
        <v>2390</v>
      </c>
      <c r="B635" s="70">
        <v>527</v>
      </c>
      <c r="C635" s="70">
        <v>18</v>
      </c>
      <c r="D635" s="70">
        <v>31</v>
      </c>
      <c r="E635" s="70">
        <v>2021</v>
      </c>
      <c r="F635" s="70" t="s">
        <v>160</v>
      </c>
      <c r="G635" s="1064" t="s">
        <v>2372</v>
      </c>
      <c r="H635" s="70" t="s">
        <v>2373</v>
      </c>
      <c r="I635" s="148"/>
      <c r="J635" s="71">
        <v>9279.6463305074212</v>
      </c>
      <c r="K635" s="71">
        <v>93.252214441416655</v>
      </c>
      <c r="L635" s="71">
        <v>304.04346709733949</v>
      </c>
      <c r="M635" s="71">
        <v>1835.4701595341573</v>
      </c>
      <c r="N635" s="71">
        <v>2012.8572131522826</v>
      </c>
      <c r="O635" s="71">
        <v>1041.9677679387371</v>
      </c>
      <c r="P635" s="71">
        <v>1092.8129497143684</v>
      </c>
      <c r="Q635" s="71">
        <v>78.328581670848905</v>
      </c>
      <c r="R635" s="71">
        <v>468.61339145939667</v>
      </c>
      <c r="S635" s="71">
        <v>138.29258902721776</v>
      </c>
      <c r="T635" s="72"/>
      <c r="U635" s="71">
        <v>475816225</v>
      </c>
      <c r="V635" s="71">
        <v>42220</v>
      </c>
      <c r="W635" s="71">
        <v>7135</v>
      </c>
      <c r="X635" s="71">
        <v>476971</v>
      </c>
      <c r="Y635" s="71">
        <v>655708</v>
      </c>
      <c r="Z635" s="71">
        <v>766640</v>
      </c>
      <c r="AA635" s="71">
        <v>235185</v>
      </c>
      <c r="AB635" s="71">
        <v>1341539</v>
      </c>
      <c r="AC635" s="71">
        <v>80588600</v>
      </c>
      <c r="AD635" s="71">
        <v>138.29258902721776</v>
      </c>
      <c r="AE635" s="72"/>
      <c r="AF635" s="71">
        <v>4422109670.4766951</v>
      </c>
      <c r="AG635" s="71">
        <v>66548917.302616134</v>
      </c>
      <c r="AH635" s="71">
        <v>91408754.944536358</v>
      </c>
      <c r="AI635" s="71">
        <v>2845253279.731257</v>
      </c>
      <c r="AJ635" s="71">
        <v>3237281438.1193318</v>
      </c>
      <c r="AK635" s="71">
        <v>0</v>
      </c>
      <c r="AL635" s="71">
        <v>0</v>
      </c>
      <c r="AM635" s="71">
        <v>176095624.78579214</v>
      </c>
      <c r="AN635" s="71">
        <v>0</v>
      </c>
      <c r="AO635" s="71">
        <v>0</v>
      </c>
      <c r="AP635" s="71">
        <v>10838697685.360228</v>
      </c>
      <c r="AQ635" s="72"/>
      <c r="AR635" s="71">
        <v>44521</v>
      </c>
      <c r="AS635" s="71">
        <v>10542</v>
      </c>
      <c r="AT635" s="71">
        <v>38</v>
      </c>
      <c r="AU635" s="71">
        <v>10</v>
      </c>
      <c r="AV635" s="71">
        <v>0</v>
      </c>
      <c r="AW635" s="71">
        <v>11</v>
      </c>
      <c r="AX635" s="71"/>
      <c r="AY635" s="72"/>
      <c r="AZ635" s="71">
        <v>211171.88999999431</v>
      </c>
      <c r="BA635" s="71">
        <v>722253.51899999555</v>
      </c>
      <c r="BB635" s="71">
        <v>128744.4</v>
      </c>
      <c r="BC635" s="71">
        <v>7701.8</v>
      </c>
      <c r="BD635" s="71">
        <v>0</v>
      </c>
      <c r="BE635" s="71">
        <v>93815.793000000005</v>
      </c>
      <c r="BF635" s="71"/>
      <c r="BG635" s="72"/>
      <c r="BH635" s="71">
        <v>2.0489999999999999</v>
      </c>
      <c r="BI635" s="71">
        <v>0</v>
      </c>
      <c r="BJ635" s="71">
        <v>9466.9850000000006</v>
      </c>
      <c r="BK635" s="71">
        <v>1524.038</v>
      </c>
      <c r="BL635" s="71">
        <v>485.024</v>
      </c>
      <c r="BM635" s="71">
        <v>0</v>
      </c>
      <c r="BN635" s="72"/>
      <c r="BO635" s="71">
        <v>2</v>
      </c>
      <c r="BP635" s="71">
        <v>0</v>
      </c>
      <c r="BQ635" s="71">
        <v>128</v>
      </c>
      <c r="BR635" s="71">
        <v>6</v>
      </c>
      <c r="BS635" s="71">
        <v>39</v>
      </c>
      <c r="BT635" s="71">
        <v>0</v>
      </c>
      <c r="BU635"/>
      <c r="BV635" s="70">
        <v>10670.928</v>
      </c>
      <c r="BW635" s="70">
        <v>269.95600000000002</v>
      </c>
      <c r="BX635" s="70">
        <v>116.004</v>
      </c>
      <c r="BY635" s="70">
        <v>158.84200000000001</v>
      </c>
      <c r="BZ635" s="70">
        <v>227.81299999999999</v>
      </c>
      <c r="CA635" s="70">
        <v>0</v>
      </c>
      <c r="CB635" s="70">
        <v>28.263999999999999</v>
      </c>
      <c r="CC635" s="70">
        <v>6.2889999999999997</v>
      </c>
      <c r="CD635" s="70">
        <v>0</v>
      </c>
    </row>
    <row r="636" spans="1:82">
      <c r="A636" s="70" t="s">
        <v>2391</v>
      </c>
      <c r="B636" s="70">
        <v>527</v>
      </c>
      <c r="C636" s="70">
        <v>19</v>
      </c>
      <c r="D636" s="70">
        <v>31</v>
      </c>
      <c r="E636" s="70">
        <v>2022</v>
      </c>
      <c r="F636" s="70" t="s">
        <v>161</v>
      </c>
      <c r="G636" s="70" t="s">
        <v>2372</v>
      </c>
      <c r="H636" s="70" t="s">
        <v>2373</v>
      </c>
      <c r="I636" s="148"/>
      <c r="J636" s="71">
        <v>7704.0635824620185</v>
      </c>
      <c r="K636" s="71">
        <v>79.268815414060768</v>
      </c>
      <c r="L636" s="71">
        <v>282.38695741428376</v>
      </c>
      <c r="M636" s="71">
        <v>1513.6782331980151</v>
      </c>
      <c r="N636" s="71">
        <v>1679.9462905537605</v>
      </c>
      <c r="O636" s="71">
        <v>1096.6664948033763</v>
      </c>
      <c r="P636" s="71">
        <v>1078.811213942806</v>
      </c>
      <c r="Q636" s="71">
        <v>78.131171927764655</v>
      </c>
      <c r="R636" s="71">
        <v>456.87391200794588</v>
      </c>
      <c r="S636" s="71">
        <v>138.45288181892678</v>
      </c>
      <c r="T636" s="72"/>
      <c r="U636" s="71">
        <v>540735665</v>
      </c>
      <c r="V636" s="71">
        <v>42220</v>
      </c>
      <c r="W636" s="71">
        <v>7135</v>
      </c>
      <c r="X636" s="71">
        <v>476971</v>
      </c>
      <c r="Y636" s="71">
        <v>656678</v>
      </c>
      <c r="Z636" s="71">
        <v>766628</v>
      </c>
      <c r="AA636" s="71">
        <v>235711</v>
      </c>
      <c r="AB636" s="71">
        <v>1327185</v>
      </c>
      <c r="AC636" s="71">
        <v>79556524.999999985</v>
      </c>
      <c r="AD636" s="71">
        <v>138.45288181892678</v>
      </c>
      <c r="AE636" s="72"/>
      <c r="AF636" s="71">
        <v>4817567281.2785301</v>
      </c>
      <c r="AG636" s="71">
        <v>65755973.293605678</v>
      </c>
      <c r="AH636" s="71">
        <v>98770516.579319075</v>
      </c>
      <c r="AI636" s="71">
        <v>2605115653.62815</v>
      </c>
      <c r="AJ636" s="71">
        <v>3447293895.5084491</v>
      </c>
      <c r="AK636" s="71">
        <v>0</v>
      </c>
      <c r="AL636" s="71">
        <v>0</v>
      </c>
      <c r="AM636" s="71">
        <v>171375808.22770768</v>
      </c>
      <c r="AN636" s="71">
        <v>0</v>
      </c>
      <c r="AO636" s="71">
        <v>0</v>
      </c>
      <c r="AP636" s="71">
        <v>11205879128.51576</v>
      </c>
      <c r="AQ636" s="72"/>
      <c r="AR636" s="71">
        <v>46968</v>
      </c>
      <c r="AS636" s="71">
        <v>10713</v>
      </c>
      <c r="AT636" s="71">
        <v>64</v>
      </c>
      <c r="AU636" s="71">
        <v>10</v>
      </c>
      <c r="AV636" s="71">
        <v>0</v>
      </c>
      <c r="AW636" s="71">
        <v>12</v>
      </c>
      <c r="AX636" s="71"/>
      <c r="AY636" s="72"/>
      <c r="AZ636" s="71">
        <v>226174.33499999053</v>
      </c>
      <c r="BA636" s="71">
        <v>741307.71899999573</v>
      </c>
      <c r="BB636" s="71">
        <v>129250.6</v>
      </c>
      <c r="BC636" s="71">
        <v>7701.8</v>
      </c>
      <c r="BD636" s="71">
        <v>0</v>
      </c>
      <c r="BE636" s="71">
        <v>94178.793000000005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49596</v>
      </c>
      <c r="AS637" s="71">
        <v>10820</v>
      </c>
      <c r="AT637" s="71">
        <v>64</v>
      </c>
      <c r="AU637" s="71">
        <v>11</v>
      </c>
      <c r="AV637" s="71">
        <v>0</v>
      </c>
      <c r="AW637" s="71">
        <v>12</v>
      </c>
      <c r="AX637" s="71"/>
      <c r="AY637" s="72"/>
      <c r="AZ637" s="71">
        <v>240926.07399998463</v>
      </c>
      <c r="BA637" s="71">
        <v>749692.81899999606</v>
      </c>
      <c r="BB637" s="71">
        <v>129248.2</v>
      </c>
      <c r="BC637" s="71">
        <v>17407.8</v>
      </c>
      <c r="BD637" s="71">
        <v>0</v>
      </c>
      <c r="BE637" s="71">
        <v>94733.516999999993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1937</v>
      </c>
      <c r="B9" s="70">
        <v>1</v>
      </c>
      <c r="C9" s="70">
        <v>1</v>
      </c>
      <c r="D9" s="70">
        <v>1</v>
      </c>
      <c r="E9" s="70">
        <v>1990</v>
      </c>
      <c r="F9" s="70" t="s">
        <v>787</v>
      </c>
      <c r="G9" s="1073" t="s">
        <v>1938</v>
      </c>
      <c r="H9" s="70" t="s">
        <v>1939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1940</v>
      </c>
      <c r="B10" s="70">
        <v>2</v>
      </c>
      <c r="C10" s="70">
        <v>2</v>
      </c>
      <c r="D10" s="70">
        <v>1</v>
      </c>
      <c r="E10" s="70">
        <v>2005</v>
      </c>
      <c r="F10" s="70" t="s">
        <v>789</v>
      </c>
      <c r="G10" s="1073" t="s">
        <v>1938</v>
      </c>
      <c r="H10" s="70" t="s">
        <v>1939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1941</v>
      </c>
      <c r="B11" s="70">
        <v>3</v>
      </c>
      <c r="C11" s="70">
        <v>3</v>
      </c>
      <c r="D11" s="70">
        <v>1</v>
      </c>
      <c r="E11" s="70">
        <v>2006</v>
      </c>
      <c r="F11" s="70" t="s">
        <v>790</v>
      </c>
      <c r="G11" s="1073" t="s">
        <v>1938</v>
      </c>
      <c r="H11" s="70" t="s">
        <v>1939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1942</v>
      </c>
      <c r="B12" s="70">
        <v>4</v>
      </c>
      <c r="C12" s="70">
        <v>4</v>
      </c>
      <c r="D12" s="70">
        <v>1</v>
      </c>
      <c r="E12" s="70">
        <v>2007</v>
      </c>
      <c r="F12" s="70" t="s">
        <v>791</v>
      </c>
      <c r="G12" s="1073" t="s">
        <v>1938</v>
      </c>
      <c r="H12" s="70" t="s">
        <v>1939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1943</v>
      </c>
      <c r="B13" s="70">
        <v>5</v>
      </c>
      <c r="C13" s="70">
        <v>5</v>
      </c>
      <c r="D13" s="70">
        <v>1</v>
      </c>
      <c r="E13" s="70">
        <v>2008</v>
      </c>
      <c r="F13" s="70" t="s">
        <v>792</v>
      </c>
      <c r="G13" s="1073" t="s">
        <v>1938</v>
      </c>
      <c r="H13" s="70" t="s">
        <v>1939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1944</v>
      </c>
      <c r="B14" s="70">
        <v>6</v>
      </c>
      <c r="C14" s="70">
        <v>6</v>
      </c>
      <c r="D14" s="70">
        <v>1</v>
      </c>
      <c r="E14" s="70">
        <v>2009</v>
      </c>
      <c r="F14" s="70" t="s">
        <v>176</v>
      </c>
      <c r="G14" s="1073" t="s">
        <v>1938</v>
      </c>
      <c r="H14" s="70" t="s">
        <v>1939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1945</v>
      </c>
      <c r="B15" s="70">
        <v>7</v>
      </c>
      <c r="C15" s="70">
        <v>7</v>
      </c>
      <c r="D15" s="70">
        <v>1</v>
      </c>
      <c r="E15" s="70">
        <v>2010</v>
      </c>
      <c r="F15" s="70" t="s">
        <v>177</v>
      </c>
      <c r="G15" s="1073" t="s">
        <v>1938</v>
      </c>
      <c r="H15" s="70" t="s">
        <v>1939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1946</v>
      </c>
      <c r="B16" s="70">
        <v>8</v>
      </c>
      <c r="C16" s="70">
        <v>8</v>
      </c>
      <c r="D16" s="70">
        <v>1</v>
      </c>
      <c r="E16" s="70">
        <v>2011</v>
      </c>
      <c r="F16" s="70" t="s">
        <v>178</v>
      </c>
      <c r="G16" s="1073" t="s">
        <v>1938</v>
      </c>
      <c r="H16" s="70" t="s">
        <v>1939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1947</v>
      </c>
      <c r="B17" s="70">
        <v>9</v>
      </c>
      <c r="C17" s="70">
        <v>9</v>
      </c>
      <c r="D17" s="70">
        <v>1</v>
      </c>
      <c r="E17" s="70">
        <v>2012</v>
      </c>
      <c r="F17" s="70" t="s">
        <v>179</v>
      </c>
      <c r="G17" s="1073" t="s">
        <v>1938</v>
      </c>
      <c r="H17" s="70" t="s">
        <v>1939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1948</v>
      </c>
      <c r="B18" s="70">
        <v>10</v>
      </c>
      <c r="C18" s="70">
        <v>10</v>
      </c>
      <c r="D18" s="70">
        <v>1</v>
      </c>
      <c r="E18" s="70">
        <v>2013</v>
      </c>
      <c r="F18" s="70" t="s">
        <v>180</v>
      </c>
      <c r="G18" s="1073" t="s">
        <v>1938</v>
      </c>
      <c r="H18" s="70" t="s">
        <v>1939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1949</v>
      </c>
      <c r="B19" s="70">
        <v>11</v>
      </c>
      <c r="C19" s="70">
        <v>11</v>
      </c>
      <c r="D19" s="70">
        <v>1</v>
      </c>
      <c r="E19" s="70">
        <v>2014</v>
      </c>
      <c r="F19" s="70" t="s">
        <v>181</v>
      </c>
      <c r="G19" s="1073" t="s">
        <v>1938</v>
      </c>
      <c r="H19" s="70" t="s">
        <v>1939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1950</v>
      </c>
      <c r="B20" s="70">
        <v>12</v>
      </c>
      <c r="C20" s="70">
        <v>12</v>
      </c>
      <c r="D20" s="70">
        <v>1</v>
      </c>
      <c r="E20" s="70">
        <v>2015</v>
      </c>
      <c r="F20" s="70" t="s">
        <v>182</v>
      </c>
      <c r="G20" s="1073" t="s">
        <v>1938</v>
      </c>
      <c r="H20" s="70" t="s">
        <v>1939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1951</v>
      </c>
      <c r="B21" s="70">
        <v>13</v>
      </c>
      <c r="C21" s="70">
        <v>13</v>
      </c>
      <c r="D21" s="70">
        <v>1</v>
      </c>
      <c r="E21" s="70">
        <v>2016</v>
      </c>
      <c r="F21" s="70" t="s">
        <v>155</v>
      </c>
      <c r="G21" s="1073" t="s">
        <v>1938</v>
      </c>
      <c r="H21" s="70" t="s">
        <v>1939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1952</v>
      </c>
      <c r="B22" s="70">
        <v>14</v>
      </c>
      <c r="C22" s="70">
        <v>14</v>
      </c>
      <c r="D22" s="70">
        <v>1</v>
      </c>
      <c r="E22" s="70">
        <v>2017</v>
      </c>
      <c r="F22" s="70" t="s">
        <v>156</v>
      </c>
      <c r="G22" s="1073" t="s">
        <v>1938</v>
      </c>
      <c r="H22" s="70" t="s">
        <v>1939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1953</v>
      </c>
      <c r="B23" s="70">
        <v>15</v>
      </c>
      <c r="C23" s="70">
        <v>15</v>
      </c>
      <c r="D23" s="70">
        <v>1</v>
      </c>
      <c r="E23" s="70">
        <v>2018</v>
      </c>
      <c r="F23" s="70" t="s">
        <v>183</v>
      </c>
      <c r="G23" s="1073" t="s">
        <v>1938</v>
      </c>
      <c r="H23" s="70" t="s">
        <v>1939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1954</v>
      </c>
      <c r="B24" s="70">
        <v>16</v>
      </c>
      <c r="C24" s="70">
        <v>16</v>
      </c>
      <c r="D24" s="70">
        <v>1</v>
      </c>
      <c r="E24" s="70">
        <v>2019</v>
      </c>
      <c r="F24" s="70" t="s">
        <v>158</v>
      </c>
      <c r="G24" s="1073" t="s">
        <v>1938</v>
      </c>
      <c r="H24" s="70" t="s">
        <v>1939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1955</v>
      </c>
      <c r="B25" s="70">
        <v>17</v>
      </c>
      <c r="C25" s="70">
        <v>17</v>
      </c>
      <c r="D25" s="70">
        <v>1</v>
      </c>
      <c r="E25" s="70">
        <v>2020</v>
      </c>
      <c r="F25" s="70" t="s">
        <v>159</v>
      </c>
      <c r="G25" s="1073" t="s">
        <v>1938</v>
      </c>
      <c r="H25" s="70" t="s">
        <v>1939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1956</v>
      </c>
      <c r="B26" s="70">
        <v>18</v>
      </c>
      <c r="C26" s="70">
        <v>18</v>
      </c>
      <c r="D26" s="70">
        <v>1</v>
      </c>
      <c r="E26" s="70">
        <v>2021</v>
      </c>
      <c r="F26" s="70" t="s">
        <v>160</v>
      </c>
      <c r="G26" s="1073" t="s">
        <v>1938</v>
      </c>
      <c r="H26" s="70" t="s">
        <v>1939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1957</v>
      </c>
      <c r="B27" s="70">
        <v>19</v>
      </c>
      <c r="C27" s="70">
        <v>19</v>
      </c>
      <c r="D27" s="70">
        <v>1</v>
      </c>
      <c r="E27" s="70">
        <v>2022</v>
      </c>
      <c r="F27" s="70" t="s">
        <v>161</v>
      </c>
      <c r="G27" s="1073" t="s">
        <v>1938</v>
      </c>
      <c r="H27" s="70" t="s">
        <v>1939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1958</v>
      </c>
      <c r="B28" s="70">
        <v>20</v>
      </c>
      <c r="C28" s="70">
        <v>20</v>
      </c>
      <c r="D28" s="70">
        <v>1</v>
      </c>
      <c r="E28" s="70">
        <v>2023</v>
      </c>
      <c r="F28" s="70" t="s">
        <v>1539</v>
      </c>
      <c r="G28" s="1073" t="s">
        <v>1938</v>
      </c>
      <c r="H28" s="70" t="s">
        <v>1939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1959</v>
      </c>
      <c r="B29" s="70">
        <v>21</v>
      </c>
      <c r="C29" s="70">
        <v>21</v>
      </c>
      <c r="D29" s="70">
        <v>1</v>
      </c>
      <c r="E29" s="70">
        <v>2024</v>
      </c>
      <c r="F29" s="70" t="s">
        <v>1554</v>
      </c>
      <c r="G29" s="1073" t="s">
        <v>1938</v>
      </c>
      <c r="H29" s="70" t="s">
        <v>1939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1938</v>
      </c>
      <c r="H30" s="70" t="s">
        <v>1939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1938</v>
      </c>
      <c r="H31" s="70" t="s">
        <v>1939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1938</v>
      </c>
      <c r="H32" s="70" t="s">
        <v>1939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1938</v>
      </c>
      <c r="H33" s="70" t="s">
        <v>1939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1938</v>
      </c>
      <c r="H34" s="70" t="s">
        <v>1939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1938</v>
      </c>
      <c r="H35" s="70" t="s">
        <v>1939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1664</v>
      </c>
      <c r="B10" s="70">
        <v>2</v>
      </c>
      <c r="C10" s="70">
        <v>18</v>
      </c>
      <c r="D10" s="70">
        <v>2</v>
      </c>
      <c r="E10" s="70">
        <v>2024</v>
      </c>
      <c r="F10" s="70" t="s">
        <v>1554</v>
      </c>
      <c r="G10" s="1073" t="s">
        <v>1661</v>
      </c>
      <c r="H10" s="70" t="s">
        <v>1662</v>
      </c>
      <c r="I10" s="1066"/>
      <c r="J10" s="73">
        <v>156947</v>
      </c>
      <c r="K10" s="71">
        <v>213839824</v>
      </c>
      <c r="L10" s="71">
        <v>605938</v>
      </c>
      <c r="M10" s="71">
        <v>823867654</v>
      </c>
      <c r="N10" s="71">
        <v>125100</v>
      </c>
      <c r="O10" s="71">
        <v>336946072.99999994</v>
      </c>
      <c r="P10" s="71">
        <v>523</v>
      </c>
      <c r="Q10" s="71">
        <v>2948049</v>
      </c>
      <c r="R10" s="71">
        <v>0</v>
      </c>
      <c r="S10" s="71">
        <v>0</v>
      </c>
      <c r="T10" s="71">
        <v>0</v>
      </c>
      <c r="U10" s="71">
        <v>0</v>
      </c>
      <c r="V10" s="71">
        <v>11</v>
      </c>
      <c r="W10" s="71">
        <v>0</v>
      </c>
      <c r="X10" s="71">
        <v>0</v>
      </c>
      <c r="Y10" s="71">
        <v>69660</v>
      </c>
      <c r="Z10" s="71">
        <v>1377671260</v>
      </c>
      <c r="AA10" s="71">
        <v>90329091</v>
      </c>
      <c r="AB10" s="71">
        <v>1174397995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1679</v>
      </c>
      <c r="B11" s="70">
        <v>3</v>
      </c>
      <c r="C11" s="70">
        <v>18</v>
      </c>
      <c r="D11" s="70">
        <v>3</v>
      </c>
      <c r="E11" s="70">
        <v>2024</v>
      </c>
      <c r="F11" s="70" t="s">
        <v>1554</v>
      </c>
      <c r="G11" s="1073" t="s">
        <v>1676</v>
      </c>
      <c r="H11" s="70" t="s">
        <v>1677</v>
      </c>
      <c r="I11" s="1066"/>
      <c r="J11" s="73">
        <v>85239</v>
      </c>
      <c r="K11" s="71">
        <v>111710298.99999999</v>
      </c>
      <c r="L11" s="71">
        <v>542968</v>
      </c>
      <c r="M11" s="71">
        <v>711316338</v>
      </c>
      <c r="N11" s="71">
        <v>59600</v>
      </c>
      <c r="O11" s="71">
        <v>161994477.00000003</v>
      </c>
      <c r="P11" s="71">
        <v>0</v>
      </c>
      <c r="Q11" s="71">
        <v>0</v>
      </c>
      <c r="R11" s="71">
        <v>0</v>
      </c>
      <c r="S11" s="71">
        <v>0</v>
      </c>
      <c r="T11" s="71">
        <v>0</v>
      </c>
      <c r="U11" s="71">
        <v>0</v>
      </c>
      <c r="V11" s="71">
        <v>0</v>
      </c>
      <c r="W11" s="71">
        <v>0</v>
      </c>
      <c r="X11" s="71">
        <v>0</v>
      </c>
      <c r="Y11" s="71">
        <v>0</v>
      </c>
      <c r="Z11" s="71">
        <v>985021114</v>
      </c>
      <c r="AA11" s="71">
        <v>90185941</v>
      </c>
      <c r="AB11" s="71">
        <v>579181124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2366</v>
      </c>
      <c r="B12" s="70">
        <v>4</v>
      </c>
      <c r="C12" s="70">
        <v>18</v>
      </c>
      <c r="D12" s="70">
        <v>4</v>
      </c>
      <c r="E12" s="70">
        <v>2024</v>
      </c>
      <c r="F12" s="70" t="s">
        <v>1554</v>
      </c>
      <c r="G12" s="1073" t="s">
        <v>2363</v>
      </c>
      <c r="H12" s="70" t="s">
        <v>2364</v>
      </c>
      <c r="I12" s="1066"/>
      <c r="J12" s="73">
        <v>877878</v>
      </c>
      <c r="K12" s="71">
        <v>1183015639.9999998</v>
      </c>
      <c r="L12" s="71">
        <v>2060728</v>
      </c>
      <c r="M12" s="71">
        <v>2771513571</v>
      </c>
      <c r="N12" s="71">
        <v>330900</v>
      </c>
      <c r="O12" s="71">
        <v>698409227</v>
      </c>
      <c r="P12" s="71">
        <v>2951</v>
      </c>
      <c r="Q12" s="71">
        <v>17611301</v>
      </c>
      <c r="R12" s="71">
        <v>591</v>
      </c>
      <c r="S12" s="71">
        <v>4920229.9999999991</v>
      </c>
      <c r="T12" s="71">
        <v>0</v>
      </c>
      <c r="U12" s="71">
        <v>0</v>
      </c>
      <c r="V12" s="71">
        <v>0</v>
      </c>
      <c r="W12" s="71">
        <v>0</v>
      </c>
      <c r="X12" s="71">
        <v>0</v>
      </c>
      <c r="Y12" s="71">
        <v>0</v>
      </c>
      <c r="Z12" s="71">
        <v>4675469968.6215696</v>
      </c>
      <c r="AA12" s="71">
        <v>2032895529</v>
      </c>
      <c r="AB12" s="71">
        <v>8776281902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2354</v>
      </c>
      <c r="B13" s="70">
        <v>5</v>
      </c>
      <c r="C13" s="70">
        <v>18</v>
      </c>
      <c r="D13" s="70">
        <v>5</v>
      </c>
      <c r="E13" s="70">
        <v>2024</v>
      </c>
      <c r="F13" s="70" t="s">
        <v>1554</v>
      </c>
      <c r="G13" s="1073" t="s">
        <v>2351</v>
      </c>
      <c r="H13" s="70" t="s">
        <v>2352</v>
      </c>
      <c r="I13" s="1066"/>
      <c r="J13" s="73">
        <v>197300</v>
      </c>
      <c r="K13" s="71">
        <v>258343424.99999997</v>
      </c>
      <c r="L13" s="71">
        <v>1081309</v>
      </c>
      <c r="M13" s="71">
        <v>1413863464</v>
      </c>
      <c r="N13" s="71">
        <v>98800</v>
      </c>
      <c r="O13" s="71">
        <v>217032799</v>
      </c>
      <c r="P13" s="71">
        <v>169</v>
      </c>
      <c r="Q13" s="71">
        <v>939745</v>
      </c>
      <c r="R13" s="71">
        <v>0</v>
      </c>
      <c r="S13" s="71">
        <v>0</v>
      </c>
      <c r="T13" s="71">
        <v>0</v>
      </c>
      <c r="U13" s="71">
        <v>0</v>
      </c>
      <c r="V13" s="71">
        <v>0</v>
      </c>
      <c r="W13" s="71">
        <v>0</v>
      </c>
      <c r="X13" s="71">
        <v>0</v>
      </c>
      <c r="Y13" s="71">
        <v>0</v>
      </c>
      <c r="Z13" s="71">
        <v>1890179433</v>
      </c>
      <c r="AA13" s="71">
        <v>375230037</v>
      </c>
      <c r="AB13" s="71">
        <v>2464189363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1683</v>
      </c>
      <c r="B14" s="70">
        <v>6</v>
      </c>
      <c r="C14" s="70">
        <v>18</v>
      </c>
      <c r="D14" s="70">
        <v>6</v>
      </c>
      <c r="E14" s="70">
        <v>2024</v>
      </c>
      <c r="F14" s="70" t="s">
        <v>1554</v>
      </c>
      <c r="G14" s="1073" t="s">
        <v>1680</v>
      </c>
      <c r="H14" s="70" t="s">
        <v>1681</v>
      </c>
      <c r="I14" s="1066"/>
      <c r="J14" s="73">
        <v>134523</v>
      </c>
      <c r="K14" s="71">
        <v>172305823</v>
      </c>
      <c r="L14" s="71">
        <v>749329</v>
      </c>
      <c r="M14" s="71">
        <v>960173519</v>
      </c>
      <c r="N14" s="71">
        <v>143200</v>
      </c>
      <c r="O14" s="71">
        <v>322388352</v>
      </c>
      <c r="P14" s="71">
        <v>1644</v>
      </c>
      <c r="Q14" s="71">
        <v>9163478</v>
      </c>
      <c r="R14" s="71">
        <v>0</v>
      </c>
      <c r="S14" s="71">
        <v>0</v>
      </c>
      <c r="T14" s="71">
        <v>0</v>
      </c>
      <c r="U14" s="71">
        <v>0</v>
      </c>
      <c r="V14" s="71">
        <v>0</v>
      </c>
      <c r="W14" s="71">
        <v>0</v>
      </c>
      <c r="X14" s="71">
        <v>0</v>
      </c>
      <c r="Y14" s="71">
        <v>0</v>
      </c>
      <c r="Z14" s="71">
        <v>1464031171.9999998</v>
      </c>
      <c r="AA14" s="71">
        <v>149221751</v>
      </c>
      <c r="AB14" s="71">
        <v>976228100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1687</v>
      </c>
      <c r="B15" s="70">
        <v>7</v>
      </c>
      <c r="C15" s="70">
        <v>18</v>
      </c>
      <c r="D15" s="70">
        <v>7</v>
      </c>
      <c r="E15" s="70">
        <v>2024</v>
      </c>
      <c r="F15" s="70" t="s">
        <v>1554</v>
      </c>
      <c r="G15" s="1073" t="s">
        <v>1684</v>
      </c>
      <c r="H15" s="70" t="s">
        <v>1685</v>
      </c>
      <c r="I15" s="1066"/>
      <c r="J15" s="73">
        <v>420771</v>
      </c>
      <c r="K15" s="71">
        <v>539619644</v>
      </c>
      <c r="L15" s="71">
        <v>1886952</v>
      </c>
      <c r="M15" s="71">
        <v>2418731277.9999995</v>
      </c>
      <c r="N15" s="71">
        <v>211300</v>
      </c>
      <c r="O15" s="71">
        <v>531962399</v>
      </c>
      <c r="P15" s="71">
        <v>1151</v>
      </c>
      <c r="Q15" s="71">
        <v>6300670</v>
      </c>
      <c r="R15" s="71">
        <v>0</v>
      </c>
      <c r="S15" s="71">
        <v>0</v>
      </c>
      <c r="T15" s="71">
        <v>0</v>
      </c>
      <c r="U15" s="71">
        <v>0</v>
      </c>
      <c r="V15" s="71">
        <v>0</v>
      </c>
      <c r="W15" s="71">
        <v>0</v>
      </c>
      <c r="X15" s="71">
        <v>0</v>
      </c>
      <c r="Y15" s="71">
        <v>0</v>
      </c>
      <c r="Z15" s="71">
        <v>3496613991</v>
      </c>
      <c r="AA15" s="71">
        <v>736877912</v>
      </c>
      <c r="AB15" s="71">
        <v>3809223506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293817</v>
      </c>
      <c r="K16" s="71">
        <v>369757104.99999994</v>
      </c>
      <c r="L16" s="71">
        <v>1164458</v>
      </c>
      <c r="M16" s="71">
        <v>1466240638</v>
      </c>
      <c r="N16" s="71">
        <v>118800</v>
      </c>
      <c r="O16" s="71">
        <v>278194301</v>
      </c>
      <c r="P16" s="71">
        <v>3052</v>
      </c>
      <c r="Q16" s="71">
        <v>16884681</v>
      </c>
      <c r="R16" s="71">
        <v>0</v>
      </c>
      <c r="S16" s="71">
        <v>0</v>
      </c>
      <c r="T16" s="71">
        <v>0</v>
      </c>
      <c r="U16" s="71">
        <v>0</v>
      </c>
      <c r="V16" s="71">
        <v>0</v>
      </c>
      <c r="W16" s="71">
        <v>0</v>
      </c>
      <c r="X16" s="71">
        <v>0</v>
      </c>
      <c r="Y16" s="71">
        <v>0</v>
      </c>
      <c r="Z16" s="71">
        <v>2131076725</v>
      </c>
      <c r="AA16" s="71">
        <v>447469140</v>
      </c>
      <c r="AB16" s="71">
        <v>2508194366</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1691</v>
      </c>
      <c r="B17" s="70">
        <v>9</v>
      </c>
      <c r="C17" s="70">
        <v>18</v>
      </c>
      <c r="D17" s="70">
        <v>9</v>
      </c>
      <c r="E17" s="70">
        <v>2024</v>
      </c>
      <c r="F17" s="70" t="s">
        <v>1554</v>
      </c>
      <c r="G17" s="1073" t="s">
        <v>1688</v>
      </c>
      <c r="H17" s="70" t="s">
        <v>1689</v>
      </c>
      <c r="I17" s="1066"/>
      <c r="J17" s="73">
        <v>52923</v>
      </c>
      <c r="K17" s="71">
        <v>70616351.999999985</v>
      </c>
      <c r="L17" s="71">
        <v>115171</v>
      </c>
      <c r="M17" s="71">
        <v>153380113.00000003</v>
      </c>
      <c r="N17" s="71">
        <v>7000</v>
      </c>
      <c r="O17" s="71">
        <v>12129050</v>
      </c>
      <c r="P17" s="71">
        <v>0</v>
      </c>
      <c r="Q17" s="71">
        <v>0</v>
      </c>
      <c r="R17" s="71">
        <v>0</v>
      </c>
      <c r="S17" s="71">
        <v>0</v>
      </c>
      <c r="T17" s="71">
        <v>0</v>
      </c>
      <c r="U17" s="71">
        <v>0</v>
      </c>
      <c r="V17" s="71">
        <v>0</v>
      </c>
      <c r="W17" s="71">
        <v>0</v>
      </c>
      <c r="X17" s="71">
        <v>0</v>
      </c>
      <c r="Y17" s="71">
        <v>0</v>
      </c>
      <c r="Z17" s="71">
        <v>236125515</v>
      </c>
      <c r="AA17" s="71">
        <v>38711088</v>
      </c>
      <c r="AB17" s="71">
        <v>350820043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1554</v>
      </c>
      <c r="G18" s="1073" t="s">
        <v>2339</v>
      </c>
      <c r="H18" s="70" t="s">
        <v>2340</v>
      </c>
      <c r="I18" s="1066"/>
      <c r="J18" s="73">
        <v>93736</v>
      </c>
      <c r="K18" s="71">
        <v>120010249</v>
      </c>
      <c r="L18" s="71">
        <v>487592</v>
      </c>
      <c r="M18" s="71">
        <v>623806324.99999988</v>
      </c>
      <c r="N18" s="71">
        <v>135600</v>
      </c>
      <c r="O18" s="71">
        <v>365733980</v>
      </c>
      <c r="P18" s="71">
        <v>0</v>
      </c>
      <c r="Q18" s="71">
        <v>0</v>
      </c>
      <c r="R18" s="71">
        <v>0</v>
      </c>
      <c r="S18" s="71">
        <v>0</v>
      </c>
      <c r="T18" s="71">
        <v>0</v>
      </c>
      <c r="U18" s="71">
        <v>0</v>
      </c>
      <c r="V18" s="71">
        <v>0</v>
      </c>
      <c r="W18" s="71">
        <v>0</v>
      </c>
      <c r="X18" s="71">
        <v>0</v>
      </c>
      <c r="Y18" s="71">
        <v>0</v>
      </c>
      <c r="Z18" s="71">
        <v>1109550554</v>
      </c>
      <c r="AA18" s="71">
        <v>42899278</v>
      </c>
      <c r="AB18" s="71">
        <v>599473708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1959</v>
      </c>
      <c r="B19" s="70">
        <v>11</v>
      </c>
      <c r="C19" s="70">
        <v>18</v>
      </c>
      <c r="D19" s="70">
        <v>11</v>
      </c>
      <c r="E19" s="70">
        <v>2024</v>
      </c>
      <c r="F19" s="70" t="s">
        <v>1554</v>
      </c>
      <c r="G19" s="1073" t="s">
        <v>1938</v>
      </c>
      <c r="H19" s="70" t="s">
        <v>1939</v>
      </c>
      <c r="I19" s="1066"/>
      <c r="J19" s="73">
        <v>98203</v>
      </c>
      <c r="K19" s="71">
        <v>122918146</v>
      </c>
      <c r="L19" s="71">
        <v>457020</v>
      </c>
      <c r="M19" s="71">
        <v>571821374</v>
      </c>
      <c r="N19" s="71">
        <v>486300</v>
      </c>
      <c r="O19" s="71">
        <v>1229464402</v>
      </c>
      <c r="P19" s="71">
        <v>16423</v>
      </c>
      <c r="Q19" s="71">
        <v>91978292</v>
      </c>
      <c r="R19" s="71">
        <v>160</v>
      </c>
      <c r="S19" s="71">
        <v>1334916</v>
      </c>
      <c r="T19" s="71">
        <v>0</v>
      </c>
      <c r="U19" s="71">
        <v>0</v>
      </c>
      <c r="V19" s="71">
        <v>0</v>
      </c>
      <c r="W19" s="71">
        <v>0</v>
      </c>
      <c r="X19" s="71">
        <v>0</v>
      </c>
      <c r="Y19" s="71">
        <v>0</v>
      </c>
      <c r="Z19" s="71">
        <v>2017517130.1372502</v>
      </c>
      <c r="AA19" s="71">
        <v>99176112</v>
      </c>
      <c r="AB19" s="71">
        <v>665189297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1644</v>
      </c>
      <c r="B20" s="70">
        <v>12</v>
      </c>
      <c r="C20" s="70">
        <v>18</v>
      </c>
      <c r="D20" s="70">
        <v>12</v>
      </c>
      <c r="E20" s="70">
        <v>2024</v>
      </c>
      <c r="F20" s="70" t="s">
        <v>1554</v>
      </c>
      <c r="G20" s="1073" t="s">
        <v>1641</v>
      </c>
      <c r="H20" s="70" t="s">
        <v>1642</v>
      </c>
      <c r="I20" s="1066"/>
      <c r="J20" s="73">
        <v>677799</v>
      </c>
      <c r="K20" s="71">
        <v>867758089</v>
      </c>
      <c r="L20" s="71">
        <v>2507715</v>
      </c>
      <c r="M20" s="71">
        <v>3206823634.9999995</v>
      </c>
      <c r="N20" s="71">
        <v>123500</v>
      </c>
      <c r="O20" s="71">
        <v>262171286</v>
      </c>
      <c r="P20" s="71">
        <v>47</v>
      </c>
      <c r="Q20" s="71">
        <v>241260</v>
      </c>
      <c r="R20" s="71">
        <v>1034</v>
      </c>
      <c r="S20" s="71">
        <v>8613700.0000000019</v>
      </c>
      <c r="T20" s="71">
        <v>0</v>
      </c>
      <c r="U20" s="71">
        <v>0</v>
      </c>
      <c r="V20" s="71">
        <v>0</v>
      </c>
      <c r="W20" s="71">
        <v>0</v>
      </c>
      <c r="X20" s="71">
        <v>0</v>
      </c>
      <c r="Y20" s="71">
        <v>0</v>
      </c>
      <c r="Z20" s="71">
        <v>4345607969.5049295</v>
      </c>
      <c r="AA20" s="71">
        <v>1499119500</v>
      </c>
      <c r="AB20" s="71">
        <v>6878210504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2346</v>
      </c>
      <c r="B21" s="70">
        <v>13</v>
      </c>
      <c r="C21" s="70">
        <v>18</v>
      </c>
      <c r="D21" s="70">
        <v>13</v>
      </c>
      <c r="E21" s="70">
        <v>2024</v>
      </c>
      <c r="F21" s="70" t="s">
        <v>1554</v>
      </c>
      <c r="G21" s="1073" t="s">
        <v>2343</v>
      </c>
      <c r="H21" s="70" t="s">
        <v>2344</v>
      </c>
      <c r="I21" s="1066"/>
      <c r="J21" s="73">
        <v>523568</v>
      </c>
      <c r="K21" s="71">
        <v>625958547.00000012</v>
      </c>
      <c r="L21" s="71">
        <v>825158</v>
      </c>
      <c r="M21" s="71">
        <v>986210205</v>
      </c>
      <c r="N21" s="71">
        <v>212700</v>
      </c>
      <c r="O21" s="71">
        <v>479629810.99999994</v>
      </c>
      <c r="P21" s="71">
        <v>3525</v>
      </c>
      <c r="Q21" s="71">
        <v>20270978</v>
      </c>
      <c r="R21" s="71">
        <v>0</v>
      </c>
      <c r="S21" s="71">
        <v>0</v>
      </c>
      <c r="T21" s="71">
        <v>0</v>
      </c>
      <c r="U21" s="71">
        <v>0</v>
      </c>
      <c r="V21" s="71">
        <v>0</v>
      </c>
      <c r="W21" s="71">
        <v>0</v>
      </c>
      <c r="X21" s="71">
        <v>0</v>
      </c>
      <c r="Y21" s="71">
        <v>0</v>
      </c>
      <c r="Z21" s="71">
        <v>2112069540.9999998</v>
      </c>
      <c r="AA21" s="71">
        <v>1139139095</v>
      </c>
      <c r="AB21" s="71">
        <v>5151316314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2358</v>
      </c>
      <c r="B22" s="70">
        <v>14</v>
      </c>
      <c r="C22" s="70">
        <v>18</v>
      </c>
      <c r="D22" s="70">
        <v>14</v>
      </c>
      <c r="E22" s="70">
        <v>2024</v>
      </c>
      <c r="F22" s="70" t="s">
        <v>1554</v>
      </c>
      <c r="G22" s="1073" t="s">
        <v>2355</v>
      </c>
      <c r="H22" s="70" t="s">
        <v>2356</v>
      </c>
      <c r="I22" s="1066"/>
      <c r="J22" s="73">
        <v>331673</v>
      </c>
      <c r="K22" s="71">
        <v>424791512.99999994</v>
      </c>
      <c r="L22" s="71">
        <v>1929811</v>
      </c>
      <c r="M22" s="71">
        <v>2471315794</v>
      </c>
      <c r="N22" s="71">
        <v>333400</v>
      </c>
      <c r="O22" s="71">
        <v>842311755</v>
      </c>
      <c r="P22" s="71">
        <v>3764</v>
      </c>
      <c r="Q22" s="71">
        <v>20908337</v>
      </c>
      <c r="R22" s="71">
        <v>0</v>
      </c>
      <c r="S22" s="71">
        <v>0</v>
      </c>
      <c r="T22" s="71">
        <v>0</v>
      </c>
      <c r="U22" s="71">
        <v>0</v>
      </c>
      <c r="V22" s="71">
        <v>0</v>
      </c>
      <c r="W22" s="71">
        <v>0</v>
      </c>
      <c r="X22" s="71">
        <v>0</v>
      </c>
      <c r="Y22" s="71">
        <v>0</v>
      </c>
      <c r="Z22" s="71">
        <v>3759327398.9999995</v>
      </c>
      <c r="AA22" s="71">
        <v>418569049</v>
      </c>
      <c r="AB22" s="71">
        <v>2468888665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1554</v>
      </c>
      <c r="G23" s="1073" t="s">
        <v>2359</v>
      </c>
      <c r="H23" s="70" t="s">
        <v>2360</v>
      </c>
      <c r="I23" s="1066"/>
      <c r="J23" s="73">
        <v>162880</v>
      </c>
      <c r="K23" s="71">
        <v>212424233.99999997</v>
      </c>
      <c r="L23" s="71">
        <v>592082</v>
      </c>
      <c r="M23" s="71">
        <v>771724209.00000012</v>
      </c>
      <c r="N23" s="71">
        <v>100000</v>
      </c>
      <c r="O23" s="71">
        <v>214654940</v>
      </c>
      <c r="P23" s="71">
        <v>222</v>
      </c>
      <c r="Q23" s="71">
        <v>1190673</v>
      </c>
      <c r="R23" s="71">
        <v>1424</v>
      </c>
      <c r="S23" s="71">
        <v>11586539</v>
      </c>
      <c r="T23" s="71">
        <v>0</v>
      </c>
      <c r="U23" s="71">
        <v>0</v>
      </c>
      <c r="V23" s="71">
        <v>0</v>
      </c>
      <c r="W23" s="71">
        <v>0</v>
      </c>
      <c r="X23" s="71">
        <v>0</v>
      </c>
      <c r="Y23" s="71">
        <v>0</v>
      </c>
      <c r="Z23" s="71">
        <v>1211580595.0776401</v>
      </c>
      <c r="AA23" s="71">
        <v>389087425</v>
      </c>
      <c r="AB23" s="71">
        <v>1879898817.9999998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1675</v>
      </c>
      <c r="B24" s="70">
        <v>16</v>
      </c>
      <c r="C24" s="70">
        <v>18</v>
      </c>
      <c r="D24" s="70">
        <v>16</v>
      </c>
      <c r="E24" s="70">
        <v>2024</v>
      </c>
      <c r="F24" s="70" t="s">
        <v>1554</v>
      </c>
      <c r="G24" s="1073" t="s">
        <v>1672</v>
      </c>
      <c r="H24" s="70" t="s">
        <v>1673</v>
      </c>
      <c r="I24" s="1066"/>
      <c r="J24" s="73">
        <v>94387</v>
      </c>
      <c r="K24" s="71">
        <v>125039831.99999999</v>
      </c>
      <c r="L24" s="71">
        <v>374458</v>
      </c>
      <c r="M24" s="71">
        <v>495663017.99999994</v>
      </c>
      <c r="N24" s="71">
        <v>32800</v>
      </c>
      <c r="O24" s="71">
        <v>65825174.000000007</v>
      </c>
      <c r="P24" s="71">
        <v>0</v>
      </c>
      <c r="Q24" s="71">
        <v>0</v>
      </c>
      <c r="R24" s="71">
        <v>168</v>
      </c>
      <c r="S24" s="71">
        <v>1402334</v>
      </c>
      <c r="T24" s="71">
        <v>0</v>
      </c>
      <c r="U24" s="71">
        <v>0</v>
      </c>
      <c r="V24" s="71">
        <v>0</v>
      </c>
      <c r="W24" s="71">
        <v>0</v>
      </c>
      <c r="X24" s="71">
        <v>0</v>
      </c>
      <c r="Y24" s="71">
        <v>0</v>
      </c>
      <c r="Z24" s="71">
        <v>687930358.2126199</v>
      </c>
      <c r="AA24" s="71">
        <v>160651233</v>
      </c>
      <c r="AB24" s="71">
        <v>1107256864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1660</v>
      </c>
      <c r="B25" s="70">
        <v>17</v>
      </c>
      <c r="C25" s="70">
        <v>18</v>
      </c>
      <c r="D25" s="70">
        <v>17</v>
      </c>
      <c r="E25" s="70">
        <v>2024</v>
      </c>
      <c r="F25" s="70" t="s">
        <v>1554</v>
      </c>
      <c r="G25" s="1073" t="s">
        <v>1657</v>
      </c>
      <c r="H25" s="70" t="s">
        <v>1658</v>
      </c>
      <c r="I25" s="1066"/>
      <c r="J25" s="73">
        <v>564315</v>
      </c>
      <c r="K25" s="71">
        <v>723648918</v>
      </c>
      <c r="L25" s="71">
        <v>390738</v>
      </c>
      <c r="M25" s="71">
        <v>500251833</v>
      </c>
      <c r="N25" s="71">
        <v>50300</v>
      </c>
      <c r="O25" s="71">
        <v>109130857</v>
      </c>
      <c r="P25" s="71">
        <v>861</v>
      </c>
      <c r="Q25" s="71">
        <v>4950693</v>
      </c>
      <c r="R25" s="71">
        <v>0</v>
      </c>
      <c r="S25" s="71">
        <v>0</v>
      </c>
      <c r="T25" s="71">
        <v>0</v>
      </c>
      <c r="U25" s="71">
        <v>0</v>
      </c>
      <c r="V25" s="71">
        <v>0</v>
      </c>
      <c r="W25" s="71">
        <v>0</v>
      </c>
      <c r="X25" s="71">
        <v>0</v>
      </c>
      <c r="Y25" s="71">
        <v>0</v>
      </c>
      <c r="Z25" s="71">
        <v>1337982301</v>
      </c>
      <c r="AA25" s="71">
        <v>1270914567</v>
      </c>
      <c r="AB25" s="71">
        <v>6180165172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1671</v>
      </c>
      <c r="B26" s="70">
        <v>18</v>
      </c>
      <c r="C26" s="70">
        <v>18</v>
      </c>
      <c r="D26" s="70">
        <v>18</v>
      </c>
      <c r="E26" s="70">
        <v>2024</v>
      </c>
      <c r="F26" s="70" t="s">
        <v>1554</v>
      </c>
      <c r="G26" s="1073" t="s">
        <v>1669</v>
      </c>
      <c r="H26" s="70" t="s">
        <v>1634</v>
      </c>
      <c r="I26" s="1066"/>
      <c r="J26" s="73">
        <v>140317</v>
      </c>
      <c r="K26" s="71">
        <v>157766572</v>
      </c>
      <c r="L26" s="71">
        <v>286150</v>
      </c>
      <c r="M26" s="71">
        <v>321503189</v>
      </c>
      <c r="N26" s="71">
        <v>0</v>
      </c>
      <c r="O26" s="71">
        <v>0</v>
      </c>
      <c r="P26" s="71">
        <v>0</v>
      </c>
      <c r="Q26" s="71">
        <v>0</v>
      </c>
      <c r="R26" s="71">
        <v>0</v>
      </c>
      <c r="S26" s="71">
        <v>0</v>
      </c>
      <c r="T26" s="71">
        <v>0</v>
      </c>
      <c r="U26" s="71">
        <v>0</v>
      </c>
      <c r="V26" s="71">
        <v>0</v>
      </c>
      <c r="W26" s="71">
        <v>0</v>
      </c>
      <c r="X26" s="71">
        <v>0</v>
      </c>
      <c r="Y26" s="71">
        <v>0</v>
      </c>
      <c r="Z26" s="71">
        <v>479269761</v>
      </c>
      <c r="AA26" s="71">
        <v>286835492</v>
      </c>
      <c r="AB26" s="71">
        <v>1894600029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36981</v>
      </c>
      <c r="K27" s="71">
        <v>47349858.999999993</v>
      </c>
      <c r="L27" s="71">
        <v>212633</v>
      </c>
      <c r="M27" s="71">
        <v>271920882.99999994</v>
      </c>
      <c r="N27" s="71">
        <v>60400</v>
      </c>
      <c r="O27" s="71">
        <v>169354585</v>
      </c>
      <c r="P27" s="71">
        <v>258</v>
      </c>
      <c r="Q27" s="71">
        <v>1342288</v>
      </c>
      <c r="R27" s="71">
        <v>0</v>
      </c>
      <c r="S27" s="71">
        <v>0</v>
      </c>
      <c r="T27" s="71">
        <v>0</v>
      </c>
      <c r="U27" s="71">
        <v>0</v>
      </c>
      <c r="V27" s="71">
        <v>0</v>
      </c>
      <c r="W27" s="71">
        <v>0</v>
      </c>
      <c r="X27" s="71">
        <v>0</v>
      </c>
      <c r="Y27" s="71">
        <v>0</v>
      </c>
      <c r="Z27" s="71">
        <v>489967614.99999994</v>
      </c>
      <c r="AA27" s="71">
        <v>15520933</v>
      </c>
      <c r="AB27" s="71">
        <v>210906275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2370</v>
      </c>
      <c r="B28" s="70">
        <v>20</v>
      </c>
      <c r="C28" s="70">
        <v>18</v>
      </c>
      <c r="D28" s="70">
        <v>20</v>
      </c>
      <c r="E28" s="70">
        <v>2024</v>
      </c>
      <c r="F28" s="70" t="s">
        <v>1554</v>
      </c>
      <c r="G28" s="1073" t="s">
        <v>2367</v>
      </c>
      <c r="H28" s="70" t="s">
        <v>2368</v>
      </c>
      <c r="I28" s="1066"/>
      <c r="J28" s="73">
        <v>1601117</v>
      </c>
      <c r="K28" s="71">
        <v>2124224471.9999998</v>
      </c>
      <c r="L28" s="71">
        <v>2255596</v>
      </c>
      <c r="M28" s="71">
        <v>2986546180.0000005</v>
      </c>
      <c r="N28" s="71">
        <v>197100</v>
      </c>
      <c r="O28" s="71">
        <v>409262132.99999994</v>
      </c>
      <c r="P28" s="71">
        <v>280</v>
      </c>
      <c r="Q28" s="71">
        <v>1669529</v>
      </c>
      <c r="R28" s="71">
        <v>6988</v>
      </c>
      <c r="S28" s="71">
        <v>56740953.000000007</v>
      </c>
      <c r="T28" s="71">
        <v>0</v>
      </c>
      <c r="U28" s="71">
        <v>0</v>
      </c>
      <c r="V28" s="71">
        <v>0</v>
      </c>
      <c r="W28" s="71">
        <v>0</v>
      </c>
      <c r="X28" s="71">
        <v>0</v>
      </c>
      <c r="Y28" s="71">
        <v>0</v>
      </c>
      <c r="Z28" s="71">
        <v>5578443266.52038</v>
      </c>
      <c r="AA28" s="71">
        <v>3827178449</v>
      </c>
      <c r="AB28" s="71">
        <v>17822449396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1668</v>
      </c>
      <c r="B29" s="70">
        <v>21</v>
      </c>
      <c r="C29" s="70">
        <v>18</v>
      </c>
      <c r="D29" s="70">
        <v>21</v>
      </c>
      <c r="E29" s="70">
        <v>2024</v>
      </c>
      <c r="F29" s="70" t="s">
        <v>1554</v>
      </c>
      <c r="G29" s="1073" t="s">
        <v>1665</v>
      </c>
      <c r="H29" s="70" t="s">
        <v>1666</v>
      </c>
      <c r="I29" s="1066"/>
      <c r="J29" s="73">
        <v>179400</v>
      </c>
      <c r="K29" s="71">
        <v>233901862</v>
      </c>
      <c r="L29" s="71">
        <v>1028007.0000000001</v>
      </c>
      <c r="M29" s="71">
        <v>1340310348.9999998</v>
      </c>
      <c r="N29" s="71">
        <v>63800</v>
      </c>
      <c r="O29" s="71">
        <v>154026494.99999997</v>
      </c>
      <c r="P29" s="71">
        <v>299</v>
      </c>
      <c r="Q29" s="71">
        <v>1607410</v>
      </c>
      <c r="R29" s="71">
        <v>0</v>
      </c>
      <c r="S29" s="71">
        <v>0</v>
      </c>
      <c r="T29" s="71">
        <v>0</v>
      </c>
      <c r="U29" s="71">
        <v>0</v>
      </c>
      <c r="V29" s="71">
        <v>0</v>
      </c>
      <c r="W29" s="71">
        <v>0</v>
      </c>
      <c r="X29" s="71">
        <v>0</v>
      </c>
      <c r="Y29" s="71">
        <v>0</v>
      </c>
      <c r="Z29" s="71">
        <v>1729846116</v>
      </c>
      <c r="AA29" s="71">
        <v>400494215</v>
      </c>
      <c r="AB29" s="71">
        <v>1950264245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1663</v>
      </c>
      <c r="B190" s="70">
        <v>182</v>
      </c>
      <c r="C190" s="70">
        <v>16</v>
      </c>
      <c r="D190" s="70">
        <v>2</v>
      </c>
      <c r="E190" s="70">
        <v>2022</v>
      </c>
      <c r="F190" s="70" t="s">
        <v>161</v>
      </c>
      <c r="G190" s="1073" t="s">
        <v>1661</v>
      </c>
      <c r="H190" s="70" t="s">
        <v>1662</v>
      </c>
      <c r="I190" s="1066"/>
      <c r="J190" s="73"/>
      <c r="K190" s="71"/>
      <c r="L190" s="71"/>
      <c r="M190" s="71"/>
      <c r="N190" s="71"/>
      <c r="O190" s="71"/>
      <c r="P190" s="71"/>
      <c r="Q190" s="71"/>
      <c r="R190" s="71"/>
      <c r="S190" s="71"/>
      <c r="T190" s="71"/>
      <c r="U190" s="71"/>
      <c r="V190" s="71"/>
      <c r="W190" s="71"/>
      <c r="X190" s="71"/>
      <c r="Y190" s="71"/>
      <c r="Z190" s="71"/>
      <c r="AA190" s="71"/>
      <c r="AB190" s="71"/>
      <c r="AC190" s="72"/>
      <c r="AD190" s="71">
        <v>4115198.0001588273</v>
      </c>
      <c r="AE190" s="71">
        <v>914229.18814179371</v>
      </c>
      <c r="AF190" s="71">
        <v>10479226.496222081</v>
      </c>
      <c r="AG190" s="71">
        <v>29247887.869867861</v>
      </c>
      <c r="AH190" s="71">
        <v>52585198.455419756</v>
      </c>
      <c r="AI190" s="71">
        <v>0</v>
      </c>
      <c r="AJ190" s="71">
        <v>0</v>
      </c>
      <c r="AK190" s="71">
        <v>2527666.7880192869</v>
      </c>
      <c r="AL190" s="71">
        <v>0</v>
      </c>
      <c r="AM190" s="71">
        <v>0</v>
      </c>
      <c r="AN190" s="71">
        <v>99869406.797829613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1678</v>
      </c>
      <c r="B191" s="70">
        <v>183</v>
      </c>
      <c r="C191" s="70">
        <v>16</v>
      </c>
      <c r="D191" s="70">
        <v>3</v>
      </c>
      <c r="E191" s="70">
        <v>2022</v>
      </c>
      <c r="F191" s="70" t="s">
        <v>161</v>
      </c>
      <c r="G191" s="1073" t="s">
        <v>1676</v>
      </c>
      <c r="H191" s="70" t="s">
        <v>1677</v>
      </c>
      <c r="I191" s="1066"/>
      <c r="J191" s="73"/>
      <c r="K191" s="71"/>
      <c r="L191" s="71"/>
      <c r="M191" s="71"/>
      <c r="N191" s="71"/>
      <c r="O191" s="71"/>
      <c r="P191" s="71"/>
      <c r="Q191" s="71"/>
      <c r="R191" s="71"/>
      <c r="S191" s="71"/>
      <c r="T191" s="71"/>
      <c r="U191" s="71"/>
      <c r="V191" s="71"/>
      <c r="W191" s="71"/>
      <c r="X191" s="71"/>
      <c r="Y191" s="71"/>
      <c r="Z191" s="71"/>
      <c r="AA191" s="71"/>
      <c r="AB191" s="71"/>
      <c r="AC191" s="72"/>
      <c r="AD191" s="71">
        <v>4674380.263163738</v>
      </c>
      <c r="AE191" s="71">
        <v>1464012.6692560241</v>
      </c>
      <c r="AF191" s="71">
        <v>2228739.0566601786</v>
      </c>
      <c r="AG191" s="71">
        <v>13288536.169446966</v>
      </c>
      <c r="AH191" s="71">
        <v>23365949.717986755</v>
      </c>
      <c r="AI191" s="71">
        <v>0</v>
      </c>
      <c r="AJ191" s="71">
        <v>0</v>
      </c>
      <c r="AK191" s="71">
        <v>1084023.6365477352</v>
      </c>
      <c r="AL191" s="71">
        <v>0</v>
      </c>
      <c r="AM191" s="71">
        <v>0</v>
      </c>
      <c r="AN191" s="71">
        <v>46105641.513061397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2365</v>
      </c>
      <c r="B192" s="70">
        <v>184</v>
      </c>
      <c r="C192" s="70">
        <v>16</v>
      </c>
      <c r="D192" s="70">
        <v>4</v>
      </c>
      <c r="E192" s="70">
        <v>2022</v>
      </c>
      <c r="F192" s="70" t="s">
        <v>161</v>
      </c>
      <c r="G192" s="1073" t="s">
        <v>2363</v>
      </c>
      <c r="H192" s="70" t="s">
        <v>2364</v>
      </c>
      <c r="I192" s="1066"/>
      <c r="J192" s="73"/>
      <c r="K192" s="71"/>
      <c r="L192" s="71"/>
      <c r="M192" s="71"/>
      <c r="N192" s="71"/>
      <c r="O192" s="71"/>
      <c r="P192" s="71"/>
      <c r="Q192" s="71"/>
      <c r="R192" s="71"/>
      <c r="S192" s="71"/>
      <c r="T192" s="71"/>
      <c r="U192" s="71"/>
      <c r="V192" s="71"/>
      <c r="W192" s="71"/>
      <c r="X192" s="71"/>
      <c r="Y192" s="71"/>
      <c r="Z192" s="71"/>
      <c r="AA192" s="71"/>
      <c r="AB192" s="71"/>
      <c r="AC192" s="72"/>
      <c r="AD192" s="71">
        <v>1018012433.7113709</v>
      </c>
      <c r="AE192" s="71">
        <v>8120597.9335116055</v>
      </c>
      <c r="AF192" s="71">
        <v>8901113.126909906</v>
      </c>
      <c r="AG192" s="71">
        <v>280233544.50554252</v>
      </c>
      <c r="AH192" s="71">
        <v>398733028.71931791</v>
      </c>
      <c r="AI192" s="71">
        <v>0</v>
      </c>
      <c r="AJ192" s="71">
        <v>0</v>
      </c>
      <c r="AK192" s="71">
        <v>19576730.850473974</v>
      </c>
      <c r="AL192" s="71">
        <v>0</v>
      </c>
      <c r="AM192" s="71">
        <v>0</v>
      </c>
      <c r="AN192" s="71">
        <v>1733577448.8471267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2353</v>
      </c>
      <c r="B193" s="70">
        <v>185</v>
      </c>
      <c r="C193" s="70">
        <v>16</v>
      </c>
      <c r="D193" s="70">
        <v>5</v>
      </c>
      <c r="E193" s="70">
        <v>2022</v>
      </c>
      <c r="F193" s="70" t="s">
        <v>161</v>
      </c>
      <c r="G193" s="1073" t="s">
        <v>2351</v>
      </c>
      <c r="H193" s="70" t="s">
        <v>2352</v>
      </c>
      <c r="I193" s="1066"/>
      <c r="J193" s="73"/>
      <c r="K193" s="71"/>
      <c r="L193" s="71"/>
      <c r="M193" s="71"/>
      <c r="N193" s="71"/>
      <c r="O193" s="71"/>
      <c r="P193" s="71"/>
      <c r="Q193" s="71"/>
      <c r="R193" s="71"/>
      <c r="S193" s="71"/>
      <c r="T193" s="71"/>
      <c r="U193" s="71"/>
      <c r="V193" s="71"/>
      <c r="W193" s="71"/>
      <c r="X193" s="71"/>
      <c r="Y193" s="71"/>
      <c r="Z193" s="71"/>
      <c r="AA193" s="71"/>
      <c r="AB193" s="71"/>
      <c r="AC193" s="72"/>
      <c r="AD193" s="71">
        <v>76523242.746586248</v>
      </c>
      <c r="AE193" s="71">
        <v>1677384.7284986575</v>
      </c>
      <c r="AF193" s="71">
        <v>2907050.9434697977</v>
      </c>
      <c r="AG193" s="71">
        <v>50215701.414671354</v>
      </c>
      <c r="AH193" s="71">
        <v>85043447.636797458</v>
      </c>
      <c r="AI193" s="71">
        <v>0</v>
      </c>
      <c r="AJ193" s="71">
        <v>0</v>
      </c>
      <c r="AK193" s="71">
        <v>4623402.7762467731</v>
      </c>
      <c r="AL193" s="71">
        <v>0</v>
      </c>
      <c r="AM193" s="71">
        <v>0</v>
      </c>
      <c r="AN193" s="71">
        <v>220990230.2462703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1682</v>
      </c>
      <c r="B194" s="70">
        <v>186</v>
      </c>
      <c r="C194" s="70">
        <v>16</v>
      </c>
      <c r="D194" s="70">
        <v>6</v>
      </c>
      <c r="E194" s="70">
        <v>2022</v>
      </c>
      <c r="F194" s="70" t="s">
        <v>161</v>
      </c>
      <c r="G194" s="1073" t="s">
        <v>1680</v>
      </c>
      <c r="H194" s="70" t="s">
        <v>1681</v>
      </c>
      <c r="I194" s="1066"/>
      <c r="J194" s="73"/>
      <c r="K194" s="71"/>
      <c r="L194" s="71"/>
      <c r="M194" s="71"/>
      <c r="N194" s="71"/>
      <c r="O194" s="71"/>
      <c r="P194" s="71"/>
      <c r="Q194" s="71"/>
      <c r="R194" s="71"/>
      <c r="S194" s="71"/>
      <c r="T194" s="71"/>
      <c r="U194" s="71"/>
      <c r="V194" s="71"/>
      <c r="W194" s="71"/>
      <c r="X194" s="71"/>
      <c r="Y194" s="71"/>
      <c r="Z194" s="71"/>
      <c r="AA194" s="71"/>
      <c r="AB194" s="71"/>
      <c r="AC194" s="72"/>
      <c r="AD194" s="71">
        <v>16253036.421146885</v>
      </c>
      <c r="AE194" s="71">
        <v>870620.30012140144</v>
      </c>
      <c r="AF194" s="71">
        <v>3017795.7413162664</v>
      </c>
      <c r="AG194" s="71">
        <v>20569102.841815569</v>
      </c>
      <c r="AH194" s="71">
        <v>36857410.238145366</v>
      </c>
      <c r="AI194" s="71">
        <v>0</v>
      </c>
      <c r="AJ194" s="71">
        <v>0</v>
      </c>
      <c r="AK194" s="71">
        <v>1989335.0976360221</v>
      </c>
      <c r="AL194" s="71">
        <v>0</v>
      </c>
      <c r="AM194" s="71">
        <v>0</v>
      </c>
      <c r="AN194" s="71">
        <v>79557300.640181512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1686</v>
      </c>
      <c r="B195" s="70">
        <v>187</v>
      </c>
      <c r="C195" s="70">
        <v>16</v>
      </c>
      <c r="D195" s="70">
        <v>7</v>
      </c>
      <c r="E195" s="70">
        <v>2022</v>
      </c>
      <c r="F195" s="70" t="s">
        <v>161</v>
      </c>
      <c r="G195" s="1073" t="s">
        <v>1684</v>
      </c>
      <c r="H195" s="70" t="s">
        <v>1685</v>
      </c>
      <c r="I195" s="1066"/>
      <c r="J195" s="73"/>
      <c r="K195" s="71"/>
      <c r="L195" s="71"/>
      <c r="M195" s="71"/>
      <c r="N195" s="71"/>
      <c r="O195" s="71"/>
      <c r="P195" s="71"/>
      <c r="Q195" s="71"/>
      <c r="R195" s="71"/>
      <c r="S195" s="71"/>
      <c r="T195" s="71"/>
      <c r="U195" s="71"/>
      <c r="V195" s="71"/>
      <c r="W195" s="71"/>
      <c r="X195" s="71"/>
      <c r="Y195" s="71"/>
      <c r="Z195" s="71"/>
      <c r="AA195" s="71"/>
      <c r="AB195" s="71"/>
      <c r="AC195" s="72"/>
      <c r="AD195" s="71">
        <v>49117823.740774259</v>
      </c>
      <c r="AE195" s="71">
        <v>3094673.5891614039</v>
      </c>
      <c r="AF195" s="71">
        <v>16805523.073201593</v>
      </c>
      <c r="AG195" s="71">
        <v>140744878.15473852</v>
      </c>
      <c r="AH195" s="71">
        <v>185515456.54548055</v>
      </c>
      <c r="AI195" s="71">
        <v>0</v>
      </c>
      <c r="AJ195" s="71">
        <v>0</v>
      </c>
      <c r="AK195" s="71">
        <v>9041364.0270918235</v>
      </c>
      <c r="AL195" s="71">
        <v>0</v>
      </c>
      <c r="AM195" s="71">
        <v>0</v>
      </c>
      <c r="AN195" s="71">
        <v>404319719.1304481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39403711.320983879</v>
      </c>
      <c r="AE196" s="71">
        <v>2423408.2057046527</v>
      </c>
      <c r="AF196" s="71">
        <v>6174022.4799406175</v>
      </c>
      <c r="AG196" s="71">
        <v>81681076.208006322</v>
      </c>
      <c r="AH196" s="71">
        <v>103275292.92337754</v>
      </c>
      <c r="AI196" s="71">
        <v>0</v>
      </c>
      <c r="AJ196" s="71">
        <v>0</v>
      </c>
      <c r="AK196" s="71">
        <v>5239985.6070407489</v>
      </c>
      <c r="AL196" s="71">
        <v>0</v>
      </c>
      <c r="AM196" s="71">
        <v>0</v>
      </c>
      <c r="AN196" s="71">
        <v>238197496.74505377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1690</v>
      </c>
      <c r="B197" s="70">
        <v>189</v>
      </c>
      <c r="C197" s="70">
        <v>16</v>
      </c>
      <c r="D197" s="70">
        <v>9</v>
      </c>
      <c r="E197" s="70">
        <v>2022</v>
      </c>
      <c r="F197" s="70" t="s">
        <v>161</v>
      </c>
      <c r="G197" s="1073" t="s">
        <v>1688</v>
      </c>
      <c r="H197" s="70" t="s">
        <v>1689</v>
      </c>
      <c r="I197" s="1066"/>
      <c r="J197" s="73"/>
      <c r="K197" s="71"/>
      <c r="L197" s="71"/>
      <c r="M197" s="71"/>
      <c r="N197" s="71"/>
      <c r="O197" s="71"/>
      <c r="P197" s="71"/>
      <c r="Q197" s="71"/>
      <c r="R197" s="71"/>
      <c r="S197" s="71"/>
      <c r="T197" s="71"/>
      <c r="U197" s="71"/>
      <c r="V197" s="71"/>
      <c r="W197" s="71"/>
      <c r="X197" s="71"/>
      <c r="Y197" s="71"/>
      <c r="Z197" s="71"/>
      <c r="AA197" s="71"/>
      <c r="AB197" s="71"/>
      <c r="AC197" s="72"/>
      <c r="AD197" s="71">
        <v>24535311.178673726</v>
      </c>
      <c r="AE197" s="71">
        <v>356658.40559535049</v>
      </c>
      <c r="AF197" s="71">
        <v>636782.5876171937</v>
      </c>
      <c r="AG197" s="71">
        <v>8443928.0386210475</v>
      </c>
      <c r="AH197" s="71">
        <v>19712231.226924349</v>
      </c>
      <c r="AI197" s="71">
        <v>0</v>
      </c>
      <c r="AJ197" s="71">
        <v>0</v>
      </c>
      <c r="AK197" s="71">
        <v>811306.7907599071</v>
      </c>
      <c r="AL197" s="71">
        <v>0</v>
      </c>
      <c r="AM197" s="71">
        <v>0</v>
      </c>
      <c r="AN197" s="71">
        <v>54496218.228191569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4516008.8415338984</v>
      </c>
      <c r="AE198" s="71">
        <v>524864.11653114902</v>
      </c>
      <c r="AF198" s="71">
        <v>1799602.9650051128</v>
      </c>
      <c r="AG198" s="71">
        <v>14572056.92564098</v>
      </c>
      <c r="AH198" s="71">
        <v>25518283.886572368</v>
      </c>
      <c r="AI198" s="71">
        <v>0</v>
      </c>
      <c r="AJ198" s="71">
        <v>0</v>
      </c>
      <c r="AK198" s="71">
        <v>1234844.3164152461</v>
      </c>
      <c r="AL198" s="71">
        <v>0</v>
      </c>
      <c r="AM198" s="71">
        <v>0</v>
      </c>
      <c r="AN198" s="71">
        <v>48165661.051698752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1957</v>
      </c>
      <c r="B199" s="70">
        <v>191</v>
      </c>
      <c r="C199" s="70">
        <v>16</v>
      </c>
      <c r="D199" s="70">
        <v>11</v>
      </c>
      <c r="E199" s="70">
        <v>2022</v>
      </c>
      <c r="F199" s="70" t="s">
        <v>161</v>
      </c>
      <c r="G199" s="1073" t="s">
        <v>1938</v>
      </c>
      <c r="H199" s="70" t="s">
        <v>1939</v>
      </c>
      <c r="I199" s="1066"/>
      <c r="J199" s="73"/>
      <c r="K199" s="71"/>
      <c r="L199" s="71"/>
      <c r="M199" s="71"/>
      <c r="N199" s="71"/>
      <c r="O199" s="71"/>
      <c r="P199" s="71"/>
      <c r="Q199" s="71"/>
      <c r="R199" s="71"/>
      <c r="S199" s="71"/>
      <c r="T199" s="71"/>
      <c r="U199" s="71"/>
      <c r="V199" s="71"/>
      <c r="W199" s="71"/>
      <c r="X199" s="71"/>
      <c r="Y199" s="71"/>
      <c r="Z199" s="71"/>
      <c r="AA199" s="71"/>
      <c r="AB199" s="71"/>
      <c r="AC199" s="72"/>
      <c r="AD199" s="71">
        <v>2706836.2996411673</v>
      </c>
      <c r="AE199" s="71">
        <v>479697.76822431426</v>
      </c>
      <c r="AF199" s="71">
        <v>2381013.1536990725</v>
      </c>
      <c r="AG199" s="71">
        <v>13643552.548819778</v>
      </c>
      <c r="AH199" s="71">
        <v>21665080.765250806</v>
      </c>
      <c r="AI199" s="71">
        <v>0</v>
      </c>
      <c r="AJ199" s="71">
        <v>0</v>
      </c>
      <c r="AK199" s="71">
        <v>958124.52450079739</v>
      </c>
      <c r="AL199" s="71">
        <v>0</v>
      </c>
      <c r="AM199" s="71">
        <v>0</v>
      </c>
      <c r="AN199" s="71">
        <v>41834305.060135938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1643</v>
      </c>
      <c r="B200" s="70">
        <v>192</v>
      </c>
      <c r="C200" s="70">
        <v>16</v>
      </c>
      <c r="D200" s="70">
        <v>12</v>
      </c>
      <c r="E200" s="70">
        <v>2022</v>
      </c>
      <c r="F200" s="70" t="s">
        <v>161</v>
      </c>
      <c r="G200" s="1073" t="s">
        <v>1641</v>
      </c>
      <c r="H200" s="70" t="s">
        <v>1642</v>
      </c>
      <c r="I200" s="1066"/>
      <c r="J200" s="73"/>
      <c r="K200" s="71"/>
      <c r="L200" s="71"/>
      <c r="M200" s="71"/>
      <c r="N200" s="71"/>
      <c r="O200" s="71"/>
      <c r="P200" s="71"/>
      <c r="Q200" s="71"/>
      <c r="R200" s="71"/>
      <c r="S200" s="71"/>
      <c r="T200" s="71"/>
      <c r="U200" s="71"/>
      <c r="V200" s="71"/>
      <c r="W200" s="71"/>
      <c r="X200" s="71"/>
      <c r="Y200" s="71"/>
      <c r="Z200" s="71"/>
      <c r="AA200" s="71"/>
      <c r="AB200" s="71"/>
      <c r="AC200" s="72"/>
      <c r="AD200" s="71">
        <v>1037341685.3217165</v>
      </c>
      <c r="AE200" s="71">
        <v>6162870.3534532841</v>
      </c>
      <c r="AF200" s="71">
        <v>12597220.75503579</v>
      </c>
      <c r="AG200" s="71">
        <v>164252424.25967062</v>
      </c>
      <c r="AH200" s="71">
        <v>265965508.09078434</v>
      </c>
      <c r="AI200" s="71">
        <v>0</v>
      </c>
      <c r="AJ200" s="71">
        <v>0</v>
      </c>
      <c r="AK200" s="71">
        <v>13637908.326101916</v>
      </c>
      <c r="AL200" s="71">
        <v>0</v>
      </c>
      <c r="AM200" s="71">
        <v>0</v>
      </c>
      <c r="AN200" s="71">
        <v>1499957617.1067624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2345</v>
      </c>
      <c r="B201" s="70">
        <v>193</v>
      </c>
      <c r="C201" s="70">
        <v>16</v>
      </c>
      <c r="D201" s="70">
        <v>13</v>
      </c>
      <c r="E201" s="70">
        <v>2022</v>
      </c>
      <c r="F201" s="70" t="s">
        <v>161</v>
      </c>
      <c r="G201" s="1073" t="s">
        <v>2343</v>
      </c>
      <c r="H201" s="70" t="s">
        <v>2344</v>
      </c>
      <c r="I201" s="1066"/>
      <c r="J201" s="73"/>
      <c r="K201" s="71"/>
      <c r="L201" s="71"/>
      <c r="M201" s="71"/>
      <c r="N201" s="71"/>
      <c r="O201" s="71"/>
      <c r="P201" s="71"/>
      <c r="Q201" s="71"/>
      <c r="R201" s="71"/>
      <c r="S201" s="71"/>
      <c r="T201" s="71"/>
      <c r="U201" s="71"/>
      <c r="V201" s="71"/>
      <c r="W201" s="71"/>
      <c r="X201" s="71"/>
      <c r="Y201" s="71"/>
      <c r="Z201" s="71"/>
      <c r="AA201" s="71"/>
      <c r="AB201" s="71"/>
      <c r="AC201" s="72"/>
      <c r="AD201" s="71">
        <v>650367477.79754531</v>
      </c>
      <c r="AE201" s="71">
        <v>3990213.2538658869</v>
      </c>
      <c r="AF201" s="71">
        <v>2907050.9434697977</v>
      </c>
      <c r="AG201" s="71">
        <v>141760771.17878997</v>
      </c>
      <c r="AH201" s="71">
        <v>204009781.60871744</v>
      </c>
      <c r="AI201" s="71">
        <v>0</v>
      </c>
      <c r="AJ201" s="71">
        <v>0</v>
      </c>
      <c r="AK201" s="71">
        <v>10772573.663208023</v>
      </c>
      <c r="AL201" s="71">
        <v>0</v>
      </c>
      <c r="AM201" s="71">
        <v>0</v>
      </c>
      <c r="AN201" s="71">
        <v>1013807868.4455965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2357</v>
      </c>
      <c r="B202" s="70">
        <v>194</v>
      </c>
      <c r="C202" s="70">
        <v>16</v>
      </c>
      <c r="D202" s="70">
        <v>14</v>
      </c>
      <c r="E202" s="70">
        <v>2022</v>
      </c>
      <c r="F202" s="70" t="s">
        <v>161</v>
      </c>
      <c r="G202" s="1073" t="s">
        <v>2355</v>
      </c>
      <c r="H202" s="70" t="s">
        <v>2356</v>
      </c>
      <c r="I202" s="1066"/>
      <c r="J202" s="73"/>
      <c r="K202" s="71"/>
      <c r="L202" s="71"/>
      <c r="M202" s="71"/>
      <c r="N202" s="71"/>
      <c r="O202" s="71"/>
      <c r="P202" s="71"/>
      <c r="Q202" s="71"/>
      <c r="R202" s="71"/>
      <c r="S202" s="71"/>
      <c r="T202" s="71"/>
      <c r="U202" s="71"/>
      <c r="V202" s="71"/>
      <c r="W202" s="71"/>
      <c r="X202" s="71"/>
      <c r="Y202" s="71"/>
      <c r="Z202" s="71"/>
      <c r="AA202" s="71"/>
      <c r="AB202" s="71"/>
      <c r="AC202" s="72"/>
      <c r="AD202" s="71">
        <v>22576168.669392657</v>
      </c>
      <c r="AE202" s="71">
        <v>1822228.535137817</v>
      </c>
      <c r="AF202" s="71">
        <v>6921549.8654042808</v>
      </c>
      <c r="AG202" s="71">
        <v>58402925.302053593</v>
      </c>
      <c r="AH202" s="71">
        <v>92088404.842265487</v>
      </c>
      <c r="AI202" s="71">
        <v>0</v>
      </c>
      <c r="AJ202" s="71">
        <v>0</v>
      </c>
      <c r="AK202" s="71">
        <v>4549412.8365514958</v>
      </c>
      <c r="AL202" s="71">
        <v>0</v>
      </c>
      <c r="AM202" s="71">
        <v>0</v>
      </c>
      <c r="AN202" s="71">
        <v>186360690.05080533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69515503.343700498</v>
      </c>
      <c r="AE203" s="71">
        <v>1031038.7096249871</v>
      </c>
      <c r="AF203" s="71">
        <v>3585362.8302794173</v>
      </c>
      <c r="AG203" s="71">
        <v>80250087.109611288</v>
      </c>
      <c r="AH203" s="71">
        <v>81793948.001786485</v>
      </c>
      <c r="AI203" s="71">
        <v>0</v>
      </c>
      <c r="AJ203" s="71">
        <v>0</v>
      </c>
      <c r="AK203" s="71">
        <v>4293482.5390365925</v>
      </c>
      <c r="AL203" s="71">
        <v>0</v>
      </c>
      <c r="AM203" s="71">
        <v>0</v>
      </c>
      <c r="AN203" s="71">
        <v>240469422.53403929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1674</v>
      </c>
      <c r="B204" s="70">
        <v>196</v>
      </c>
      <c r="C204" s="70">
        <v>16</v>
      </c>
      <c r="D204" s="70">
        <v>16</v>
      </c>
      <c r="E204" s="70">
        <v>2022</v>
      </c>
      <c r="F204" s="70" t="s">
        <v>161</v>
      </c>
      <c r="G204" s="1073" t="s">
        <v>1672</v>
      </c>
      <c r="H204" s="70" t="s">
        <v>1673</v>
      </c>
      <c r="I204" s="1066"/>
      <c r="J204" s="73"/>
      <c r="K204" s="71"/>
      <c r="L204" s="71"/>
      <c r="M204" s="71"/>
      <c r="N204" s="71"/>
      <c r="O204" s="71"/>
      <c r="P204" s="71"/>
      <c r="Q204" s="71"/>
      <c r="R204" s="71"/>
      <c r="S204" s="71"/>
      <c r="T204" s="71"/>
      <c r="U204" s="71"/>
      <c r="V204" s="71"/>
      <c r="W204" s="71"/>
      <c r="X204" s="71"/>
      <c r="Y204" s="71"/>
      <c r="Z204" s="71"/>
      <c r="AA204" s="71"/>
      <c r="AB204" s="71"/>
      <c r="AC204" s="72"/>
      <c r="AD204" s="71">
        <v>20146642.724704821</v>
      </c>
      <c r="AE204" s="71">
        <v>784959.98436705966</v>
      </c>
      <c r="AF204" s="71">
        <v>747527.38546366221</v>
      </c>
      <c r="AG204" s="71">
        <v>30711647.710974224</v>
      </c>
      <c r="AH204" s="71">
        <v>49813412.013924137</v>
      </c>
      <c r="AI204" s="71">
        <v>0</v>
      </c>
      <c r="AJ204" s="71">
        <v>0</v>
      </c>
      <c r="AK204" s="71">
        <v>2648400.80828994</v>
      </c>
      <c r="AL204" s="71">
        <v>0</v>
      </c>
      <c r="AM204" s="71">
        <v>0</v>
      </c>
      <c r="AN204" s="71">
        <v>104852590.62772384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1659</v>
      </c>
      <c r="B205" s="70">
        <v>197</v>
      </c>
      <c r="C205" s="70">
        <v>16</v>
      </c>
      <c r="D205" s="70">
        <v>17</v>
      </c>
      <c r="E205" s="70">
        <v>2022</v>
      </c>
      <c r="F205" s="70" t="s">
        <v>161</v>
      </c>
      <c r="G205" s="1073" t="s">
        <v>1657</v>
      </c>
      <c r="H205" s="70" t="s">
        <v>1658</v>
      </c>
      <c r="I205" s="1066"/>
      <c r="J205" s="73"/>
      <c r="K205" s="71"/>
      <c r="L205" s="71"/>
      <c r="M205" s="71"/>
      <c r="N205" s="71"/>
      <c r="O205" s="71"/>
      <c r="P205" s="71"/>
      <c r="Q205" s="71"/>
      <c r="R205" s="71"/>
      <c r="S205" s="71"/>
      <c r="T205" s="71"/>
      <c r="U205" s="71"/>
      <c r="V205" s="71"/>
      <c r="W205" s="71"/>
      <c r="X205" s="71"/>
      <c r="Y205" s="71"/>
      <c r="Z205" s="71"/>
      <c r="AA205" s="71"/>
      <c r="AB205" s="71"/>
      <c r="AC205" s="72"/>
      <c r="AD205" s="71">
        <v>1159107471.9014626</v>
      </c>
      <c r="AE205" s="71">
        <v>7153415.095630765</v>
      </c>
      <c r="AF205" s="71">
        <v>1301251.3746960047</v>
      </c>
      <c r="AG205" s="71">
        <v>228100754.64225796</v>
      </c>
      <c r="AH205" s="71">
        <v>302213965.24708599</v>
      </c>
      <c r="AI205" s="71">
        <v>0</v>
      </c>
      <c r="AJ205" s="71">
        <v>0</v>
      </c>
      <c r="AK205" s="71">
        <v>14890184.827262124</v>
      </c>
      <c r="AL205" s="71">
        <v>0</v>
      </c>
      <c r="AM205" s="71">
        <v>0</v>
      </c>
      <c r="AN205" s="71">
        <v>1712767043.0883954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1670</v>
      </c>
      <c r="B206" s="70">
        <v>198</v>
      </c>
      <c r="C206" s="70">
        <v>16</v>
      </c>
      <c r="D206" s="70">
        <v>18</v>
      </c>
      <c r="E206" s="70">
        <v>2022</v>
      </c>
      <c r="F206" s="70" t="s">
        <v>161</v>
      </c>
      <c r="G206" s="1073" t="s">
        <v>1669</v>
      </c>
      <c r="H206" s="70" t="s">
        <v>1634</v>
      </c>
      <c r="I206" s="1066"/>
      <c r="J206" s="73"/>
      <c r="K206" s="71"/>
      <c r="L206" s="71"/>
      <c r="M206" s="71"/>
      <c r="N206" s="71"/>
      <c r="O206" s="71"/>
      <c r="P206" s="71"/>
      <c r="Q206" s="71"/>
      <c r="R206" s="71"/>
      <c r="S206" s="71"/>
      <c r="T206" s="71"/>
      <c r="U206" s="71"/>
      <c r="V206" s="71"/>
      <c r="W206" s="71"/>
      <c r="X206" s="71"/>
      <c r="Y206" s="71"/>
      <c r="Z206" s="71"/>
      <c r="AA206" s="71"/>
      <c r="AB206" s="71"/>
      <c r="AC206" s="72"/>
      <c r="AD206" s="71">
        <v>103844201.74581347</v>
      </c>
      <c r="AE206" s="71">
        <v>1728780.9179512623</v>
      </c>
      <c r="AF206" s="71">
        <v>2394856.2534298808</v>
      </c>
      <c r="AG206" s="71">
        <v>50068233.072470345</v>
      </c>
      <c r="AH206" s="71">
        <v>72118943.434217498</v>
      </c>
      <c r="AI206" s="71">
        <v>0</v>
      </c>
      <c r="AJ206" s="71">
        <v>0</v>
      </c>
      <c r="AK206" s="71">
        <v>3920821.1673776568</v>
      </c>
      <c r="AL206" s="71">
        <v>0</v>
      </c>
      <c r="AM206" s="71">
        <v>0</v>
      </c>
      <c r="AN206" s="71">
        <v>234075836.59126014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3076224.0984820095</v>
      </c>
      <c r="AE207" s="71">
        <v>191567.61523243718</v>
      </c>
      <c r="AF207" s="71">
        <v>567567.08896315098</v>
      </c>
      <c r="AG207" s="71">
        <v>4478668.1705493266</v>
      </c>
      <c r="AH207" s="71">
        <v>10352202.391343493</v>
      </c>
      <c r="AI207" s="71">
        <v>0</v>
      </c>
      <c r="AJ207" s="71">
        <v>0</v>
      </c>
      <c r="AK207" s="71">
        <v>472735.02482445008</v>
      </c>
      <c r="AL207" s="71">
        <v>0</v>
      </c>
      <c r="AM207" s="71">
        <v>0</v>
      </c>
      <c r="AN207" s="71">
        <v>19138964.389394868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2369</v>
      </c>
      <c r="B208" s="70">
        <v>200</v>
      </c>
      <c r="C208" s="70">
        <v>16</v>
      </c>
      <c r="D208" s="70">
        <v>20</v>
      </c>
      <c r="E208" s="70">
        <v>2022</v>
      </c>
      <c r="F208" s="70" t="s">
        <v>161</v>
      </c>
      <c r="G208" s="1073" t="s">
        <v>2367</v>
      </c>
      <c r="H208" s="70" t="s">
        <v>2368</v>
      </c>
      <c r="I208" s="1066"/>
      <c r="J208" s="73"/>
      <c r="K208" s="71"/>
      <c r="L208" s="71"/>
      <c r="M208" s="71"/>
      <c r="N208" s="71"/>
      <c r="O208" s="71"/>
      <c r="P208" s="71"/>
      <c r="Q208" s="71"/>
      <c r="R208" s="71"/>
      <c r="S208" s="71"/>
      <c r="T208" s="71"/>
      <c r="U208" s="71"/>
      <c r="V208" s="71"/>
      <c r="W208" s="71"/>
      <c r="X208" s="71"/>
      <c r="Y208" s="71"/>
      <c r="Z208" s="71"/>
      <c r="AA208" s="71"/>
      <c r="AB208" s="71"/>
      <c r="AC208" s="72"/>
      <c r="AD208" s="71">
        <v>469684707.03794569</v>
      </c>
      <c r="AE208" s="71">
        <v>21700094.171004448</v>
      </c>
      <c r="AF208" s="71">
        <v>8444290.8357932214</v>
      </c>
      <c r="AG208" s="71">
        <v>1132311087.5334558</v>
      </c>
      <c r="AH208" s="71">
        <v>1334704414.7042048</v>
      </c>
      <c r="AI208" s="71">
        <v>0</v>
      </c>
      <c r="AJ208" s="71">
        <v>0</v>
      </c>
      <c r="AK208" s="71">
        <v>65062724.196441278</v>
      </c>
      <c r="AL208" s="71">
        <v>0</v>
      </c>
      <c r="AM208" s="71">
        <v>0</v>
      </c>
      <c r="AN208" s="71">
        <v>3031907318.4788451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1667</v>
      </c>
      <c r="B209" s="70">
        <v>201</v>
      </c>
      <c r="C209" s="70">
        <v>16</v>
      </c>
      <c r="D209" s="70">
        <v>21</v>
      </c>
      <c r="E209" s="70">
        <v>2022</v>
      </c>
      <c r="F209" s="70" t="s">
        <v>161</v>
      </c>
      <c r="G209" s="1073" t="s">
        <v>1665</v>
      </c>
      <c r="H209" s="70" t="s">
        <v>1666</v>
      </c>
      <c r="I209" s="1066"/>
      <c r="J209" s="73"/>
      <c r="K209" s="71"/>
      <c r="L209" s="71"/>
      <c r="M209" s="71"/>
      <c r="N209" s="71"/>
      <c r="O209" s="71"/>
      <c r="P209" s="71"/>
      <c r="Q209" s="71"/>
      <c r="R209" s="71"/>
      <c r="S209" s="71"/>
      <c r="T209" s="71"/>
      <c r="U209" s="71"/>
      <c r="V209" s="71"/>
      <c r="W209" s="71"/>
      <c r="X209" s="71"/>
      <c r="Y209" s="71"/>
      <c r="Z209" s="71"/>
      <c r="AA209" s="71"/>
      <c r="AB209" s="71"/>
      <c r="AC209" s="72"/>
      <c r="AD209" s="71">
        <v>42049216.113733746</v>
      </c>
      <c r="AE209" s="71">
        <v>1264657.7525913741</v>
      </c>
      <c r="AF209" s="71">
        <v>3972969.6227420568</v>
      </c>
      <c r="AG209" s="71">
        <v>62138789.971145958</v>
      </c>
      <c r="AH209" s="71">
        <v>81961935.058846831</v>
      </c>
      <c r="AI209" s="71">
        <v>0</v>
      </c>
      <c r="AJ209" s="71">
        <v>0</v>
      </c>
      <c r="AK209" s="71">
        <v>4040780.423881867</v>
      </c>
      <c r="AL209" s="71">
        <v>0</v>
      </c>
      <c r="AM209" s="71">
        <v>0</v>
      </c>
      <c r="AN209" s="71">
        <v>195428348.94294181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1938</v>
      </c>
      <c r="H6" s="77" t="s">
        <v>1939</v>
      </c>
      <c r="I6" s="77" t="s">
        <v>2372</v>
      </c>
      <c r="J6" s="77" t="s">
        <v>2373</v>
      </c>
      <c r="K6" s="1080">
        <v>45</v>
      </c>
      <c r="L6" s="1081">
        <v>41</v>
      </c>
      <c r="M6" s="1044"/>
      <c r="N6" s="988">
        <v>1</v>
      </c>
      <c r="O6" s="77" t="s">
        <v>1636</v>
      </c>
      <c r="P6" s="77" t="s">
        <v>1637</v>
      </c>
      <c r="Q6" s="77" t="s">
        <v>1501</v>
      </c>
      <c r="R6" s="16"/>
      <c r="S6" s="77">
        <v>1</v>
      </c>
      <c r="T6" s="77" t="s">
        <v>1938</v>
      </c>
      <c r="U6" s="77" t="s">
        <v>1939</v>
      </c>
      <c r="V6" s="77" t="s">
        <v>1501</v>
      </c>
      <c r="W6" s="16"/>
      <c r="X6" s="77">
        <v>1</v>
      </c>
      <c r="Y6" s="692" t="s">
        <v>1636</v>
      </c>
      <c r="Z6" s="77" t="s">
        <v>1637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1629</v>
      </c>
      <c r="P7" s="77" t="s">
        <v>1630</v>
      </c>
      <c r="Q7" s="77" t="s">
        <v>1501</v>
      </c>
      <c r="R7" s="16"/>
      <c r="S7" s="77">
        <v>2</v>
      </c>
      <c r="T7" s="76" t="s">
        <v>795</v>
      </c>
      <c r="U7" s="77" t="s">
        <v>1503</v>
      </c>
      <c r="V7" s="77" t="s">
        <v>1503</v>
      </c>
      <c r="W7" s="16"/>
      <c r="X7" s="77">
        <v>2</v>
      </c>
      <c r="Y7" s="692" t="s">
        <v>1629</v>
      </c>
      <c r="Z7" s="77" t="s">
        <v>1630</v>
      </c>
      <c r="AA7" s="77" t="s">
        <v>1501</v>
      </c>
      <c r="AB7" s="16"/>
      <c r="AC7" s="77">
        <v>2</v>
      </c>
      <c r="AD7" s="77" t="s">
        <v>1661</v>
      </c>
      <c r="AE7" s="77" t="s">
        <v>1662</v>
      </c>
      <c r="AF7" s="77" t="s">
        <v>1501</v>
      </c>
    </row>
    <row r="8" spans="1:32" ht="12">
      <c r="A8" s="16"/>
      <c r="B8" s="16"/>
      <c r="C8" s="16"/>
      <c r="D8" s="16"/>
      <c r="F8" s="16"/>
      <c r="G8" s="16"/>
      <c r="H8" s="16"/>
      <c r="I8" s="16"/>
      <c r="J8" s="16"/>
      <c r="K8" s="1044"/>
      <c r="L8" s="1044"/>
      <c r="M8" s="1044"/>
      <c r="N8" s="988">
        <v>3</v>
      </c>
      <c r="O8" s="77" t="s">
        <v>1735</v>
      </c>
      <c r="P8" s="77" t="s">
        <v>1736</v>
      </c>
      <c r="Q8" s="77" t="s">
        <v>1501</v>
      </c>
      <c r="R8" s="16"/>
      <c r="S8" s="16"/>
      <c r="T8" s="16"/>
      <c r="U8" s="16"/>
      <c r="V8" s="16"/>
      <c r="W8" s="16"/>
      <c r="X8" s="77">
        <v>3</v>
      </c>
      <c r="Y8" s="692" t="s">
        <v>1735</v>
      </c>
      <c r="Z8" s="77" t="s">
        <v>1736</v>
      </c>
      <c r="AA8" s="77" t="s">
        <v>1501</v>
      </c>
      <c r="AB8" s="16"/>
      <c r="AC8" s="77">
        <v>3</v>
      </c>
      <c r="AD8" s="77" t="s">
        <v>1676</v>
      </c>
      <c r="AE8" s="77" t="s">
        <v>1677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1646</v>
      </c>
      <c r="P9" s="77" t="s">
        <v>1647</v>
      </c>
      <c r="Q9" s="77" t="s">
        <v>1501</v>
      </c>
      <c r="R9" s="16"/>
      <c r="S9" s="16"/>
      <c r="T9" s="16"/>
      <c r="U9" s="16"/>
      <c r="V9" s="16"/>
      <c r="W9" s="16"/>
      <c r="X9" s="77">
        <v>4</v>
      </c>
      <c r="Y9" s="692" t="s">
        <v>1646</v>
      </c>
      <c r="Z9" s="77" t="s">
        <v>1647</v>
      </c>
      <c r="AA9" s="77" t="s">
        <v>1501</v>
      </c>
      <c r="AB9" s="16"/>
      <c r="AC9" s="77">
        <v>4</v>
      </c>
      <c r="AD9" s="77" t="s">
        <v>2363</v>
      </c>
      <c r="AE9" s="77" t="s">
        <v>2364</v>
      </c>
      <c r="AF9" s="77" t="s">
        <v>1501</v>
      </c>
    </row>
    <row r="10" spans="1:32" ht="12">
      <c r="A10" s="16"/>
      <c r="B10" s="16"/>
      <c r="C10" s="16"/>
      <c r="D10" s="16"/>
      <c r="F10" s="75" t="s">
        <v>1501</v>
      </c>
      <c r="G10" s="76" t="s">
        <v>1938</v>
      </c>
      <c r="H10" s="77" t="s">
        <v>1939</v>
      </c>
      <c r="I10" s="77" t="s">
        <v>2372</v>
      </c>
      <c r="J10" s="77" t="s">
        <v>2373</v>
      </c>
      <c r="K10" s="1079">
        <v>45</v>
      </c>
      <c r="L10" s="1045">
        <v>41</v>
      </c>
      <c r="M10" s="1044"/>
      <c r="N10" s="988">
        <v>5</v>
      </c>
      <c r="O10" s="77" t="s">
        <v>1777</v>
      </c>
      <c r="P10" s="77" t="s">
        <v>1778</v>
      </c>
      <c r="Q10" s="77" t="s">
        <v>1501</v>
      </c>
      <c r="R10" s="16"/>
      <c r="S10" s="16"/>
      <c r="T10" s="16"/>
      <c r="U10" s="16"/>
      <c r="V10" s="16"/>
      <c r="W10" s="16"/>
      <c r="X10" s="77">
        <v>5</v>
      </c>
      <c r="Y10" s="692" t="s">
        <v>1777</v>
      </c>
      <c r="Z10" s="77" t="s">
        <v>1778</v>
      </c>
      <c r="AA10" s="77" t="s">
        <v>1501</v>
      </c>
      <c r="AB10" s="16"/>
      <c r="AC10" s="77">
        <v>5</v>
      </c>
      <c r="AD10" s="77" t="s">
        <v>2351</v>
      </c>
      <c r="AE10" s="77" t="s">
        <v>2352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1800</v>
      </c>
      <c r="P11" s="77" t="s">
        <v>1801</v>
      </c>
      <c r="Q11" s="77" t="s">
        <v>1501</v>
      </c>
      <c r="R11" s="16"/>
      <c r="S11" s="16"/>
      <c r="T11" s="16"/>
      <c r="U11" s="16"/>
      <c r="V11" s="16"/>
      <c r="W11" s="16"/>
      <c r="X11" s="77">
        <v>6</v>
      </c>
      <c r="Y11" s="692" t="s">
        <v>1800</v>
      </c>
      <c r="Z11" s="77" t="s">
        <v>1801</v>
      </c>
      <c r="AA11" s="77" t="s">
        <v>1501</v>
      </c>
      <c r="AB11" s="16"/>
      <c r="AC11" s="77">
        <v>6</v>
      </c>
      <c r="AD11" s="77" t="s">
        <v>1680</v>
      </c>
      <c r="AE11" s="77" t="s">
        <v>1681</v>
      </c>
      <c r="AF11" s="77" t="s">
        <v>1501</v>
      </c>
    </row>
    <row r="12" spans="1:32" ht="12">
      <c r="A12" s="16"/>
      <c r="B12" s="16"/>
      <c r="C12" s="16"/>
      <c r="D12" s="16"/>
      <c r="F12" s="75" t="s">
        <v>1505</v>
      </c>
      <c r="G12" s="76" t="s">
        <v>1938</v>
      </c>
      <c r="H12" s="77"/>
      <c r="I12" s="77" t="s">
        <v>1938</v>
      </c>
      <c r="J12" s="77"/>
      <c r="K12" s="1079" t="s">
        <v>1544</v>
      </c>
      <c r="L12" s="1045"/>
      <c r="M12" s="1044"/>
      <c r="N12" s="988">
        <v>7</v>
      </c>
      <c r="O12" s="77" t="s">
        <v>1823</v>
      </c>
      <c r="P12" s="77" t="s">
        <v>1824</v>
      </c>
      <c r="Q12" s="77" t="s">
        <v>1501</v>
      </c>
      <c r="R12" s="16"/>
      <c r="S12" s="16"/>
      <c r="T12" s="16"/>
      <c r="U12" s="16"/>
      <c r="V12" s="16"/>
      <c r="W12" s="16"/>
      <c r="X12" s="77">
        <v>7</v>
      </c>
      <c r="Y12" s="692" t="s">
        <v>1823</v>
      </c>
      <c r="Z12" s="77" t="s">
        <v>1824</v>
      </c>
      <c r="AA12" s="77" t="s">
        <v>1501</v>
      </c>
      <c r="AB12" s="16"/>
      <c r="AC12" s="77">
        <v>7</v>
      </c>
      <c r="AD12" s="77" t="s">
        <v>1684</v>
      </c>
      <c r="AE12" s="77" t="s">
        <v>1685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1846</v>
      </c>
      <c r="P13" s="77" t="s">
        <v>1847</v>
      </c>
      <c r="Q13" s="77" t="s">
        <v>1501</v>
      </c>
      <c r="R13" s="16"/>
      <c r="S13" s="16"/>
      <c r="T13" s="16"/>
      <c r="U13" s="16"/>
      <c r="V13" s="16"/>
      <c r="W13" s="16"/>
      <c r="X13" s="77">
        <v>8</v>
      </c>
      <c r="Y13" s="692" t="s">
        <v>1846</v>
      </c>
      <c r="Z13" s="77" t="s">
        <v>1847</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1869</v>
      </c>
      <c r="P14" s="77" t="s">
        <v>1870</v>
      </c>
      <c r="Q14" s="77" t="s">
        <v>1501</v>
      </c>
      <c r="R14" s="16"/>
      <c r="S14" s="16"/>
      <c r="T14" s="16"/>
      <c r="U14" s="16"/>
      <c r="V14" s="16"/>
      <c r="W14" s="16"/>
      <c r="X14" s="77">
        <v>9</v>
      </c>
      <c r="Y14" s="692" t="s">
        <v>1869</v>
      </c>
      <c r="Z14" s="77" t="s">
        <v>1870</v>
      </c>
      <c r="AA14" s="77" t="s">
        <v>1501</v>
      </c>
      <c r="AB14" s="16"/>
      <c r="AC14" s="77">
        <v>9</v>
      </c>
      <c r="AD14" s="77" t="s">
        <v>1688</v>
      </c>
      <c r="AE14" s="77" t="s">
        <v>1689</v>
      </c>
      <c r="AF14" s="77" t="s">
        <v>1501</v>
      </c>
    </row>
    <row r="15" spans="1:32" ht="12">
      <c r="A15" s="16"/>
      <c r="B15" s="16"/>
      <c r="C15" s="16"/>
      <c r="D15" s="16"/>
      <c r="E15" s="16"/>
      <c r="F15" s="16"/>
      <c r="G15" s="16"/>
      <c r="H15" s="16"/>
      <c r="I15" s="16"/>
      <c r="J15" s="16"/>
      <c r="K15" s="1044"/>
      <c r="L15" s="1044"/>
      <c r="M15" s="1044"/>
      <c r="N15" s="988">
        <v>10</v>
      </c>
      <c r="O15" s="77" t="s">
        <v>1892</v>
      </c>
      <c r="P15" s="77" t="s">
        <v>1893</v>
      </c>
      <c r="Q15" s="77" t="s">
        <v>1501</v>
      </c>
      <c r="R15" s="16"/>
      <c r="S15" s="16"/>
      <c r="T15" s="16"/>
      <c r="U15" s="16"/>
      <c r="V15" s="16"/>
      <c r="W15" s="16"/>
      <c r="X15" s="77">
        <v>10</v>
      </c>
      <c r="Y15" s="692" t="s">
        <v>1892</v>
      </c>
      <c r="Z15" s="77" t="s">
        <v>1893</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1915</v>
      </c>
      <c r="P16" s="77" t="s">
        <v>1916</v>
      </c>
      <c r="Q16" s="77" t="s">
        <v>1501</v>
      </c>
      <c r="R16" s="16"/>
      <c r="S16" s="16"/>
      <c r="T16" s="16"/>
      <c r="U16" s="16"/>
      <c r="V16" s="16"/>
      <c r="W16" s="16"/>
      <c r="X16" s="77">
        <v>11</v>
      </c>
      <c r="Y16" s="692" t="s">
        <v>1915</v>
      </c>
      <c r="Z16" s="77" t="s">
        <v>1916</v>
      </c>
      <c r="AA16" s="77" t="s">
        <v>1501</v>
      </c>
      <c r="AB16" s="16"/>
      <c r="AC16" s="77">
        <v>11</v>
      </c>
      <c r="AD16" s="77" t="s">
        <v>1938</v>
      </c>
      <c r="AE16" s="77" t="s">
        <v>1939</v>
      </c>
      <c r="AF16" s="77" t="s">
        <v>1501</v>
      </c>
    </row>
    <row r="17" spans="1:32" ht="12">
      <c r="A17" s="16"/>
      <c r="B17" s="16"/>
      <c r="C17" s="16"/>
      <c r="D17" s="16"/>
      <c r="E17" s="16"/>
      <c r="F17" s="16"/>
      <c r="G17" s="16"/>
      <c r="H17" s="16"/>
      <c r="I17" s="16"/>
      <c r="J17" s="16"/>
      <c r="K17" s="1044"/>
      <c r="L17" s="1044"/>
      <c r="M17" s="1044"/>
      <c r="N17" s="988">
        <v>12</v>
      </c>
      <c r="O17" s="77" t="s">
        <v>1938</v>
      </c>
      <c r="P17" s="77" t="s">
        <v>1939</v>
      </c>
      <c r="Q17" s="77" t="s">
        <v>1501</v>
      </c>
      <c r="R17" s="16"/>
      <c r="S17" s="16"/>
      <c r="T17" s="16"/>
      <c r="U17" s="16"/>
      <c r="V17" s="16"/>
      <c r="W17" s="16"/>
      <c r="X17" s="77">
        <v>12</v>
      </c>
      <c r="Y17" s="692" t="s">
        <v>1938</v>
      </c>
      <c r="Z17" s="77" t="s">
        <v>1939</v>
      </c>
      <c r="AA17" s="77" t="s">
        <v>1501</v>
      </c>
      <c r="AB17" s="16"/>
      <c r="AC17" s="77">
        <v>12</v>
      </c>
      <c r="AD17" s="77" t="s">
        <v>1641</v>
      </c>
      <c r="AE17" s="77" t="s">
        <v>1642</v>
      </c>
      <c r="AF17" s="77" t="s">
        <v>1501</v>
      </c>
    </row>
    <row r="18" spans="1:32" ht="12">
      <c r="A18" s="16"/>
      <c r="B18" s="16"/>
      <c r="C18" s="16"/>
      <c r="D18" s="16"/>
      <c r="E18" s="16"/>
      <c r="F18" s="16"/>
      <c r="G18" s="16"/>
      <c r="H18" s="16"/>
      <c r="I18" s="16"/>
      <c r="J18" s="16"/>
      <c r="K18" s="1044"/>
      <c r="L18" s="1044"/>
      <c r="M18" s="1044"/>
      <c r="N18" s="988">
        <v>13</v>
      </c>
      <c r="O18" s="77" t="s">
        <v>1653</v>
      </c>
      <c r="P18" s="77" t="s">
        <v>1654</v>
      </c>
      <c r="Q18" s="77" t="s">
        <v>1501</v>
      </c>
      <c r="R18" s="16"/>
      <c r="S18" s="16"/>
      <c r="T18" s="16"/>
      <c r="U18" s="16"/>
      <c r="V18" s="16"/>
      <c r="W18" s="16"/>
      <c r="X18" s="77">
        <v>13</v>
      </c>
      <c r="Y18" s="692" t="s">
        <v>1653</v>
      </c>
      <c r="Z18" s="77" t="s">
        <v>1654</v>
      </c>
      <c r="AA18" s="77" t="s">
        <v>1501</v>
      </c>
      <c r="AB18" s="16"/>
      <c r="AC18" s="77">
        <v>13</v>
      </c>
      <c r="AD18" s="77" t="s">
        <v>2343</v>
      </c>
      <c r="AE18" s="77" t="s">
        <v>2344</v>
      </c>
      <c r="AF18" s="77" t="s">
        <v>1501</v>
      </c>
    </row>
    <row r="19" spans="1:32" ht="12">
      <c r="A19" s="16"/>
      <c r="B19" s="16"/>
      <c r="C19" s="16"/>
      <c r="D19" s="16"/>
      <c r="E19" s="16"/>
      <c r="F19" s="16"/>
      <c r="G19" s="16"/>
      <c r="H19" s="16"/>
      <c r="I19" s="16"/>
      <c r="J19" s="16"/>
      <c r="K19" s="1044"/>
      <c r="L19" s="1044"/>
      <c r="M19" s="1044"/>
      <c r="N19" s="988">
        <v>14</v>
      </c>
      <c r="O19" s="77" t="s">
        <v>1980</v>
      </c>
      <c r="P19" s="77" t="s">
        <v>1981</v>
      </c>
      <c r="Q19" s="77" t="s">
        <v>1501</v>
      </c>
      <c r="R19" s="16"/>
      <c r="S19" s="16"/>
      <c r="T19" s="16"/>
      <c r="U19" s="16"/>
      <c r="V19" s="16"/>
      <c r="W19" s="16"/>
      <c r="X19" s="77">
        <v>14</v>
      </c>
      <c r="Y19" s="692" t="s">
        <v>1980</v>
      </c>
      <c r="Z19" s="77" t="s">
        <v>1981</v>
      </c>
      <c r="AA19" s="77" t="s">
        <v>1501</v>
      </c>
      <c r="AB19" s="16"/>
      <c r="AC19" s="77">
        <v>14</v>
      </c>
      <c r="AD19" s="77" t="s">
        <v>2355</v>
      </c>
      <c r="AE19" s="77" t="s">
        <v>2356</v>
      </c>
      <c r="AF19" s="77" t="s">
        <v>1501</v>
      </c>
    </row>
    <row r="20" spans="1:32" ht="12">
      <c r="A20" s="16"/>
      <c r="B20" s="16"/>
      <c r="C20" s="16"/>
      <c r="D20" s="16"/>
      <c r="E20" s="16"/>
      <c r="F20" s="16"/>
      <c r="G20" s="16"/>
      <c r="H20" s="16"/>
      <c r="I20" s="16"/>
      <c r="J20" s="16"/>
      <c r="K20" s="1044"/>
      <c r="L20" s="1044"/>
      <c r="M20" s="1044"/>
      <c r="N20" s="988">
        <v>15</v>
      </c>
      <c r="O20" s="77" t="s">
        <v>2003</v>
      </c>
      <c r="P20" s="77" t="s">
        <v>2004</v>
      </c>
      <c r="Q20" s="77" t="s">
        <v>1501</v>
      </c>
      <c r="R20" s="16"/>
      <c r="S20" s="16"/>
      <c r="T20" s="16"/>
      <c r="U20" s="16"/>
      <c r="V20" s="16"/>
      <c r="W20" s="16"/>
      <c r="X20" s="77">
        <v>15</v>
      </c>
      <c r="Y20" s="692" t="s">
        <v>2003</v>
      </c>
      <c r="Z20" s="77" t="s">
        <v>2004</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2026</v>
      </c>
      <c r="P21" s="77" t="s">
        <v>2027</v>
      </c>
      <c r="Q21" s="77" t="s">
        <v>1501</v>
      </c>
      <c r="R21" s="16"/>
      <c r="S21" s="16"/>
      <c r="T21" s="16"/>
      <c r="U21" s="16"/>
      <c r="V21" s="16"/>
      <c r="W21" s="16"/>
      <c r="X21" s="77">
        <v>16</v>
      </c>
      <c r="Y21" s="692" t="s">
        <v>2026</v>
      </c>
      <c r="Z21" s="77" t="s">
        <v>2027</v>
      </c>
      <c r="AA21" s="77" t="s">
        <v>1501</v>
      </c>
      <c r="AB21" s="16"/>
      <c r="AC21" s="77">
        <v>16</v>
      </c>
      <c r="AD21" s="77" t="s">
        <v>1672</v>
      </c>
      <c r="AE21" s="77" t="s">
        <v>1673</v>
      </c>
      <c r="AF21" s="77" t="s">
        <v>1501</v>
      </c>
    </row>
    <row r="22" spans="1:32" ht="12">
      <c r="A22" s="16"/>
      <c r="B22" s="16"/>
      <c r="C22" s="16"/>
      <c r="D22" s="16"/>
      <c r="E22" s="16"/>
      <c r="F22" s="16"/>
      <c r="G22" s="16"/>
      <c r="H22" s="16"/>
      <c r="I22" s="16"/>
      <c r="J22" s="16"/>
      <c r="K22" s="1044"/>
      <c r="L22" s="1044"/>
      <c r="M22" s="1044"/>
      <c r="N22" s="988">
        <v>17</v>
      </c>
      <c r="O22" s="77" t="s">
        <v>2049</v>
      </c>
      <c r="P22" s="77" t="s">
        <v>2050</v>
      </c>
      <c r="Q22" s="77" t="s">
        <v>1501</v>
      </c>
      <c r="R22" s="16"/>
      <c r="S22" s="16"/>
      <c r="T22" s="16"/>
      <c r="U22" s="16"/>
      <c r="V22" s="16"/>
      <c r="W22" s="16"/>
      <c r="X22" s="77">
        <v>17</v>
      </c>
      <c r="Y22" s="692" t="s">
        <v>2049</v>
      </c>
      <c r="Z22" s="77" t="s">
        <v>2050</v>
      </c>
      <c r="AA22" s="77" t="s">
        <v>1501</v>
      </c>
      <c r="AB22" s="16"/>
      <c r="AC22" s="77">
        <v>17</v>
      </c>
      <c r="AD22" s="77" t="s">
        <v>1657</v>
      </c>
      <c r="AE22" s="77" t="s">
        <v>1658</v>
      </c>
      <c r="AF22" s="77" t="s">
        <v>1501</v>
      </c>
    </row>
    <row r="23" spans="1:32" ht="12">
      <c r="A23" s="16"/>
      <c r="B23" s="16"/>
      <c r="C23" s="16"/>
      <c r="D23" s="16"/>
      <c r="E23" s="16"/>
      <c r="F23" s="16"/>
      <c r="G23" s="16"/>
      <c r="H23" s="16"/>
      <c r="I23" s="16"/>
      <c r="J23" s="16"/>
      <c r="K23" s="1044"/>
      <c r="L23" s="1044"/>
      <c r="M23" s="1044"/>
      <c r="N23" s="988">
        <v>18</v>
      </c>
      <c r="O23" s="77" t="s">
        <v>2072</v>
      </c>
      <c r="P23" s="77" t="s">
        <v>2073</v>
      </c>
      <c r="Q23" s="77" t="s">
        <v>1501</v>
      </c>
      <c r="R23" s="16"/>
      <c r="S23" s="16"/>
      <c r="T23" s="16"/>
      <c r="U23" s="16"/>
      <c r="V23" s="16"/>
      <c r="W23" s="16"/>
      <c r="X23" s="77">
        <v>18</v>
      </c>
      <c r="Y23" s="692" t="s">
        <v>2072</v>
      </c>
      <c r="Z23" s="77" t="s">
        <v>2073</v>
      </c>
      <c r="AA23" s="77" t="s">
        <v>1501</v>
      </c>
      <c r="AB23" s="16"/>
      <c r="AC23" s="77">
        <v>18</v>
      </c>
      <c r="AD23" s="77" t="s">
        <v>1669</v>
      </c>
      <c r="AE23" s="77" t="s">
        <v>1634</v>
      </c>
      <c r="AF23" s="77" t="s">
        <v>1501</v>
      </c>
    </row>
    <row r="24" spans="1:32" ht="12">
      <c r="A24" s="16"/>
      <c r="B24" s="16"/>
      <c r="C24" s="16"/>
      <c r="D24" s="16"/>
      <c r="E24" s="16"/>
      <c r="F24" s="16"/>
      <c r="G24" s="16"/>
      <c r="H24" s="16"/>
      <c r="I24" s="16"/>
      <c r="J24" s="16"/>
      <c r="K24" s="1044"/>
      <c r="L24" s="1044"/>
      <c r="M24" s="1044"/>
      <c r="N24" s="988">
        <v>19</v>
      </c>
      <c r="O24" s="77" t="s">
        <v>1650</v>
      </c>
      <c r="P24" s="77" t="s">
        <v>1651</v>
      </c>
      <c r="Q24" s="77" t="s">
        <v>1501</v>
      </c>
      <c r="R24" s="16"/>
      <c r="S24" s="16"/>
      <c r="T24" s="16"/>
      <c r="U24" s="16"/>
      <c r="V24" s="16"/>
      <c r="W24" s="16"/>
      <c r="X24" s="77">
        <v>19</v>
      </c>
      <c r="Y24" s="692" t="s">
        <v>1650</v>
      </c>
      <c r="Z24" s="77" t="s">
        <v>1651</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2367</v>
      </c>
      <c r="AE25" s="77" t="s">
        <v>2368</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t="s">
        <v>1665</v>
      </c>
      <c r="AE26" s="77" t="s">
        <v>1666</v>
      </c>
      <c r="AF26" s="77" t="s">
        <v>1501</v>
      </c>
    </row>
    <row r="27" spans="1:32" ht="12">
      <c r="A27" s="16"/>
      <c r="B27" s="16"/>
      <c r="C27" s="16"/>
      <c r="D27" s="16"/>
      <c r="E27" s="16"/>
      <c r="F27" s="16"/>
      <c r="G27" s="16"/>
      <c r="H27" s="16"/>
      <c r="I27" s="16"/>
      <c r="J27" s="16"/>
      <c r="K27" s="1044"/>
      <c r="L27" s="1044"/>
      <c r="M27" s="1044"/>
      <c r="N27" s="988">
        <v>22</v>
      </c>
      <c r="O27" s="77" t="s">
        <v>2160</v>
      </c>
      <c r="P27" s="77" t="s">
        <v>2161</v>
      </c>
      <c r="Q27" s="77" t="s">
        <v>1501</v>
      </c>
      <c r="R27" s="16"/>
      <c r="S27" s="16"/>
      <c r="T27" s="16"/>
      <c r="U27" s="16"/>
      <c r="V27" s="16"/>
      <c r="W27" s="16"/>
      <c r="X27" s="77">
        <v>22</v>
      </c>
      <c r="Y27" s="692" t="s">
        <v>2160</v>
      </c>
      <c r="Z27" s="77" t="s">
        <v>2161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2183</v>
      </c>
      <c r="P28" s="77" t="s">
        <v>2184</v>
      </c>
      <c r="Q28" s="77" t="s">
        <v>1501</v>
      </c>
      <c r="R28" s="16"/>
      <c r="S28" s="16"/>
      <c r="T28" s="16"/>
      <c r="U28" s="16"/>
      <c r="V28" s="16"/>
      <c r="W28" s="16"/>
      <c r="X28" s="77">
        <v>23</v>
      </c>
      <c r="Y28" s="692" t="s">
        <v>2183</v>
      </c>
      <c r="Z28" s="77" t="s">
        <v>2184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1632</v>
      </c>
      <c r="P30" s="77" t="s">
        <v>1633</v>
      </c>
      <c r="Q30" s="77" t="s">
        <v>1501</v>
      </c>
      <c r="R30" s="16"/>
      <c r="S30" s="16"/>
      <c r="T30" s="16"/>
      <c r="U30" s="16"/>
      <c r="V30" s="16"/>
      <c r="W30" s="16"/>
      <c r="X30" s="77">
        <v>25</v>
      </c>
      <c r="Y30" s="692" t="s">
        <v>1632</v>
      </c>
      <c r="Z30" s="77" t="s">
        <v>1633</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2248</v>
      </c>
      <c r="P31" s="77" t="s">
        <v>2249</v>
      </c>
      <c r="Q31" s="77" t="s">
        <v>1501</v>
      </c>
      <c r="R31" s="16"/>
      <c r="S31" s="16"/>
      <c r="T31" s="16"/>
      <c r="U31" s="16"/>
      <c r="V31" s="16"/>
      <c r="W31" s="16"/>
      <c r="X31" s="77">
        <v>26</v>
      </c>
      <c r="Y31" s="692" t="s">
        <v>2248</v>
      </c>
      <c r="Z31" s="77" t="s">
        <v>2249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2271</v>
      </c>
      <c r="P32" s="77" t="s">
        <v>2272</v>
      </c>
      <c r="Q32" s="77" t="s">
        <v>1501</v>
      </c>
      <c r="R32" s="16"/>
      <c r="S32" s="16"/>
      <c r="T32" s="16"/>
      <c r="U32" s="16"/>
      <c r="V32" s="16"/>
      <c r="W32" s="16"/>
      <c r="X32" s="77">
        <v>27</v>
      </c>
      <c r="Y32" s="692" t="s">
        <v>2271</v>
      </c>
      <c r="Z32" s="77" t="s">
        <v>2272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2294</v>
      </c>
      <c r="P33" s="77" t="s">
        <v>2295</v>
      </c>
      <c r="Q33" s="77" t="s">
        <v>1501</v>
      </c>
      <c r="R33" s="16"/>
      <c r="S33" s="16"/>
      <c r="T33" s="16"/>
      <c r="U33" s="16"/>
      <c r="V33" s="16"/>
      <c r="W33" s="16"/>
      <c r="X33" s="77">
        <v>28</v>
      </c>
      <c r="Y33" s="692" t="s">
        <v>2294</v>
      </c>
      <c r="Z33" s="77" t="s">
        <v>2295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2317</v>
      </c>
      <c r="P34" s="77" t="s">
        <v>2318</v>
      </c>
      <c r="Q34" s="77" t="s">
        <v>1501</v>
      </c>
      <c r="R34" s="16"/>
      <c r="S34" s="16"/>
      <c r="T34" s="16"/>
      <c r="U34" s="16"/>
      <c r="V34" s="16"/>
      <c r="W34" s="16"/>
      <c r="X34" s="77">
        <v>29</v>
      </c>
      <c r="Y34" s="692" t="s">
        <v>2317</v>
      </c>
      <c r="Z34" s="77" t="s">
        <v>2318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38</v>
      </c>
      <c r="I4" s="70" t="str">
        <f>HLOOKUP(I3,比較地域マスタ!$E$5:$L$6,2,0)</f>
        <v>愛媛県</v>
      </c>
      <c r="J4" s="70" t="str">
        <f>HLOOKUP(J3,比較地域マスタ!$E$5:$L$6,2,0)</f>
        <v>久万高原町</v>
      </c>
      <c r="K4" s="70" t="str">
        <f>HLOOKUP(K3,比較地域マスタ!$E$5:$L$6,2,0)</f>
        <v>38386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久万高原町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34.892496395154858</v>
      </c>
      <c r="BB5" s="29"/>
      <c r="BC5" s="17"/>
      <c r="BD5" s="1005">
        <f>SUM(BC6:BC8)</f>
        <v>24.277569920557998</v>
      </c>
      <c r="BE5" s="29"/>
      <c r="BF5" s="17"/>
      <c r="BG5" s="1005">
        <f>AK35</f>
        <v>11.714307468723923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18.958391943132899</v>
      </c>
      <c r="BA6" s="17"/>
      <c r="BB6" s="29"/>
      <c r="BC6" s="1005">
        <f>O32</f>
        <v>10.80648548642538</v>
      </c>
      <c r="BD6" s="17"/>
      <c r="BE6" s="29"/>
      <c r="BF6" s="1005">
        <f>AK36</f>
        <v>4.3286658477590434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1.654365499493077</v>
      </c>
      <c r="BA7" s="17"/>
      <c r="BB7" s="29"/>
      <c r="BC7" s="1005">
        <f>O33</f>
        <v>1.1055719024219981</v>
      </c>
      <c r="BD7" s="17"/>
      <c r="BE7" s="29"/>
      <c r="BF7" s="1005">
        <f t="shared" ref="BF7:BF8" si="0">AK37</f>
        <v>0.57827558378803223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14.279738952528881</v>
      </c>
      <c r="BA8" s="17"/>
      <c r="BB8" s="29"/>
      <c r="BC8" s="1005">
        <f>O34</f>
        <v>12.365512531710619</v>
      </c>
      <c r="BD8" s="17"/>
      <c r="BE8" s="29"/>
      <c r="BF8" s="1005">
        <f t="shared" si="0"/>
        <v>6.8073660371768474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92.5422955182826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8.9963762968124659</v>
      </c>
      <c r="BA9" s="1005">
        <f>AZ9</f>
        <v>8.9963762968124659</v>
      </c>
      <c r="BB9" s="29"/>
      <c r="BC9" s="1005">
        <f>O35</f>
        <v>16.91866908168582</v>
      </c>
      <c r="BD9" s="1005">
        <f>BC9</f>
        <v>16.91866908168582</v>
      </c>
      <c r="BE9" s="29"/>
      <c r="BF9" s="1005">
        <f>AK39</f>
        <v>7.9274593770452331</v>
      </c>
      <c r="BG9" s="1005">
        <f>AK39</f>
        <v>7.9274593770452331</v>
      </c>
      <c r="BH9" s="29"/>
    </row>
    <row r="10" spans="1:62" ht="17.100000000000001" customHeight="1" thickBot="1">
      <c r="B10" s="323"/>
      <c r="C10" s="324"/>
      <c r="D10" s="326"/>
      <c r="E10" s="326"/>
      <c r="F10" s="326"/>
      <c r="G10" s="325"/>
      <c r="H10" s="325"/>
      <c r="I10" s="326"/>
      <c r="J10" s="327"/>
      <c r="K10" s="334"/>
      <c r="L10" s="246" t="s">
        <v>114</v>
      </c>
      <c r="M10" s="246"/>
      <c r="N10" s="563"/>
      <c r="O10" s="906">
        <f>SUM(O11:O13)</f>
        <v>34.892496395154858</v>
      </c>
      <c r="P10" s="453">
        <f t="shared" ref="P10:P22" si="1">O10/$O$9</f>
        <v>0.37704377441406256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16.099713805651952</v>
      </c>
      <c r="BA10" s="1005">
        <f>AZ10</f>
        <v>16.099713805651952</v>
      </c>
      <c r="BB10" s="29"/>
      <c r="BC10" s="1005">
        <f>O36</f>
        <v>22.476739660100741</v>
      </c>
      <c r="BD10" s="1005">
        <f>BC10</f>
        <v>22.476739660100741</v>
      </c>
      <c r="BE10" s="29"/>
      <c r="BF10" s="1005">
        <f>AK40</f>
        <v>10.557896474551255</v>
      </c>
      <c r="BG10" s="1005">
        <f>AK40</f>
        <v>10.557896474551255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18.958391943132899</v>
      </c>
      <c r="P11" s="454">
        <f t="shared" si="1"/>
        <v>0.2048619156998055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31.439290630663329</v>
      </c>
      <c r="BB11" s="29"/>
      <c r="BC11" s="1005"/>
      <c r="BD11" s="1005">
        <f>SUM(BC12:BC14)</f>
        <v>26.1478495403558</v>
      </c>
      <c r="BE11" s="29"/>
      <c r="BF11" s="17"/>
      <c r="BG11" s="1005">
        <f>AK41</f>
        <v>20.59547623639931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1.654365499493077</v>
      </c>
      <c r="P12" s="454">
        <f t="shared" si="1"/>
        <v>1.7876858254140038E-2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30.767255017323308</v>
      </c>
      <c r="BA12" s="17"/>
      <c r="BB12" s="29"/>
      <c r="BC12" s="1005">
        <f>O38</f>
        <v>25.407408496921331</v>
      </c>
      <c r="BD12" s="17"/>
      <c r="BE12" s="29"/>
      <c r="BF12" s="1005">
        <f>AK42</f>
        <v>20.158662004996746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14.279738952528881</v>
      </c>
      <c r="P13" s="454">
        <f t="shared" si="1"/>
        <v>0.154305000460117</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0.67203561334002004</v>
      </c>
      <c r="BA13" s="17"/>
      <c r="BB13" s="29"/>
      <c r="BC13" s="1005">
        <f>O41</f>
        <v>0.74044104343447004</v>
      </c>
      <c r="BD13" s="17"/>
      <c r="BE13" s="29"/>
      <c r="BF13" s="1005">
        <f>AK45</f>
        <v>0.43681423140256526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8.9963762968124659</v>
      </c>
      <c r="P14" s="453">
        <f t="shared" si="1"/>
        <v>9.7213671288661166E-2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16.099713805651952</v>
      </c>
      <c r="P15" s="453">
        <f t="shared" si="1"/>
        <v>0.17397141183375231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1.11441839</v>
      </c>
      <c r="BA15" s="1005">
        <f>AZ15</f>
        <v>1.11441839</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31.439290630663329</v>
      </c>
      <c r="P16" s="453">
        <f t="shared" si="1"/>
        <v>0.33972888239466897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30.767255017323308</v>
      </c>
      <c r="P17" s="454">
        <f t="shared" si="1"/>
        <v>0.33246695302954687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11.019693421272921</v>
      </c>
      <c r="P18" s="454">
        <f t="shared" si="1"/>
        <v>0.11907737277919453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19.747561596050389</v>
      </c>
      <c r="P19" s="454">
        <f t="shared" si="1"/>
        <v>0.21338958025035237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0.67203561334002004</v>
      </c>
      <c r="P20" s="454">
        <f t="shared" si="1"/>
        <v>7.2619293651220605E-3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1.11441839</v>
      </c>
      <c r="P22" s="612">
        <f t="shared" si="1"/>
        <v>1.2042260068855068E-2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27.061143302847913</v>
      </c>
      <c r="AZ22" s="1005">
        <f t="shared" si="3"/>
        <v>24.73398421666564</v>
      </c>
      <c r="BA22" s="1005">
        <f t="shared" si="3"/>
        <v>21.238145800117621</v>
      </c>
      <c r="BB22" s="1005">
        <f t="shared" si="3"/>
        <v>24.263356012578654</v>
      </c>
      <c r="BC22" s="1005">
        <f t="shared" si="3"/>
        <v>24.277569920557998</v>
      </c>
      <c r="BD22" s="1005">
        <f t="shared" si="3"/>
        <v>22.725710659670767</v>
      </c>
      <c r="BE22" s="1005">
        <f t="shared" si="3"/>
        <v>19.20982391963539</v>
      </c>
      <c r="BF22" s="1005">
        <f t="shared" si="3"/>
        <v>19.44347154755685</v>
      </c>
      <c r="BG22" s="1005">
        <f t="shared" si="3"/>
        <v>17.460307912763188</v>
      </c>
      <c r="BH22" s="1005">
        <f t="shared" si="3"/>
        <v>17.085139119633574</v>
      </c>
      <c r="BI22" s="1005">
        <f t="shared" si="3"/>
        <v>15.558957892969923</v>
      </c>
      <c r="BJ22" s="1005">
        <f t="shared" si="3"/>
        <v>13.950156363951535</v>
      </c>
      <c r="BK22" s="1005">
        <f t="shared" si="3"/>
        <v>13.982108821569561</v>
      </c>
      <c r="BL22" s="1005">
        <f t="shared" si="3"/>
        <v>11.714307468723923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11.99256921899913</v>
      </c>
      <c r="AZ23" s="1005">
        <f t="shared" ref="AZ23:BL23" si="4">Y39</f>
        <v>10.7070919888051</v>
      </c>
      <c r="BA23" s="1005">
        <f t="shared" si="4"/>
        <v>14.858798952140351</v>
      </c>
      <c r="BB23" s="1005">
        <f t="shared" si="4"/>
        <v>16.661208235440579</v>
      </c>
      <c r="BC23" s="1005">
        <f t="shared" si="4"/>
        <v>16.91866908168582</v>
      </c>
      <c r="BD23" s="1005">
        <f t="shared" si="4"/>
        <v>15.229494657786249</v>
      </c>
      <c r="BE23" s="1005">
        <f t="shared" si="4"/>
        <v>14.30943736999979</v>
      </c>
      <c r="BF23" s="1005">
        <f t="shared" si="4"/>
        <v>10.892394025818417</v>
      </c>
      <c r="BG23" s="1005">
        <f t="shared" si="4"/>
        <v>10.572512537096671</v>
      </c>
      <c r="BH23" s="1005">
        <f t="shared" si="4"/>
        <v>10.559597484365575</v>
      </c>
      <c r="BI23" s="1005">
        <f t="shared" si="4"/>
        <v>8.4760807782938947</v>
      </c>
      <c r="BJ23" s="1005">
        <f t="shared" si="4"/>
        <v>9.992991500285914</v>
      </c>
      <c r="BK23" s="1005">
        <f t="shared" si="4"/>
        <v>9.6127530992792547</v>
      </c>
      <c r="BL23" s="1005">
        <f t="shared" si="4"/>
        <v>7.9274593770452331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15.10386528953957</v>
      </c>
      <c r="AZ24" s="1005">
        <f t="shared" ref="AZ24:BL24" si="5">Y40</f>
        <v>13.494607086964249</v>
      </c>
      <c r="BA24" s="1005">
        <f t="shared" si="5"/>
        <v>19.148820617584001</v>
      </c>
      <c r="BB24" s="1005">
        <f t="shared" si="5"/>
        <v>21.821793478488921</v>
      </c>
      <c r="BC24" s="1005">
        <f t="shared" si="5"/>
        <v>22.476739660100741</v>
      </c>
      <c r="BD24" s="1005">
        <f t="shared" si="5"/>
        <v>20.291122088277991</v>
      </c>
      <c r="BE24" s="1005">
        <f t="shared" si="5"/>
        <v>17.441604749610409</v>
      </c>
      <c r="BF24" s="1005">
        <f t="shared" si="5"/>
        <v>14.376982523015817</v>
      </c>
      <c r="BG24" s="1005">
        <f t="shared" si="5"/>
        <v>15.076084484184156</v>
      </c>
      <c r="BH24" s="1005">
        <f t="shared" si="5"/>
        <v>12.831500971081296</v>
      </c>
      <c r="BI24" s="1005">
        <f t="shared" si="5"/>
        <v>10.285916867501548</v>
      </c>
      <c r="BJ24" s="1005">
        <f t="shared" si="5"/>
        <v>13.974739423911002</v>
      </c>
      <c r="BK24" s="1005">
        <f t="shared" si="5"/>
        <v>12.969678157912353</v>
      </c>
      <c r="BL24" s="1005">
        <f t="shared" si="5"/>
        <v>10.557896474551255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28.07812108844881</v>
      </c>
      <c r="AZ25" s="1005">
        <f t="shared" ref="AZ25:BL25" si="6">Y41</f>
        <v>28.129914656597215</v>
      </c>
      <c r="BA25" s="1005">
        <f t="shared" si="6"/>
        <v>27.012638568581323</v>
      </c>
      <c r="BB25" s="1005">
        <f t="shared" si="6"/>
        <v>26.730626387269218</v>
      </c>
      <c r="BC25" s="1005">
        <f t="shared" si="6"/>
        <v>26.1478495403558</v>
      </c>
      <c r="BD25" s="1005">
        <f t="shared" si="6"/>
        <v>25.23586816370614</v>
      </c>
      <c r="BE25" s="1005">
        <f t="shared" si="6"/>
        <v>24.761218389120785</v>
      </c>
      <c r="BF25" s="1005">
        <f t="shared" si="6"/>
        <v>24.278500883001392</v>
      </c>
      <c r="BG25" s="1005">
        <f t="shared" si="6"/>
        <v>23.732755576962628</v>
      </c>
      <c r="BH25" s="1005">
        <f t="shared" si="6"/>
        <v>23.083500673835083</v>
      </c>
      <c r="BI25" s="1005">
        <f t="shared" si="6"/>
        <v>22.413445869965887</v>
      </c>
      <c r="BJ25" s="1005">
        <f t="shared" si="6"/>
        <v>20.582997284430395</v>
      </c>
      <c r="BK25" s="1005">
        <f t="shared" si="6"/>
        <v>20.58031651576702</v>
      </c>
      <c r="BL25" s="1005">
        <f t="shared" si="6"/>
        <v>20.59547623639931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1.2693092464</v>
      </c>
      <c r="AZ26" s="1005">
        <f t="shared" si="7"/>
        <v>0.49284123699999999</v>
      </c>
      <c r="BA26" s="1005">
        <f t="shared" si="7"/>
        <v>1.1281661851</v>
      </c>
      <c r="BB26" s="1005">
        <f t="shared" si="7"/>
        <v>0.72727115194999992</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83.505008146235426</v>
      </c>
      <c r="AZ27" s="1005">
        <f t="shared" si="8"/>
        <v>77.558439186032189</v>
      </c>
      <c r="BA27" s="1005">
        <f t="shared" si="8"/>
        <v>83.386570123523299</v>
      </c>
      <c r="BB27" s="1005">
        <f t="shared" si="8"/>
        <v>90.204255265727383</v>
      </c>
      <c r="BC27" s="1005">
        <f t="shared" si="8"/>
        <v>89.820828202700355</v>
      </c>
      <c r="BD27" s="1005">
        <f t="shared" si="8"/>
        <v>83.482195569441146</v>
      </c>
      <c r="BE27" s="1005">
        <f t="shared" si="8"/>
        <v>75.722084428366372</v>
      </c>
      <c r="BF27" s="1005">
        <f t="shared" si="8"/>
        <v>68.991348979392484</v>
      </c>
      <c r="BG27" s="1005">
        <f t="shared" si="8"/>
        <v>66.841660511006637</v>
      </c>
      <c r="BH27" s="1005">
        <f t="shared" si="8"/>
        <v>63.559738248915529</v>
      </c>
      <c r="BI27" s="1005">
        <f t="shared" si="8"/>
        <v>56.734401408731259</v>
      </c>
      <c r="BJ27" s="1005">
        <f t="shared" si="8"/>
        <v>58.50088457257884</v>
      </c>
      <c r="BK27" s="1005">
        <f t="shared" si="8"/>
        <v>57.144856594528193</v>
      </c>
      <c r="BL27" s="1005">
        <f t="shared" si="8"/>
        <v>50.795139556719718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89.820828202700355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24.277569920557998</v>
      </c>
      <c r="P31" s="453">
        <f t="shared" ref="P31:P43" si="9">O31/$O$30</f>
        <v>0.27028886736348445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10.80648548642538</v>
      </c>
      <c r="P32" s="454">
        <f t="shared" si="9"/>
        <v>0.12031157697675846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1.1055719024219981</v>
      </c>
      <c r="P33" s="454">
        <f t="shared" si="9"/>
        <v>1.2308636254466872E-2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12.365512531710619</v>
      </c>
      <c r="P34" s="454">
        <f t="shared" si="9"/>
        <v>0.13766865413225909</v>
      </c>
      <c r="Q34" s="328"/>
      <c r="R34" s="13"/>
      <c r="S34" s="323"/>
      <c r="T34" s="563" t="s">
        <v>112</v>
      </c>
      <c r="U34" s="332"/>
      <c r="V34" s="332"/>
      <c r="W34" s="332"/>
      <c r="X34" s="893">
        <f>X35+X39+X40+X41+X47</f>
        <v>83.505008146235426</v>
      </c>
      <c r="Y34" s="894">
        <f t="shared" ref="Y34:AK34" si="10">Y35+Y39+Y40+Y41+Y47</f>
        <v>77.558439186032189</v>
      </c>
      <c r="Z34" s="894">
        <f t="shared" si="10"/>
        <v>83.386570123523299</v>
      </c>
      <c r="AA34" s="894">
        <f t="shared" si="10"/>
        <v>90.204255265727383</v>
      </c>
      <c r="AB34" s="894">
        <f t="shared" si="10"/>
        <v>89.820828202700355</v>
      </c>
      <c r="AC34" s="894">
        <f t="shared" si="10"/>
        <v>83.482195569441146</v>
      </c>
      <c r="AD34" s="894">
        <f t="shared" si="10"/>
        <v>75.722084428366372</v>
      </c>
      <c r="AE34" s="894">
        <f t="shared" si="10"/>
        <v>68.991348979392484</v>
      </c>
      <c r="AF34" s="894">
        <f t="shared" si="10"/>
        <v>66.841660511006637</v>
      </c>
      <c r="AG34" s="894">
        <f t="shared" si="10"/>
        <v>63.559738248915529</v>
      </c>
      <c r="AH34" s="894">
        <f t="shared" si="10"/>
        <v>56.734401408731259</v>
      </c>
      <c r="AI34" s="894">
        <f t="shared" si="10"/>
        <v>58.50088457257884</v>
      </c>
      <c r="AJ34" s="894">
        <f t="shared" si="10"/>
        <v>57.144856594528193</v>
      </c>
      <c r="AK34" s="895">
        <f t="shared" si="10"/>
        <v>50.795139556719718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16.91866908168582</v>
      </c>
      <c r="P35" s="453">
        <f t="shared" si="9"/>
        <v>0.1883601990788277</v>
      </c>
      <c r="Q35" s="328"/>
      <c r="R35" s="13"/>
      <c r="S35" s="323"/>
      <c r="T35" s="334"/>
      <c r="U35" s="246" t="s">
        <v>114</v>
      </c>
      <c r="V35" s="344"/>
      <c r="W35" s="344"/>
      <c r="X35" s="896">
        <f>SUM(X36:X38)</f>
        <v>27.061143302847913</v>
      </c>
      <c r="Y35" s="897">
        <f t="shared" ref="Y35:AK35" si="11">SUM(Y36:Y38)</f>
        <v>24.73398421666564</v>
      </c>
      <c r="Z35" s="897">
        <f t="shared" si="11"/>
        <v>21.238145800117621</v>
      </c>
      <c r="AA35" s="897">
        <f t="shared" si="11"/>
        <v>24.263356012578654</v>
      </c>
      <c r="AB35" s="897">
        <f t="shared" si="11"/>
        <v>24.277569920557998</v>
      </c>
      <c r="AC35" s="897">
        <f t="shared" si="11"/>
        <v>22.725710659670767</v>
      </c>
      <c r="AD35" s="897">
        <f t="shared" si="11"/>
        <v>19.20982391963539</v>
      </c>
      <c r="AE35" s="897">
        <f t="shared" si="11"/>
        <v>19.44347154755685</v>
      </c>
      <c r="AF35" s="897">
        <f t="shared" si="11"/>
        <v>17.460307912763188</v>
      </c>
      <c r="AG35" s="897">
        <f t="shared" si="11"/>
        <v>17.085139119633574</v>
      </c>
      <c r="AH35" s="897">
        <f t="shared" si="11"/>
        <v>15.558957892969923</v>
      </c>
      <c r="AI35" s="897">
        <f t="shared" si="11"/>
        <v>13.950156363951535</v>
      </c>
      <c r="AJ35" s="897">
        <f t="shared" si="11"/>
        <v>13.982108821569561</v>
      </c>
      <c r="AK35" s="898">
        <f t="shared" si="11"/>
        <v>11.714307468723923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22.476739660100741</v>
      </c>
      <c r="P36" s="453">
        <f t="shared" si="9"/>
        <v>0.2502397284667322</v>
      </c>
      <c r="Q36" s="328"/>
      <c r="R36" s="13"/>
      <c r="S36" s="356" t="s">
        <v>184</v>
      </c>
      <c r="T36" s="335"/>
      <c r="U36" s="346"/>
      <c r="V36" s="336" t="s">
        <v>184</v>
      </c>
      <c r="W36" s="357"/>
      <c r="X36" s="899">
        <f>VLOOKUP(年度マスタ!$K$4&amp;"_"&amp;X$33,データシート1!$A:$BT,MATCH("aa_"&amp;$S36,データシート1!$A$1:$BT$1,0),0)</f>
        <v>9.9881456484492208</v>
      </c>
      <c r="Y36" s="900">
        <f>VLOOKUP(年度マスタ!$K$4&amp;"_"&amp;Y$33,データシート1!$A:$BT,MATCH("aa_"&amp;$S36,データシート1!$A$1:$BT$1,0),0)</f>
        <v>8.7972600641469842</v>
      </c>
      <c r="Z36" s="900">
        <f>VLOOKUP(年度マスタ!$K$4&amp;"_"&amp;Z$33,データシート1!$A:$BT,MATCH("aa_"&amp;$S36,データシート1!$A$1:$BT$1,0),0)</f>
        <v>7.8828536935317279</v>
      </c>
      <c r="AA36" s="900">
        <f>VLOOKUP(年度マスタ!$K$4&amp;"_"&amp;AA$33,データシート1!$A:$BT,MATCH("aa_"&amp;$S36,データシート1!$A$1:$BT$1,0),0)</f>
        <v>10.973402610732199</v>
      </c>
      <c r="AB36" s="900">
        <f>VLOOKUP(年度マスタ!$K$4&amp;"_"&amp;AB$33,データシート1!$A:$BT,MATCH("aa_"&amp;$S36,データシート1!$A$1:$BT$1,0),0)</f>
        <v>10.80648548642538</v>
      </c>
      <c r="AC36" s="900">
        <f>VLOOKUP(年度マスタ!$K$4&amp;"_"&amp;AC$33,データシート1!$A:$BT,MATCH("aa_"&amp;$S36,データシート1!$A$1:$BT$1,0),0)</f>
        <v>9.3924461279254317</v>
      </c>
      <c r="AD36" s="900">
        <f>VLOOKUP(年度マスタ!$K$4&amp;"_"&amp;AD$33,データシート1!$A:$BT,MATCH("aa_"&amp;$S36,データシート1!$A$1:$BT$1,0),0)</f>
        <v>8.3708590255568609</v>
      </c>
      <c r="AE36" s="900">
        <f>VLOOKUP(年度マスタ!$K$4&amp;"_"&amp;AE$33,データシート1!$A:$BT,MATCH("aa_"&amp;$S36,データシート1!$A$1:$BT$1,0),0)</f>
        <v>8.6780170742433</v>
      </c>
      <c r="AF36" s="900">
        <f>VLOOKUP(年度マスタ!$K$4&amp;"_"&amp;AF$33,データシート1!$A:$BT,MATCH("aa_"&amp;$S36,データシート1!$A$1:$BT$1,0),0)</f>
        <v>7.5233833327258797</v>
      </c>
      <c r="AG36" s="900">
        <f>VLOOKUP(年度マスタ!$K$4&amp;"_"&amp;AG$33,データシート1!$A:$BT,MATCH("aa_"&amp;$S36,データシート1!$A$1:$BT$1,0),0)</f>
        <v>8.0707604717926333</v>
      </c>
      <c r="AH36" s="900">
        <f>VLOOKUP(年度マスタ!$K$4&amp;"_"&amp;AH$33,データシート1!$A:$BT,MATCH("aa_"&amp;$S36,データシート1!$A$1:$BT$1,0),0)</f>
        <v>6.8077572654508902</v>
      </c>
      <c r="AI36" s="900">
        <f>VLOOKUP(年度マスタ!$K$4&amp;"_"&amp;AI$33,データシート1!$A:$BT,MATCH("aa_"&amp;$S36,データシート1!$A$1:$BT$1,0),0)</f>
        <v>5.3755965702006838</v>
      </c>
      <c r="AJ36" s="900">
        <f>VLOOKUP(年度マスタ!$K$4&amp;"_"&amp;AJ$33,データシート1!$A:$BT,MATCH("aa_"&amp;$S36,データシート1!$A$1:$BT$1,0),0)</f>
        <v>5.9723935930710859</v>
      </c>
      <c r="AK36" s="901">
        <f>VLOOKUP(年度マスタ!$K$4&amp;"_"&amp;AK$33,データシート1!$A:$BT,MATCH("aa_"&amp;$S36,データシート1!$A$1:$BT$1,0),0)</f>
        <v>4.3286658477590434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26.1478495403558</v>
      </c>
      <c r="P37" s="453">
        <f t="shared" si="9"/>
        <v>0.29111120509095567</v>
      </c>
      <c r="Q37" s="328"/>
      <c r="R37" s="13"/>
      <c r="S37" s="356" t="s">
        <v>187</v>
      </c>
      <c r="T37" s="335"/>
      <c r="U37" s="346"/>
      <c r="V37" s="336" t="s">
        <v>194</v>
      </c>
      <c r="W37" s="357"/>
      <c r="X37" s="899">
        <f>VLOOKUP(年度マスタ!$K$4&amp;"_"&amp;X$33,データシート1!$A:$BT,MATCH("aa_"&amp;$S37,データシート1!$A$1:$BT$1,0),0)</f>
        <v>0.95034163367957281</v>
      </c>
      <c r="Y37" s="900">
        <f>VLOOKUP(年度マスタ!$K$4&amp;"_"&amp;Y$33,データシート1!$A:$BT,MATCH("aa_"&amp;$S37,データシート1!$A$1:$BT$1,0),0)</f>
        <v>0.91665324945363402</v>
      </c>
      <c r="Z37" s="900">
        <f>VLOOKUP(年度マスタ!$K$4&amp;"_"&amp;Z$33,データシート1!$A:$BT,MATCH("aa_"&amp;$S37,データシート1!$A$1:$BT$1,0),0)</f>
        <v>1.3179973371717151</v>
      </c>
      <c r="AA37" s="900">
        <f>VLOOKUP(年度マスタ!$K$4&amp;"_"&amp;AA$33,データシート1!$A:$BT,MATCH("aa_"&amp;$S37,データシート1!$A$1:$BT$1,0),0)</f>
        <v>1.3264522120245279</v>
      </c>
      <c r="AB37" s="900">
        <f>VLOOKUP(年度マスタ!$K$4&amp;"_"&amp;AB$33,データシート1!$A:$BT,MATCH("aa_"&amp;$S37,データシート1!$A$1:$BT$1,0),0)</f>
        <v>1.1055719024219981</v>
      </c>
      <c r="AC37" s="900">
        <f>VLOOKUP(年度マスタ!$K$4&amp;"_"&amp;AC$33,データシート1!$A:$BT,MATCH("aa_"&amp;$S37,データシート1!$A$1:$BT$1,0),0)</f>
        <v>1.0256084202438871</v>
      </c>
      <c r="AD37" s="900">
        <f>VLOOKUP(年度マスタ!$K$4&amp;"_"&amp;AD$33,データシート1!$A:$BT,MATCH("aa_"&amp;$S37,データシート1!$A$1:$BT$1,0),0)</f>
        <v>0.96283128910488869</v>
      </c>
      <c r="AE37" s="900">
        <f>VLOOKUP(年度マスタ!$K$4&amp;"_"&amp;AE$33,データシート1!$A:$BT,MATCH("aa_"&amp;$S37,データシート1!$A$1:$BT$1,0),0)</f>
        <v>0.89376641852914274</v>
      </c>
      <c r="AF37" s="900">
        <f>VLOOKUP(年度マスタ!$K$4&amp;"_"&amp;AF$33,データシート1!$A:$BT,MATCH("aa_"&amp;$S37,データシート1!$A$1:$BT$1,0),0)</f>
        <v>0.89843272713434053</v>
      </c>
      <c r="AG37" s="900">
        <f>VLOOKUP(年度マスタ!$K$4&amp;"_"&amp;AG$33,データシート1!$A:$BT,MATCH("aa_"&amp;$S37,データシート1!$A$1:$BT$1,0),0)</f>
        <v>0.84570197919628254</v>
      </c>
      <c r="AH37" s="900">
        <f>VLOOKUP(年度マスタ!$K$4&amp;"_"&amp;AH$33,データシート1!$A:$BT,MATCH("aa_"&amp;$S37,データシート1!$A$1:$BT$1,0),0)</f>
        <v>0.70902865385430769</v>
      </c>
      <c r="AI37" s="900">
        <f>VLOOKUP(年度マスタ!$K$4&amp;"_"&amp;AI$33,データシート1!$A:$BT,MATCH("aa_"&amp;$S37,データシート1!$A$1:$BT$1,0),0)</f>
        <v>0.66577801196770048</v>
      </c>
      <c r="AJ37" s="900">
        <f>VLOOKUP(年度マスタ!$K$4&amp;"_"&amp;AJ$33,データシート1!$A:$BT,MATCH("aa_"&amp;$S37,データシート1!$A$1:$BT$1,0),0)</f>
        <v>0.68028616882890403</v>
      </c>
      <c r="AK37" s="901">
        <f>VLOOKUP(年度マスタ!$K$4&amp;"_"&amp;AK$33,データシート1!$A:$BT,MATCH("aa_"&amp;$S37,データシート1!$A$1:$BT$1,0),0)</f>
        <v>0.57827558378803223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25.407408496921331</v>
      </c>
      <c r="P38" s="454">
        <f t="shared" si="9"/>
        <v>0.28286767117737943</v>
      </c>
      <c r="Q38" s="328"/>
      <c r="R38" s="13"/>
      <c r="S38" s="356" t="s">
        <v>188</v>
      </c>
      <c r="T38" s="335"/>
      <c r="U38" s="348"/>
      <c r="V38" s="358" t="s">
        <v>197</v>
      </c>
      <c r="W38" s="358"/>
      <c r="X38" s="899">
        <f>VLOOKUP(年度マスタ!$K$4&amp;"_"&amp;X$33,データシート1!$A:$BT,MATCH("aa_"&amp;$S38,データシート1!$A$1:$BT$1,0),0)</f>
        <v>16.12265602071912</v>
      </c>
      <c r="Y38" s="900">
        <f>VLOOKUP(年度マスタ!$K$4&amp;"_"&amp;Y$33,データシート1!$A:$BT,MATCH("aa_"&amp;$S38,データシート1!$A$1:$BT$1,0),0)</f>
        <v>15.020070903065021</v>
      </c>
      <c r="Z38" s="900">
        <f>VLOOKUP(年度マスタ!$K$4&amp;"_"&amp;Z$33,データシート1!$A:$BT,MATCH("aa_"&amp;$S38,データシート1!$A$1:$BT$1,0),0)</f>
        <v>12.03729476941418</v>
      </c>
      <c r="AA38" s="900">
        <f>VLOOKUP(年度マスタ!$K$4&amp;"_"&amp;AA$33,データシート1!$A:$BT,MATCH("aa_"&amp;$S38,データシート1!$A$1:$BT$1,0),0)</f>
        <v>11.96350118982193</v>
      </c>
      <c r="AB38" s="900">
        <f>VLOOKUP(年度マスタ!$K$4&amp;"_"&amp;AB$33,データシート1!$A:$BT,MATCH("aa_"&amp;$S38,データシート1!$A$1:$BT$1,0),0)</f>
        <v>12.365512531710619</v>
      </c>
      <c r="AC38" s="900">
        <f>VLOOKUP(年度マスタ!$K$4&amp;"_"&amp;AC$33,データシート1!$A:$BT,MATCH("aa_"&amp;$S38,データシート1!$A$1:$BT$1,0),0)</f>
        <v>12.30765611150145</v>
      </c>
      <c r="AD38" s="900">
        <f>VLOOKUP(年度マスタ!$K$4&amp;"_"&amp;AD$33,データシート1!$A:$BT,MATCH("aa_"&amp;$S38,データシート1!$A$1:$BT$1,0),0)</f>
        <v>9.8761336049736421</v>
      </c>
      <c r="AE38" s="900">
        <f>VLOOKUP(年度マスタ!$K$4&amp;"_"&amp;AE$33,データシート1!$A:$BT,MATCH("aa_"&amp;$S38,データシート1!$A$1:$BT$1,0),0)</f>
        <v>9.871688054784407</v>
      </c>
      <c r="AF38" s="900">
        <f>VLOOKUP(年度マスタ!$K$4&amp;"_"&amp;AF$33,データシート1!$A:$BT,MATCH("aa_"&amp;$S38,データシート1!$A$1:$BT$1,0),0)</f>
        <v>9.0384918529029683</v>
      </c>
      <c r="AG38" s="900">
        <f>VLOOKUP(年度マスタ!$K$4&amp;"_"&amp;AG$33,データシート1!$A:$BT,MATCH("aa_"&amp;$S38,データシート1!$A$1:$BT$1,0),0)</f>
        <v>8.1686766686446592</v>
      </c>
      <c r="AH38" s="900">
        <f>VLOOKUP(年度マスタ!$K$4&amp;"_"&amp;AH$33,データシート1!$A:$BT,MATCH("aa_"&amp;$S38,データシート1!$A$1:$BT$1,0),0)</f>
        <v>8.0421719736647255</v>
      </c>
      <c r="AI38" s="900">
        <f>VLOOKUP(年度マスタ!$K$4&amp;"_"&amp;AI$33,データシート1!$A:$BT,MATCH("aa_"&amp;$S38,データシート1!$A$1:$BT$1,0),0)</f>
        <v>7.9087817817831514</v>
      </c>
      <c r="AJ38" s="900">
        <f>VLOOKUP(年度マスタ!$K$4&amp;"_"&amp;AJ$33,データシート1!$A:$BT,MATCH("aa_"&amp;$S38,データシート1!$A$1:$BT$1,0),0)</f>
        <v>7.3294290596695717</v>
      </c>
      <c r="AK38" s="901">
        <f>VLOOKUP(年度マスタ!$K$4&amp;"_"&amp;AK$33,データシート1!$A:$BT,MATCH("aa_"&amp;$S38,データシート1!$A$1:$BT$1,0),0)</f>
        <v>6.8073660371768474</v>
      </c>
      <c r="AL38" s="330"/>
      <c r="AW38" s="17" t="str">
        <f>年度マスタ!H4</f>
        <v>38</v>
      </c>
      <c r="AX38" s="17" t="s">
        <v>198</v>
      </c>
      <c r="AY38" s="17">
        <f>VLOOKUP($AW38&amp;"_"&amp;$AY$34,データシート1!$A:$BT,MATCH($AY$31&amp;"_"&amp;AY$36,データシート1!$A$1:$BT$1,0),0)</f>
        <v>7704.0635824620185</v>
      </c>
      <c r="AZ38" s="17">
        <f>VLOOKUP($AW38&amp;"_"&amp;$AY$34,データシート1!$A:$BT,MATCH($AY$31&amp;"_"&amp;AZ$36,データシート1!$A$1:$BT$1,0),0)</f>
        <v>79.268815414060768</v>
      </c>
      <c r="BA38" s="17">
        <f>VLOOKUP($AW38&amp;"_"&amp;$AY$34,データシート1!$A:$BT,MATCH($AY$31&amp;"_"&amp;BA$36,データシート1!$A$1:$BT$1,0),0)</f>
        <v>282.38695741428376</v>
      </c>
      <c r="BB38" s="17">
        <f>VLOOKUP($AW38&amp;"_"&amp;$AY$34,データシート1!$A:$BT,MATCH($AY$31&amp;"_"&amp;BB$36,データシート1!$A$1:$BT$1,0),0)</f>
        <v>1513.6782331980151</v>
      </c>
      <c r="BC38" s="17">
        <f>VLOOKUP($AW38&amp;"_"&amp;$AY$34,データシート1!$A:$BT,MATCH($AY$31&amp;"_"&amp;BC$36,データシート1!$A$1:$BT$1,0),0)</f>
        <v>1679.9462905537605</v>
      </c>
      <c r="BD38" s="17">
        <f>VLOOKUP($AW38&amp;"_"&amp;$AY$34,データシート1!$A:$BT,MATCH($AY$31&amp;"_"&amp;BD$36,データシート1!$A$1:$BT$1,0),0)</f>
        <v>1096.6664948033763</v>
      </c>
      <c r="BE38" s="17">
        <f>VLOOKUP($AW38&amp;"_"&amp;$AY$34,データシート1!$A:$BT,MATCH($AY$31&amp;"_"&amp;BE$36,データシート1!$A$1:$BT$1,0),0)</f>
        <v>1078.811213942806</v>
      </c>
      <c r="BF38" s="17">
        <f>VLOOKUP($AW38&amp;"_"&amp;$AY$34,データシート1!$A:$BT,MATCH($AY$31&amp;"_"&amp;BF$36,データシート1!$A$1:$BT$1,0),0)</f>
        <v>78.131171927764655</v>
      </c>
      <c r="BG38" s="17">
        <f>VLOOKUP($AW38&amp;"_"&amp;$AY$34,データシート1!$A:$BT,MATCH($AY$31&amp;"_"&amp;BG$36,データシート1!$A$1:$BT$1,0),0)</f>
        <v>456.87391200794588</v>
      </c>
      <c r="BH38" s="17">
        <f>VLOOKUP($AW38&amp;"_"&amp;$AY$34,データシート1!$A:$BT,MATCH($AY$31&amp;"_"&amp;BH$36,データシート1!$A$1:$BT$1,0),0)</f>
        <v>138.45288181892678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9.0176194757709993</v>
      </c>
      <c r="P39" s="454">
        <f t="shared" si="9"/>
        <v>0.10039563936574675</v>
      </c>
      <c r="Q39" s="328"/>
      <c r="R39" s="13"/>
      <c r="S39" s="356" t="s">
        <v>189</v>
      </c>
      <c r="T39" s="335"/>
      <c r="U39" s="343" t="s">
        <v>199</v>
      </c>
      <c r="V39" s="344"/>
      <c r="W39" s="344"/>
      <c r="X39" s="896">
        <f>VLOOKUP(年度マスタ!$K$4&amp;"_"&amp;X$33,データシート1!$A:$BT,MATCH("aa_"&amp;$S39,データシート1!$A$1:$BT$1,0),0)</f>
        <v>11.99256921899913</v>
      </c>
      <c r="Y39" s="897">
        <f>VLOOKUP(年度マスタ!$K$4&amp;"_"&amp;Y$33,データシート1!$A:$BT,MATCH("aa_"&amp;$S39,データシート1!$A$1:$BT$1,0),0)</f>
        <v>10.7070919888051</v>
      </c>
      <c r="Z39" s="897">
        <f>VLOOKUP(年度マスタ!$K$4&amp;"_"&amp;Z$33,データシート1!$A:$BT,MATCH("aa_"&amp;$S39,データシート1!$A$1:$BT$1,0),0)</f>
        <v>14.858798952140351</v>
      </c>
      <c r="AA39" s="897">
        <f>VLOOKUP(年度マスタ!$K$4&amp;"_"&amp;AA$33,データシート1!$A:$BT,MATCH("aa_"&amp;$S39,データシート1!$A$1:$BT$1,0),0)</f>
        <v>16.661208235440579</v>
      </c>
      <c r="AB39" s="897">
        <f>VLOOKUP(年度マスタ!$K$4&amp;"_"&amp;AB$33,データシート1!$A:$BT,MATCH("aa_"&amp;$S39,データシート1!$A$1:$BT$1,0),0)</f>
        <v>16.91866908168582</v>
      </c>
      <c r="AC39" s="897">
        <f>VLOOKUP(年度マスタ!$K$4&amp;"_"&amp;AC$33,データシート1!$A:$BT,MATCH("aa_"&amp;$S39,データシート1!$A$1:$BT$1,0),0)</f>
        <v>15.229494657786249</v>
      </c>
      <c r="AD39" s="897">
        <f>VLOOKUP(年度マスタ!$K$4&amp;"_"&amp;AD$33,データシート1!$A:$BT,MATCH("aa_"&amp;$S39,データシート1!$A$1:$BT$1,0),0)</f>
        <v>14.30943736999979</v>
      </c>
      <c r="AE39" s="897">
        <f>VLOOKUP(年度マスタ!$K$4&amp;"_"&amp;AE$33,データシート1!$A:$BT,MATCH("aa_"&amp;$S39,データシート1!$A$1:$BT$1,0),0)</f>
        <v>10.892394025818417</v>
      </c>
      <c r="AF39" s="897">
        <f>VLOOKUP(年度マスタ!$K$4&amp;"_"&amp;AF$33,データシート1!$A:$BT,MATCH("aa_"&amp;$S39,データシート1!$A$1:$BT$1,0),0)</f>
        <v>10.572512537096671</v>
      </c>
      <c r="AG39" s="897">
        <f>VLOOKUP(年度マスタ!$K$4&amp;"_"&amp;AG$33,データシート1!$A:$BT,MATCH("aa_"&amp;$S39,データシート1!$A$1:$BT$1,0),0)</f>
        <v>10.559597484365575</v>
      </c>
      <c r="AH39" s="897">
        <f>VLOOKUP(年度マスタ!$K$4&amp;"_"&amp;AH$33,データシート1!$A:$BT,MATCH("aa_"&amp;$S39,データシート1!$A$1:$BT$1,0),0)</f>
        <v>8.4760807782938947</v>
      </c>
      <c r="AI39" s="897">
        <f>VLOOKUP(年度マスタ!$K$4&amp;"_"&amp;AI$33,データシート1!$A:$BT,MATCH("aa_"&amp;$S39,データシート1!$A$1:$BT$1,0),0)</f>
        <v>9.992991500285914</v>
      </c>
      <c r="AJ39" s="897">
        <f>VLOOKUP(年度マスタ!$K$4&amp;"_"&amp;AJ$33,データシート1!$A:$BT,MATCH("aa_"&amp;$S39,データシート1!$A$1:$BT$1,0),0)</f>
        <v>9.6127530992792547</v>
      </c>
      <c r="AK39" s="898">
        <f>VLOOKUP(年度マスタ!$K$4&amp;"_"&amp;AK$33,データシート1!$A:$BT,MATCH("aa_"&amp;$S39,データシート1!$A$1:$BT$1,0),0)</f>
        <v>7.9274593770452331</v>
      </c>
      <c r="AL39" s="330"/>
      <c r="AW39" s="17" t="str">
        <f>年度マスタ!K4</f>
        <v>38386</v>
      </c>
      <c r="AX39" s="17" t="s">
        <v>200</v>
      </c>
      <c r="AY39" s="17">
        <f>VLOOKUP($AW39&amp;"_"&amp;$AY$34,データシート1!$A:$BT,MATCH($AY$31&amp;"_"&amp;AY$36,データシート1!$A$1:$BT$1,0),0)</f>
        <v>4.3286658477590434</v>
      </c>
      <c r="AZ39" s="17">
        <f>VLOOKUP($AW39&amp;"_"&amp;$AY$34,データシート1!$A:$BT,MATCH($AY$31&amp;"_"&amp;AZ$36,データシート1!$A$1:$BT$1,0),0)</f>
        <v>0.57827558378803223</v>
      </c>
      <c r="BA39" s="17">
        <f>VLOOKUP($AW39&amp;"_"&amp;$AY$34,データシート1!$A:$BT,MATCH($AY$31&amp;"_"&amp;BA$36,データシート1!$A$1:$BT$1,0),0)</f>
        <v>6.8073660371768474</v>
      </c>
      <c r="BB39" s="17">
        <f>VLOOKUP($AW39&amp;"_"&amp;$AY$34,データシート1!$A:$BT,MATCH($AY$31&amp;"_"&amp;BB$36,データシート1!$A$1:$BT$1,0),0)</f>
        <v>7.9274593770452331</v>
      </c>
      <c r="BC39" s="17">
        <f>VLOOKUP($AW39&amp;"_"&amp;$AY$34,データシート1!$A:$BT,MATCH($AY$31&amp;"_"&amp;BC$36,データシート1!$A$1:$BT$1,0),0)</f>
        <v>10.557896474551255</v>
      </c>
      <c r="BD39" s="17">
        <f>VLOOKUP($AW39&amp;"_"&amp;$AY$34,データシート1!$A:$BT,MATCH($AY$31&amp;"_"&amp;BD$36,データシート1!$A$1:$BT$1,0),0)</f>
        <v>6.5517207122613099</v>
      </c>
      <c r="BE39" s="17">
        <f>VLOOKUP($AW39&amp;"_"&amp;$AY$34,データシート1!$A:$BT,MATCH($AY$31&amp;"_"&amp;BE$36,データシート1!$A$1:$BT$1,0),0)</f>
        <v>13.606941292735437</v>
      </c>
      <c r="BF39" s="17">
        <f>VLOOKUP($AW39&amp;"_"&amp;$AY$34,データシート1!$A:$BT,MATCH($AY$31&amp;"_"&amp;BF$36,データシート1!$A$1:$BT$1,0),0)</f>
        <v>0.43681423140256526</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16.389789021150332</v>
      </c>
      <c r="P40" s="454">
        <f t="shared" si="9"/>
        <v>0.18247203181163266</v>
      </c>
      <c r="Q40" s="328"/>
      <c r="R40" s="13"/>
      <c r="S40" s="356" t="s">
        <v>165</v>
      </c>
      <c r="T40" s="335"/>
      <c r="U40" s="343" t="s">
        <v>165</v>
      </c>
      <c r="V40" s="344"/>
      <c r="W40" s="344"/>
      <c r="X40" s="896">
        <f>VLOOKUP(年度マスタ!$K$4&amp;"_"&amp;X$33,データシート1!$A:$BT,MATCH("aa_"&amp;$S40,データシート1!$A$1:$BT$1,0),0)</f>
        <v>15.10386528953957</v>
      </c>
      <c r="Y40" s="897">
        <f>VLOOKUP(年度マスタ!$K$4&amp;"_"&amp;Y$33,データシート1!$A:$BT,MATCH("aa_"&amp;$S40,データシート1!$A$1:$BT$1,0),0)</f>
        <v>13.494607086964249</v>
      </c>
      <c r="Z40" s="897">
        <f>VLOOKUP(年度マスタ!$K$4&amp;"_"&amp;Z$33,データシート1!$A:$BT,MATCH("aa_"&amp;$S40,データシート1!$A$1:$BT$1,0),0)</f>
        <v>19.148820617584001</v>
      </c>
      <c r="AA40" s="897">
        <f>VLOOKUP(年度マスタ!$K$4&amp;"_"&amp;AA$33,データシート1!$A:$BT,MATCH("aa_"&amp;$S40,データシート1!$A$1:$BT$1,0),0)</f>
        <v>21.821793478488921</v>
      </c>
      <c r="AB40" s="897">
        <f>VLOOKUP(年度マスタ!$K$4&amp;"_"&amp;AB$33,データシート1!$A:$BT,MATCH("aa_"&amp;$S40,データシート1!$A$1:$BT$1,0),0)</f>
        <v>22.476739660100741</v>
      </c>
      <c r="AC40" s="897">
        <f>VLOOKUP(年度マスタ!$K$4&amp;"_"&amp;AC$33,データシート1!$A:$BT,MATCH("aa_"&amp;$S40,データシート1!$A$1:$BT$1,0),0)</f>
        <v>20.291122088277991</v>
      </c>
      <c r="AD40" s="897">
        <f>VLOOKUP(年度マスタ!$K$4&amp;"_"&amp;AD$33,データシート1!$A:$BT,MATCH("aa_"&amp;$S40,データシート1!$A$1:$BT$1,0),0)</f>
        <v>17.441604749610409</v>
      </c>
      <c r="AE40" s="897">
        <f>VLOOKUP(年度マスタ!$K$4&amp;"_"&amp;AE$33,データシート1!$A:$BT,MATCH("aa_"&amp;$S40,データシート1!$A$1:$BT$1,0),0)</f>
        <v>14.376982523015817</v>
      </c>
      <c r="AF40" s="897">
        <f>VLOOKUP(年度マスタ!$K$4&amp;"_"&amp;AF$33,データシート1!$A:$BT,MATCH("aa_"&amp;$S40,データシート1!$A$1:$BT$1,0),0)</f>
        <v>15.076084484184156</v>
      </c>
      <c r="AG40" s="897">
        <f>VLOOKUP(年度マスタ!$K$4&amp;"_"&amp;AG$33,データシート1!$A:$BT,MATCH("aa_"&amp;$S40,データシート1!$A$1:$BT$1,0),0)</f>
        <v>12.831500971081296</v>
      </c>
      <c r="AH40" s="897">
        <f>VLOOKUP(年度マスタ!$K$4&amp;"_"&amp;AH$33,データシート1!$A:$BT,MATCH("aa_"&amp;$S40,データシート1!$A$1:$BT$1,0),0)</f>
        <v>10.285916867501548</v>
      </c>
      <c r="AI40" s="897">
        <f>VLOOKUP(年度マスタ!$K$4&amp;"_"&amp;AI$33,データシート1!$A:$BT,MATCH("aa_"&amp;$S40,データシート1!$A$1:$BT$1,0),0)</f>
        <v>13.974739423911002</v>
      </c>
      <c r="AJ40" s="897">
        <f>VLOOKUP(年度マスタ!$K$4&amp;"_"&amp;AJ$33,データシート1!$A:$BT,MATCH("aa_"&amp;$S40,データシート1!$A$1:$BT$1,0),0)</f>
        <v>12.969678157912353</v>
      </c>
      <c r="AK40" s="898">
        <f>VLOOKUP(年度マスタ!$K$4&amp;"_"&amp;AK$33,データシート1!$A:$BT,MATCH("aa_"&amp;$S40,データシート1!$A$1:$BT$1,0),0)</f>
        <v>10.557896474551255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0.74044104343447004</v>
      </c>
      <c r="P41" s="454">
        <f t="shared" si="9"/>
        <v>8.2435339135762901E-3</v>
      </c>
      <c r="Q41" s="328"/>
      <c r="R41" s="13"/>
      <c r="S41" s="356" t="s">
        <v>201</v>
      </c>
      <c r="T41" s="335"/>
      <c r="U41" s="246" t="s">
        <v>128</v>
      </c>
      <c r="V41" s="344"/>
      <c r="W41" s="344"/>
      <c r="X41" s="896">
        <f>X42+X45+X46</f>
        <v>28.07812108844881</v>
      </c>
      <c r="Y41" s="897">
        <f t="shared" ref="Y41:AH41" si="12">Y42+Y45+Y46</f>
        <v>28.129914656597215</v>
      </c>
      <c r="Z41" s="897">
        <f t="shared" si="12"/>
        <v>27.012638568581323</v>
      </c>
      <c r="AA41" s="897">
        <f t="shared" si="12"/>
        <v>26.730626387269218</v>
      </c>
      <c r="AB41" s="897">
        <f t="shared" si="12"/>
        <v>26.1478495403558</v>
      </c>
      <c r="AC41" s="897">
        <f t="shared" si="12"/>
        <v>25.23586816370614</v>
      </c>
      <c r="AD41" s="897">
        <f t="shared" si="12"/>
        <v>24.761218389120785</v>
      </c>
      <c r="AE41" s="897">
        <f t="shared" si="12"/>
        <v>24.278500883001392</v>
      </c>
      <c r="AF41" s="897">
        <f t="shared" si="12"/>
        <v>23.732755576962628</v>
      </c>
      <c r="AG41" s="897">
        <f t="shared" si="12"/>
        <v>23.083500673835083</v>
      </c>
      <c r="AH41" s="897">
        <f t="shared" si="12"/>
        <v>22.413445869965887</v>
      </c>
      <c r="AI41" s="897">
        <f>AI42+AI45+AI46</f>
        <v>20.582997284430395</v>
      </c>
      <c r="AJ41" s="897">
        <f>AJ42+AJ45+AJ46</f>
        <v>20.58031651576702</v>
      </c>
      <c r="AK41" s="898">
        <f>AK42+AK45+AK46</f>
        <v>20.59547623639931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27.473810671724351</v>
      </c>
      <c r="Y42" s="900">
        <f t="shared" ref="Y42:AK42" si="13">SUM(Y43:Y44)</f>
        <v>27.514589352439909</v>
      </c>
      <c r="Z42" s="900">
        <f t="shared" si="13"/>
        <v>26.318096385850644</v>
      </c>
      <c r="AA42" s="900">
        <f t="shared" si="13"/>
        <v>25.987380946086084</v>
      </c>
      <c r="AB42" s="900">
        <f t="shared" si="13"/>
        <v>25.407408496921331</v>
      </c>
      <c r="AC42" s="900">
        <f t="shared" si="13"/>
        <v>24.546388396136379</v>
      </c>
      <c r="AD42" s="900">
        <f t="shared" si="13"/>
        <v>24.104425648877665</v>
      </c>
      <c r="AE42" s="900">
        <f t="shared" si="13"/>
        <v>23.658775470634033</v>
      </c>
      <c r="AF42" s="900">
        <f t="shared" si="13"/>
        <v>23.149655058859906</v>
      </c>
      <c r="AG42" s="900">
        <f t="shared" si="13"/>
        <v>22.554904523444222</v>
      </c>
      <c r="AH42" s="900">
        <f t="shared" si="13"/>
        <v>21.915074136928752</v>
      </c>
      <c r="AI42" s="900">
        <f t="shared" si="13"/>
        <v>20.115792512217354</v>
      </c>
      <c r="AJ42" s="900">
        <f t="shared" si="13"/>
        <v>20.133655144176632</v>
      </c>
      <c r="AK42" s="901">
        <f t="shared" si="13"/>
        <v>20.158662004996746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9.9500632616817146</v>
      </c>
      <c r="Y43" s="900">
        <f>VLOOKUP(年度マスタ!$K$4&amp;"_"&amp;Y$33,データシート1!$A:$BT,MATCH("aa_"&amp;$S43,データシート1!$A$1:$BT$1,0),0)</f>
        <v>9.7662115690520004</v>
      </c>
      <c r="Z43" s="900">
        <f>VLOOKUP(年度マスタ!$K$4&amp;"_"&amp;Z$33,データシート1!$A:$BT,MATCH("aa_"&amp;$S43,データシート1!$A$1:$BT$1,0),0)</f>
        <v>9.5180823646847692</v>
      </c>
      <c r="AA43" s="900">
        <f>VLOOKUP(年度マスタ!$K$4&amp;"_"&amp;AA$33,データシート1!$A:$BT,MATCH("aa_"&amp;$S43,データシート1!$A$1:$BT$1,0),0)</f>
        <v>9.4202395656473925</v>
      </c>
      <c r="AB43" s="900">
        <f>VLOOKUP(年度マスタ!$K$4&amp;"_"&amp;AB$33,データシート1!$A:$BT,MATCH("aa_"&amp;$S43,データシート1!$A$1:$BT$1,0),0)</f>
        <v>9.0176194757709993</v>
      </c>
      <c r="AC43" s="900">
        <f>VLOOKUP(年度マスタ!$K$4&amp;"_"&amp;AC$33,データシート1!$A:$BT,MATCH("aa_"&amp;$S43,データシート1!$A$1:$BT$1,0),0)</f>
        <v>8.4680927504808938</v>
      </c>
      <c r="AD43" s="900">
        <f>VLOOKUP(年度マスタ!$K$4&amp;"_"&amp;AD$33,データシート1!$A:$BT,MATCH("aa_"&amp;$S43,データシート1!$A$1:$BT$1,0),0)</f>
        <v>8.3099196860253137</v>
      </c>
      <c r="AE43" s="900">
        <f>VLOOKUP(年度マスタ!$K$4&amp;"_"&amp;AE$33,データシート1!$A:$BT,MATCH("aa_"&amp;$S43,データシート1!$A$1:$BT$1,0),0)</f>
        <v>8.1886048325847067</v>
      </c>
      <c r="AF43" s="900">
        <f>VLOOKUP(年度マスタ!$K$4&amp;"_"&amp;AF$33,データシート1!$A:$BT,MATCH("aa_"&amp;$S43,データシート1!$A$1:$BT$1,0),0)</f>
        <v>7.9512883995657528</v>
      </c>
      <c r="AG43" s="900">
        <f>VLOOKUP(年度マスタ!$K$4&amp;"_"&amp;AG$33,データシート1!$A:$BT,MATCH("aa_"&amp;$S43,データシート1!$A$1:$BT$1,0),0)</f>
        <v>7.7707196975759656</v>
      </c>
      <c r="AH43" s="900">
        <f>VLOOKUP(年度マスタ!$K$4&amp;"_"&amp;AH$33,データシート1!$A:$BT,MATCH("aa_"&amp;$S43,データシート1!$A$1:$BT$1,0),0)</f>
        <v>7.4624599162226213</v>
      </c>
      <c r="AI43" s="900">
        <f>VLOOKUP(年度マスタ!$K$4&amp;"_"&amp;AI$33,データシート1!$A:$BT,MATCH("aa_"&amp;$S43,データシート1!$A$1:$BT$1,0),0)</f>
        <v>6.5591615074017247</v>
      </c>
      <c r="AJ43" s="900">
        <f>VLOOKUP(年度マスタ!$K$4&amp;"_"&amp;AJ$33,データシート1!$A:$BT,MATCH("aa_"&amp;$S43,データシート1!$A$1:$BT$1,0),0)</f>
        <v>6.3471635660465155</v>
      </c>
      <c r="AK43" s="901">
        <f>VLOOKUP(年度マスタ!$K$4&amp;"_"&amp;AK$33,データシート1!$A:$BT,MATCH("aa_"&amp;$S43,データシート1!$A$1:$BT$1,0),0)</f>
        <v>6.5517207122613099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17.523747410042638</v>
      </c>
      <c r="Y44" s="900">
        <f>VLOOKUP(年度マスタ!$K$4&amp;"_"&amp;Y$33,データシート1!$A:$BT,MATCH("aa_"&amp;$S44,データシート1!$A$1:$BT$1,0),0)</f>
        <v>17.748377783387909</v>
      </c>
      <c r="Z44" s="900">
        <f>VLOOKUP(年度マスタ!$K$4&amp;"_"&amp;Z$33,データシート1!$A:$BT,MATCH("aa_"&amp;$S44,データシート1!$A$1:$BT$1,0),0)</f>
        <v>16.800014021165875</v>
      </c>
      <c r="AA44" s="900">
        <f>VLOOKUP(年度マスタ!$K$4&amp;"_"&amp;AA$33,データシート1!$A:$BT,MATCH("aa_"&amp;$S44,データシート1!$A$1:$BT$1,0),0)</f>
        <v>16.567141380438692</v>
      </c>
      <c r="AB44" s="900">
        <f>VLOOKUP(年度マスタ!$K$4&amp;"_"&amp;AB$33,データシート1!$A:$BT,MATCH("aa_"&amp;$S44,データシート1!$A$1:$BT$1,0),0)</f>
        <v>16.389789021150332</v>
      </c>
      <c r="AC44" s="900">
        <f>VLOOKUP(年度マスタ!$K$4&amp;"_"&amp;AC$33,データシート1!$A:$BT,MATCH("aa_"&amp;$S44,データシート1!$A$1:$BT$1,0),0)</f>
        <v>16.078295645655487</v>
      </c>
      <c r="AD44" s="900">
        <f>VLOOKUP(年度マスタ!$K$4&amp;"_"&amp;AD$33,データシート1!$A:$BT,MATCH("aa_"&amp;$S44,データシート1!$A$1:$BT$1,0),0)</f>
        <v>15.79450596285235</v>
      </c>
      <c r="AE44" s="900">
        <f>VLOOKUP(年度マスタ!$K$4&amp;"_"&amp;AE$33,データシート1!$A:$BT,MATCH("aa_"&amp;$S44,データシート1!$A$1:$BT$1,0),0)</f>
        <v>15.470170638049328</v>
      </c>
      <c r="AF44" s="900">
        <f>VLOOKUP(年度マスタ!$K$4&amp;"_"&amp;AF$33,データシート1!$A:$BT,MATCH("aa_"&amp;$S44,データシート1!$A$1:$BT$1,0),0)</f>
        <v>15.198366659294152</v>
      </c>
      <c r="AG44" s="900">
        <f>VLOOKUP(年度マスタ!$K$4&amp;"_"&amp;AG$33,データシート1!$A:$BT,MATCH("aa_"&amp;$S44,データシート1!$A$1:$BT$1,0),0)</f>
        <v>14.784184825868255</v>
      </c>
      <c r="AH44" s="900">
        <f>VLOOKUP(年度マスタ!$K$4&amp;"_"&amp;AH$33,データシート1!$A:$BT,MATCH("aa_"&amp;$S44,データシート1!$A$1:$BT$1,0),0)</f>
        <v>14.452614220706129</v>
      </c>
      <c r="AI44" s="900">
        <f>VLOOKUP(年度マスタ!$K$4&amp;"_"&amp;AI$33,データシート1!$A:$BT,MATCH("aa_"&amp;$S44,データシート1!$A$1:$BT$1,0),0)</f>
        <v>13.556631004815628</v>
      </c>
      <c r="AJ44" s="900">
        <f>VLOOKUP(年度マスタ!$K$4&amp;"_"&amp;AJ$33,データシート1!$A:$BT,MATCH("aa_"&amp;$S44,データシート1!$A$1:$BT$1,0),0)</f>
        <v>13.786491578130116</v>
      </c>
      <c r="AK44" s="901">
        <f>VLOOKUP(年度マスタ!$K$4&amp;"_"&amp;AK$33,データシート1!$A:$BT,MATCH("aa_"&amp;$S44,データシート1!$A$1:$BT$1,0),0)</f>
        <v>13.606941292735437</v>
      </c>
      <c r="AL44" s="330"/>
      <c r="AW44" s="17" t="str">
        <f>AW47</f>
        <v>愛媛県</v>
      </c>
      <c r="AX44" s="1010">
        <f t="shared" si="14"/>
        <v>0.57170112944528728</v>
      </c>
      <c r="AY44" s="1010">
        <f t="shared" si="14"/>
        <v>0.10729006520273345</v>
      </c>
      <c r="AZ44" s="1010">
        <f t="shared" si="14"/>
        <v>0.11907520574554266</v>
      </c>
      <c r="BA44" s="1010">
        <f t="shared" si="14"/>
        <v>0.19212000884978353</v>
      </c>
      <c r="BB44" s="1010">
        <f t="shared" si="14"/>
        <v>9.8135907566530775E-3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0.60431041672445795</v>
      </c>
      <c r="Y45" s="900">
        <f>VLOOKUP(年度マスタ!$K$4&amp;"_"&amp;Y$33,データシート1!$A:$BT,MATCH("aa_"&amp;$S45,データシート1!$A$1:$BT$1,0),0)</f>
        <v>0.61532530415730602</v>
      </c>
      <c r="Z45" s="900">
        <f>VLOOKUP(年度マスタ!$K$4&amp;"_"&amp;Z$33,データシート1!$A:$BT,MATCH("aa_"&amp;$S45,データシート1!$A$1:$BT$1,0),0)</f>
        <v>0.69454218273067703</v>
      </c>
      <c r="AA45" s="900">
        <f>VLOOKUP(年度マスタ!$K$4&amp;"_"&amp;AA$33,データシート1!$A:$BT,MATCH("aa_"&amp;$S45,データシート1!$A$1:$BT$1,0),0)</f>
        <v>0.74324544118313596</v>
      </c>
      <c r="AB45" s="900">
        <f>VLOOKUP(年度マスタ!$K$4&amp;"_"&amp;AB$33,データシート1!$A:$BT,MATCH("aa_"&amp;$S45,データシート1!$A$1:$BT$1,0),0)</f>
        <v>0.74044104343447004</v>
      </c>
      <c r="AC45" s="900">
        <f>VLOOKUP(年度マスタ!$K$4&amp;"_"&amp;AC$33,データシート1!$A:$BT,MATCH("aa_"&amp;$S45,データシート1!$A$1:$BT$1,0),0)</f>
        <v>0.68947976756976204</v>
      </c>
      <c r="AD45" s="900">
        <f>VLOOKUP(年度マスタ!$K$4&amp;"_"&amp;AD$33,データシート1!$A:$BT,MATCH("aa_"&amp;$S45,データシート1!$A$1:$BT$1,0),0)</f>
        <v>0.65679274024312095</v>
      </c>
      <c r="AE45" s="900">
        <f>VLOOKUP(年度マスタ!$K$4&amp;"_"&amp;AE$33,データシート1!$A:$BT,MATCH("aa_"&amp;$S45,データシート1!$A$1:$BT$1,0),0)</f>
        <v>0.61972541236735945</v>
      </c>
      <c r="AF45" s="900">
        <f>VLOOKUP(年度マスタ!$K$4&amp;"_"&amp;AF$33,データシート1!$A:$BT,MATCH("aa_"&amp;$S45,データシート1!$A$1:$BT$1,0),0)</f>
        <v>0.58310051810272101</v>
      </c>
      <c r="AG45" s="900">
        <f>VLOOKUP(年度マスタ!$K$4&amp;"_"&amp;AG$33,データシート1!$A:$BT,MATCH("aa_"&amp;$S45,データシート1!$A$1:$BT$1,0),0)</f>
        <v>0.52859615039086105</v>
      </c>
      <c r="AH45" s="900">
        <f>VLOOKUP(年度マスタ!$K$4&amp;"_"&amp;AH$33,データシート1!$A:$BT,MATCH("aa_"&amp;$S45,データシート1!$A$1:$BT$1,0),0)</f>
        <v>0.498371733037137</v>
      </c>
      <c r="AI45" s="900">
        <f>VLOOKUP(年度マスタ!$K$4&amp;"_"&amp;AI$33,データシート1!$A:$BT,MATCH("aa_"&amp;$S45,データシート1!$A$1:$BT$1,0),0)</f>
        <v>0.46720477221304102</v>
      </c>
      <c r="AJ45" s="900">
        <f>VLOOKUP(年度マスタ!$K$4&amp;"_"&amp;AJ$33,データシート1!$A:$BT,MATCH("aa_"&amp;$S45,データシート1!$A$1:$BT$1,0),0)</f>
        <v>0.44666137159038599</v>
      </c>
      <c r="AK45" s="901">
        <f>VLOOKUP(年度マスタ!$K$4&amp;"_"&amp;AK$33,データシート1!$A:$BT,MATCH("aa_"&amp;$S45,データシート1!$A$1:$BT$1,0),0)</f>
        <v>0.43681423140256526</v>
      </c>
      <c r="AL45" s="330"/>
      <c r="AW45" s="17" t="str">
        <f>AW48</f>
        <v>久万高原町</v>
      </c>
      <c r="AX45" s="1010">
        <f t="shared" ref="AX45:BB45" si="15">AX48/$BC48</f>
        <v>0.23061866885203253</v>
      </c>
      <c r="AY45" s="1010">
        <f t="shared" si="15"/>
        <v>0.15606728214996124</v>
      </c>
      <c r="AZ45" s="1010">
        <f t="shared" si="15"/>
        <v>0.20785249468134484</v>
      </c>
      <c r="BA45" s="1010">
        <f t="shared" si="15"/>
        <v>0.40546155431666142</v>
      </c>
      <c r="BB45" s="1010">
        <f t="shared" si="15"/>
        <v>0</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1.2693092464</v>
      </c>
      <c r="Y47" s="903">
        <f>VLOOKUP(年度マスタ!$K$4&amp;"_"&amp;Y$33,データシート1!$A:$BT,MATCH("aa_"&amp;$S47,データシート1!$A$1:$BT$1,0),0)</f>
        <v>0.49284123699999999</v>
      </c>
      <c r="Z47" s="903">
        <f>VLOOKUP(年度マスタ!$K$4&amp;"_"&amp;Z$33,データシート1!$A:$BT,MATCH("aa_"&amp;$S47,データシート1!$A$1:$BT$1,0),0)</f>
        <v>1.1281661851</v>
      </c>
      <c r="AA47" s="903">
        <f>VLOOKUP(年度マスタ!$K$4&amp;"_"&amp;AA$33,データシート1!$A:$BT,MATCH("aa_"&amp;$S47,データシート1!$A$1:$BT$1,0),0)</f>
        <v>0.72727115194999992</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愛媛県</v>
      </c>
      <c r="AX47" s="1011">
        <f>SUM(AY38:BA38)</f>
        <v>8065.7193552903627</v>
      </c>
      <c r="AY47" s="1011">
        <f t="shared" si="17"/>
        <v>1513.6782331980151</v>
      </c>
      <c r="AZ47" s="1011">
        <f t="shared" si="17"/>
        <v>1679.9462905537605</v>
      </c>
      <c r="BA47" s="1011">
        <f>SUM(BD38:BG38)</f>
        <v>2710.482792681893</v>
      </c>
      <c r="BB47" s="1011">
        <f>BH38</f>
        <v>138.45288181892678</v>
      </c>
      <c r="BC47" s="1011">
        <f>SUM(AX47:BB47)</f>
        <v>14108.279553542958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久万高原町</v>
      </c>
      <c r="AX48" s="1011">
        <f>SUM(AY39:BA39)</f>
        <v>11.714307468723923</v>
      </c>
      <c r="AY48" s="1011">
        <f>BB39</f>
        <v>7.9274593770452331</v>
      </c>
      <c r="AZ48" s="1011">
        <f>BC39</f>
        <v>10.557896474551255</v>
      </c>
      <c r="BA48" s="1011">
        <f>SUM(BD39:BG39)</f>
        <v>20.59547623639931</v>
      </c>
      <c r="BB48" s="1011">
        <f>BH39</f>
        <v>0</v>
      </c>
      <c r="BC48" s="1011">
        <f>SUM(AX48:BB48)</f>
        <v>50.795139556719718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50.795139556719718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11.714307468723923</v>
      </c>
      <c r="P52" s="453">
        <f t="shared" ref="P52:P64" si="18">O52/$O$51</f>
        <v>0.23061866885203253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4.3286658477590434</v>
      </c>
      <c r="P53" s="454">
        <f t="shared" si="18"/>
        <v>8.5218111132965707E-2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0.57827558378803223</v>
      </c>
      <c r="P54" s="454">
        <f t="shared" si="18"/>
        <v>1.1384466876841798E-2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6.8073660371768474</v>
      </c>
      <c r="P55" s="454">
        <f t="shared" si="18"/>
        <v>0.13401609084222502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7.9274593770452331</v>
      </c>
      <c r="P56" s="453">
        <f t="shared" si="18"/>
        <v>0.15606728214996124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10.557896474551255</v>
      </c>
      <c r="P57" s="453">
        <f t="shared" si="18"/>
        <v>0.20785249468134484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20.59547623639931</v>
      </c>
      <c r="P58" s="453">
        <f t="shared" si="18"/>
        <v>0.40546155431666142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20.158662004996746</v>
      </c>
      <c r="P59" s="454">
        <f t="shared" si="18"/>
        <v>0.39686202618828997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6.5517207122613099</v>
      </c>
      <c r="P60" s="454">
        <f t="shared" si="18"/>
        <v>0.12898322102148019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13.606941292735437</v>
      </c>
      <c r="P61" s="454">
        <f t="shared" si="18"/>
        <v>0.26787880516680984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0.43681423140256526</v>
      </c>
      <c r="P62" s="454">
        <f t="shared" si="18"/>
        <v>8.5995281283714649E-3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久万高原町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37.462200000000003</v>
      </c>
      <c r="AI7" s="78">
        <f>VLOOKUP(年度マスタ!$K$4&amp;"_"&amp;$AG7,データシート1!$A:$BT,MATCH("ab_"&amp;AI$2,データシート1!$A$1:$BT$1,0),0)</f>
        <v>522</v>
      </c>
      <c r="AJ7" s="78">
        <f>VLOOKUP(年度マスタ!$K$4&amp;"_"&amp;$AG7,データシート1!$A:$BT,MATCH("ab_"&amp;AJ$2,データシート1!$A$1:$BT$1,0),0)</f>
        <v>251</v>
      </c>
      <c r="AK7" s="78">
        <f>VLOOKUP(年度マスタ!$K$4&amp;"_"&amp;$AG7,データシート1!$A:$BT,MATCH("ab_"&amp;AK$2,データシート1!$A$1:$BT$1,0),0)</f>
        <v>2837</v>
      </c>
      <c r="AL7" s="78">
        <f>VLOOKUP(年度マスタ!$K$4&amp;"_"&amp;$AG7,データシート1!$A:$BT,MATCH("ab_"&amp;AL$2,データシート1!$A$1:$BT$1,0),0)</f>
        <v>4995</v>
      </c>
      <c r="AM7" s="78">
        <f>VLOOKUP(年度マスタ!$K$4&amp;"_"&amp;$AG7,データシート1!$A:$BT,MATCH("ab_"&amp;AM$2,データシート1!$A$1:$BT$1,0),0)</f>
        <v>5030</v>
      </c>
      <c r="AN7" s="78">
        <f>VLOOKUP(年度マスタ!$K$4&amp;"_"&amp;$AG7,データシート1!$A:$BT,MATCH("ab_"&amp;AN$2,データシート1!$A$1:$BT$1,0),0)</f>
        <v>3527</v>
      </c>
      <c r="AO7" s="78">
        <f>VLOOKUP(年度マスタ!$K$4&amp;"_"&amp;$AG7,データシート1!$A:$BT,MATCH("ab_"&amp;AO$2,データシート1!$A$1:$BT$1,0),0)</f>
        <v>10366</v>
      </c>
      <c r="AP7" s="78">
        <f>VLOOKUP(年度マスタ!$K$4&amp;"_"&amp;$AG7,データシート1!$A:$BT,MATCH("ab_"&amp;AP$2,データシート1!$A$1:$BT$1,0),0)</f>
        <v>0</v>
      </c>
      <c r="AQ7" s="954">
        <f>VLOOKUP(年度マスタ!$K$4&amp;"_"&amp;$AG7,データシート1!$A:$BT,MATCH("ab_"&amp;AQ$2,データシート1!$A$1:$BT$1,0),0)</f>
        <v>1.2693092464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36.3123</v>
      </c>
      <c r="AI8" s="78">
        <f>VLOOKUP(年度マスタ!$K$4&amp;"_"&amp;$AG8,データシート1!$A:$BT,MATCH("ab_"&amp;AI$2,データシート1!$A$1:$BT$1,0),0)</f>
        <v>522</v>
      </c>
      <c r="AJ8" s="78">
        <f>VLOOKUP(年度マスタ!$K$4&amp;"_"&amp;$AG8,データシート1!$A:$BT,MATCH("ab_"&amp;AJ$2,データシート1!$A$1:$BT$1,0),0)</f>
        <v>251</v>
      </c>
      <c r="AK8" s="78">
        <f>VLOOKUP(年度マスタ!$K$4&amp;"_"&amp;$AG8,データシート1!$A:$BT,MATCH("ab_"&amp;AK$2,データシート1!$A$1:$BT$1,0),0)</f>
        <v>2837</v>
      </c>
      <c r="AL8" s="78">
        <f>VLOOKUP(年度マスタ!$K$4&amp;"_"&amp;$AG8,データシート1!$A:$BT,MATCH("ab_"&amp;AL$2,データシート1!$A$1:$BT$1,0),0)</f>
        <v>4923</v>
      </c>
      <c r="AM8" s="78">
        <f>VLOOKUP(年度マスタ!$K$4&amp;"_"&amp;$AG8,データシート1!$A:$BT,MATCH("ab_"&amp;AM$2,データシート1!$A$1:$BT$1,0),0)</f>
        <v>4960</v>
      </c>
      <c r="AN8" s="78">
        <f>VLOOKUP(年度マスタ!$K$4&amp;"_"&amp;$AG8,データシート1!$A:$BT,MATCH("ab_"&amp;AN$2,データシート1!$A$1:$BT$1,0),0)</f>
        <v>3483</v>
      </c>
      <c r="AO8" s="78">
        <f>VLOOKUP(年度マスタ!$K$4&amp;"_"&amp;$AG8,データシート1!$A:$BT,MATCH("ab_"&amp;AO$2,データシート1!$A$1:$BT$1,0),0)</f>
        <v>10114</v>
      </c>
      <c r="AP8" s="78">
        <f>VLOOKUP(年度マスタ!$K$4&amp;"_"&amp;$AG8,データシート1!$A:$BT,MATCH("ab_"&amp;AP$2,データシート1!$A$1:$BT$1,0),0)</f>
        <v>0</v>
      </c>
      <c r="AQ8" s="954">
        <f>VLOOKUP(年度マスタ!$K$4&amp;"_"&amp;$AG8,データシート1!$A:$BT,MATCH("ab_"&amp;AQ$2,データシート1!$A$1:$BT$1,0),0)</f>
        <v>0.49284123699999999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30.6342</v>
      </c>
      <c r="AI9" s="78">
        <f>VLOOKUP(年度マスタ!$K$4&amp;"_"&amp;$AG9,データシート1!$A:$BT,MATCH("ab_"&amp;AI$2,データシート1!$A$1:$BT$1,0),0)</f>
        <v>522</v>
      </c>
      <c r="AJ9" s="78">
        <f>VLOOKUP(年度マスタ!$K$4&amp;"_"&amp;$AG9,データシート1!$A:$BT,MATCH("ab_"&amp;AJ$2,データシート1!$A$1:$BT$1,0),0)</f>
        <v>251</v>
      </c>
      <c r="AK9" s="78">
        <f>VLOOKUP(年度マスタ!$K$4&amp;"_"&amp;$AG9,データシート1!$A:$BT,MATCH("ab_"&amp;AK$2,データシート1!$A$1:$BT$1,0),0)</f>
        <v>2837</v>
      </c>
      <c r="AL9" s="78">
        <f>VLOOKUP(年度マスタ!$K$4&amp;"_"&amp;$AG9,データシート1!$A:$BT,MATCH("ab_"&amp;AL$2,データシート1!$A$1:$BT$1,0),0)</f>
        <v>4880</v>
      </c>
      <c r="AM9" s="78">
        <f>VLOOKUP(年度マスタ!$K$4&amp;"_"&amp;$AG9,データシート1!$A:$BT,MATCH("ab_"&amp;AM$2,データシート1!$A$1:$BT$1,0),0)</f>
        <v>4939</v>
      </c>
      <c r="AN9" s="78">
        <f>VLOOKUP(年度マスタ!$K$4&amp;"_"&amp;$AG9,データシート1!$A:$BT,MATCH("ab_"&amp;AN$2,データシート1!$A$1:$BT$1,0),0)</f>
        <v>3395</v>
      </c>
      <c r="AO9" s="78">
        <f>VLOOKUP(年度マスタ!$K$4&amp;"_"&amp;$AG9,データシート1!$A:$BT,MATCH("ab_"&amp;AO$2,データシート1!$A$1:$BT$1,0),0)</f>
        <v>9897</v>
      </c>
      <c r="AP9" s="78">
        <f>VLOOKUP(年度マスタ!$K$4&amp;"_"&amp;$AG9,データシート1!$A:$BT,MATCH("ab_"&amp;AP$2,データシート1!$A$1:$BT$1,0),0)</f>
        <v>0</v>
      </c>
      <c r="AQ9" s="954">
        <f>VLOOKUP(年度マスタ!$K$4&amp;"_"&amp;$AG9,データシート1!$A:$BT,MATCH("ab_"&amp;AQ$2,データシート1!$A$1:$BT$1,0),0)</f>
        <v>1.1281661851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33.475200000000001</v>
      </c>
      <c r="AI10" s="78">
        <f>VLOOKUP(年度マスタ!$K$4&amp;"_"&amp;$AG10,データシート1!$A:$BT,MATCH("ab_"&amp;AI$2,データシート1!$A$1:$BT$1,0),0)</f>
        <v>522</v>
      </c>
      <c r="AJ10" s="78">
        <f>VLOOKUP(年度マスタ!$K$4&amp;"_"&amp;$AG10,データシート1!$A:$BT,MATCH("ab_"&amp;AJ$2,データシート1!$A$1:$BT$1,0),0)</f>
        <v>251</v>
      </c>
      <c r="AK10" s="78">
        <f>VLOOKUP(年度マスタ!$K$4&amp;"_"&amp;$AG10,データシート1!$A:$BT,MATCH("ab_"&amp;AK$2,データシート1!$A$1:$BT$1,0),0)</f>
        <v>2837</v>
      </c>
      <c r="AL10" s="78">
        <f>VLOOKUP(年度マスタ!$K$4&amp;"_"&amp;$AG10,データシート1!$A:$BT,MATCH("ab_"&amp;AL$2,データシート1!$A$1:$BT$1,0),0)</f>
        <v>4891</v>
      </c>
      <c r="AM10" s="78">
        <f>VLOOKUP(年度マスタ!$K$4&amp;"_"&amp;$AG10,データシート1!$A:$BT,MATCH("ab_"&amp;AM$2,データシート1!$A$1:$BT$1,0),0)</f>
        <v>4927</v>
      </c>
      <c r="AN10" s="78">
        <f>VLOOKUP(年度マスタ!$K$4&amp;"_"&amp;$AG10,データシート1!$A:$BT,MATCH("ab_"&amp;AN$2,データシート1!$A$1:$BT$1,0),0)</f>
        <v>3329</v>
      </c>
      <c r="AO10" s="78">
        <f>VLOOKUP(年度マスタ!$K$4&amp;"_"&amp;$AG10,データシート1!$A:$BT,MATCH("ab_"&amp;AO$2,データシート1!$A$1:$BT$1,0),0)</f>
        <v>9748</v>
      </c>
      <c r="AP10" s="78">
        <f>VLOOKUP(年度マスタ!$K$4&amp;"_"&amp;$AG10,データシート1!$A:$BT,MATCH("ab_"&amp;AP$2,データシート1!$A$1:$BT$1,0),0)</f>
        <v>0</v>
      </c>
      <c r="AQ10" s="954">
        <f>VLOOKUP(年度マスタ!$K$4&amp;"_"&amp;$AG10,データシート1!$A:$BT,MATCH("ab_"&amp;AQ$2,データシート1!$A$1:$BT$1,0),0)</f>
        <v>0.72727115194999992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36.472000000000001</v>
      </c>
      <c r="AI11" s="78">
        <f>VLOOKUP(年度マスタ!$K$4&amp;"_"&amp;$AG11,データシート1!$A:$BT,MATCH("ab_"&amp;AI$2,データシート1!$A$1:$BT$1,0),0)</f>
        <v>522</v>
      </c>
      <c r="AJ11" s="78">
        <f>VLOOKUP(年度マスタ!$K$4&amp;"_"&amp;$AG11,データシート1!$A:$BT,MATCH("ab_"&amp;AJ$2,データシート1!$A$1:$BT$1,0),0)</f>
        <v>251</v>
      </c>
      <c r="AK11" s="78">
        <f>VLOOKUP(年度マスタ!$K$4&amp;"_"&amp;$AG11,データシート1!$A:$BT,MATCH("ab_"&amp;AK$2,データシート1!$A$1:$BT$1,0),0)</f>
        <v>2837</v>
      </c>
      <c r="AL11" s="78">
        <f>VLOOKUP(年度マスタ!$K$4&amp;"_"&amp;$AG11,データシート1!$A:$BT,MATCH("ab_"&amp;AL$2,データシート1!$A$1:$BT$1,0),0)</f>
        <v>4816</v>
      </c>
      <c r="AM11" s="78">
        <f>VLOOKUP(年度マスタ!$K$4&amp;"_"&amp;$AG11,データシート1!$A:$BT,MATCH("ab_"&amp;AM$2,データシート1!$A$1:$BT$1,0),0)</f>
        <v>4927</v>
      </c>
      <c r="AN11" s="78">
        <f>VLOOKUP(年度マスタ!$K$4&amp;"_"&amp;$AG11,データシート1!$A:$BT,MATCH("ab_"&amp;AN$2,データシート1!$A$1:$BT$1,0),0)</f>
        <v>3281</v>
      </c>
      <c r="AO11" s="78">
        <f>VLOOKUP(年度マスタ!$K$4&amp;"_"&amp;$AG11,データシート1!$A:$BT,MATCH("ab_"&amp;AO$2,データシート1!$A$1:$BT$1,0),0)</f>
        <v>9572</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36.388300000000001</v>
      </c>
      <c r="AI12" s="78">
        <f>VLOOKUP(年度マスタ!$K$4&amp;"_"&amp;$AG12,データシート1!$A:$BT,MATCH("ab_"&amp;AI$2,データシート1!$A$1:$BT$1,0),0)</f>
        <v>409</v>
      </c>
      <c r="AJ12" s="78">
        <f>VLOOKUP(年度マスタ!$K$4&amp;"_"&amp;$AG12,データシート1!$A:$BT,MATCH("ab_"&amp;AJ$2,データシート1!$A$1:$BT$1,0),0)</f>
        <v>213</v>
      </c>
      <c r="AK12" s="78">
        <f>VLOOKUP(年度マスタ!$K$4&amp;"_"&amp;$AG12,データシート1!$A:$BT,MATCH("ab_"&amp;AK$2,データシート1!$A$1:$BT$1,0),0)</f>
        <v>2663</v>
      </c>
      <c r="AL12" s="78">
        <f>VLOOKUP(年度マスタ!$K$4&amp;"_"&amp;$AG12,データシート1!$A:$BT,MATCH("ab_"&amp;AL$2,データシート1!$A$1:$BT$1,0),0)</f>
        <v>4735</v>
      </c>
      <c r="AM12" s="78">
        <f>VLOOKUP(年度マスタ!$K$4&amp;"_"&amp;$AG12,データシート1!$A:$BT,MATCH("ab_"&amp;AM$2,データシート1!$A$1:$BT$1,0),0)</f>
        <v>4873</v>
      </c>
      <c r="AN12" s="78">
        <f>VLOOKUP(年度マスタ!$K$4&amp;"_"&amp;$AG12,データシート1!$A:$BT,MATCH("ab_"&amp;AN$2,データシート1!$A$1:$BT$1,0),0)</f>
        <v>3202</v>
      </c>
      <c r="AO12" s="78">
        <f>VLOOKUP(年度マスタ!$K$4&amp;"_"&amp;$AG12,データシート1!$A:$BT,MATCH("ab_"&amp;AO$2,データシート1!$A$1:$BT$1,0),0)</f>
        <v>9290</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30.873000000000001</v>
      </c>
      <c r="AI13" s="78">
        <f>VLOOKUP(年度マスタ!$K$4&amp;"_"&amp;$AG13,データシート1!$A:$BT,MATCH("ab_"&amp;AI$2,データシート1!$A$1:$BT$1,0),0)</f>
        <v>409</v>
      </c>
      <c r="AJ13" s="78">
        <f>VLOOKUP(年度マスタ!$K$4&amp;"_"&amp;$AG13,データシート1!$A:$BT,MATCH("ab_"&amp;AJ$2,データシート1!$A$1:$BT$1,0),0)</f>
        <v>213</v>
      </c>
      <c r="AK13" s="78">
        <f>VLOOKUP(年度マスタ!$K$4&amp;"_"&amp;$AG13,データシート1!$A:$BT,MATCH("ab_"&amp;AK$2,データシート1!$A$1:$BT$1,0),0)</f>
        <v>2663</v>
      </c>
      <c r="AL13" s="78">
        <f>VLOOKUP(年度マスタ!$K$4&amp;"_"&amp;$AG13,データシート1!$A:$BT,MATCH("ab_"&amp;AL$2,データシート1!$A$1:$BT$1,0),0)</f>
        <v>4673</v>
      </c>
      <c r="AM13" s="78">
        <f>VLOOKUP(年度マスタ!$K$4&amp;"_"&amp;$AG13,データシート1!$A:$BT,MATCH("ab_"&amp;AM$2,データシート1!$A$1:$BT$1,0),0)</f>
        <v>4828</v>
      </c>
      <c r="AN13" s="78">
        <f>VLOOKUP(年度マスタ!$K$4&amp;"_"&amp;$AG13,データシート1!$A:$BT,MATCH("ab_"&amp;AN$2,データシート1!$A$1:$BT$1,0),0)</f>
        <v>3143</v>
      </c>
      <c r="AO13" s="78">
        <f>VLOOKUP(年度マスタ!$K$4&amp;"_"&amp;$AG13,データシート1!$A:$BT,MATCH("ab_"&amp;AO$2,データシート1!$A$1:$BT$1,0),0)</f>
        <v>9040</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33.118499999999997</v>
      </c>
      <c r="AI14" s="78">
        <f>VLOOKUP(年度マスタ!$K$4&amp;"_"&amp;$AG14,データシート1!$A:$BT,MATCH("ab_"&amp;AI$2,データシート1!$A$1:$BT$1,0),0)</f>
        <v>409</v>
      </c>
      <c r="AJ14" s="78">
        <f>VLOOKUP(年度マスタ!$K$4&amp;"_"&amp;$AG14,データシート1!$A:$BT,MATCH("ab_"&amp;AJ$2,データシート1!$A$1:$BT$1,0),0)</f>
        <v>213</v>
      </c>
      <c r="AK14" s="78">
        <f>VLOOKUP(年度マスタ!$K$4&amp;"_"&amp;$AG14,データシート1!$A:$BT,MATCH("ab_"&amp;AK$2,データシート1!$A$1:$BT$1,0),0)</f>
        <v>2663</v>
      </c>
      <c r="AL14" s="78">
        <f>VLOOKUP(年度マスタ!$K$4&amp;"_"&amp;$AG14,データシート1!$A:$BT,MATCH("ab_"&amp;AL$2,データシート1!$A$1:$BT$1,0),0)</f>
        <v>4588</v>
      </c>
      <c r="AM14" s="78">
        <f>VLOOKUP(年度マスタ!$K$4&amp;"_"&amp;$AG14,データシート1!$A:$BT,MATCH("ab_"&amp;AM$2,データシート1!$A$1:$BT$1,0),0)</f>
        <v>4816</v>
      </c>
      <c r="AN14" s="78">
        <f>VLOOKUP(年度マスタ!$K$4&amp;"_"&amp;$AG14,データシート1!$A:$BT,MATCH("ab_"&amp;AN$2,データシート1!$A$1:$BT$1,0),0)</f>
        <v>3184</v>
      </c>
      <c r="AO14" s="78">
        <f>VLOOKUP(年度マスタ!$K$4&amp;"_"&amp;$AG14,データシート1!$A:$BT,MATCH("ab_"&amp;AO$2,データシート1!$A$1:$BT$1,0),0)</f>
        <v>8774</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32.309699999999999</v>
      </c>
      <c r="AI15" s="78">
        <f>VLOOKUP(年度マスタ!$K$4&amp;"_"&amp;$AG15,データシート1!$A:$BT,MATCH("ab_"&amp;AI$2,データシート1!$A$1:$BT$1,0),0)</f>
        <v>409</v>
      </c>
      <c r="AJ15" s="78">
        <f>VLOOKUP(年度マスタ!$K$4&amp;"_"&amp;$AG15,データシート1!$A:$BT,MATCH("ab_"&amp;AJ$2,データシート1!$A$1:$BT$1,0),0)</f>
        <v>213</v>
      </c>
      <c r="AK15" s="78">
        <f>VLOOKUP(年度マスタ!$K$4&amp;"_"&amp;$AG15,データシート1!$A:$BT,MATCH("ab_"&amp;AK$2,データシート1!$A$1:$BT$1,0),0)</f>
        <v>2663</v>
      </c>
      <c r="AL15" s="78">
        <f>VLOOKUP(年度マスタ!$K$4&amp;"_"&amp;$AG15,データシート1!$A:$BT,MATCH("ab_"&amp;AL$2,データシート1!$A$1:$BT$1,0),0)</f>
        <v>4516</v>
      </c>
      <c r="AM15" s="78">
        <f>VLOOKUP(年度マスタ!$K$4&amp;"_"&amp;$AG15,データシート1!$A:$BT,MATCH("ab_"&amp;AM$2,データシート1!$A$1:$BT$1,0),0)</f>
        <v>4754</v>
      </c>
      <c r="AN15" s="78">
        <f>VLOOKUP(年度マスタ!$K$4&amp;"_"&amp;$AG15,データシート1!$A:$BT,MATCH("ab_"&amp;AN$2,データシート1!$A$1:$BT$1,0),0)</f>
        <v>3148</v>
      </c>
      <c r="AO15" s="78">
        <f>VLOOKUP(年度マスタ!$K$4&amp;"_"&amp;$AG15,データシート1!$A:$BT,MATCH("ab_"&amp;AO$2,データシート1!$A$1:$BT$1,0),0)</f>
        <v>8537</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35.8733</v>
      </c>
      <c r="AI16" s="78">
        <f>VLOOKUP(年度マスタ!$K$4&amp;"_"&amp;$AG16,データシート1!$A:$BT,MATCH("ab_"&amp;AI$2,データシート1!$A$1:$BT$1,0),0)</f>
        <v>409</v>
      </c>
      <c r="AJ16" s="78">
        <f>VLOOKUP(年度マスタ!$K$4&amp;"_"&amp;$AG16,データシート1!$A:$BT,MATCH("ab_"&amp;AJ$2,データシート1!$A$1:$BT$1,0),0)</f>
        <v>213</v>
      </c>
      <c r="AK16" s="78">
        <f>VLOOKUP(年度マスタ!$K$4&amp;"_"&amp;$AG16,データシート1!$A:$BT,MATCH("ab_"&amp;AK$2,データシート1!$A$1:$BT$1,0),0)</f>
        <v>2663</v>
      </c>
      <c r="AL16" s="78">
        <f>VLOOKUP(年度マスタ!$K$4&amp;"_"&amp;$AG16,データシート1!$A:$BT,MATCH("ab_"&amp;AL$2,データシート1!$A$1:$BT$1,0),0)</f>
        <v>4467</v>
      </c>
      <c r="AM16" s="78">
        <f>VLOOKUP(年度マスタ!$K$4&amp;"_"&amp;$AG16,データシート1!$A:$BT,MATCH("ab_"&amp;AM$2,データシート1!$A$1:$BT$1,0),0)</f>
        <v>4735</v>
      </c>
      <c r="AN16" s="78">
        <f>VLOOKUP(年度マスタ!$K$4&amp;"_"&amp;$AG16,データシート1!$A:$BT,MATCH("ab_"&amp;AN$2,データシート1!$A$1:$BT$1,0),0)</f>
        <v>3093</v>
      </c>
      <c r="AO16" s="78">
        <f>VLOOKUP(年度マスタ!$K$4&amp;"_"&amp;$AG16,データシート1!$A:$BT,MATCH("ab_"&amp;AO$2,データシート1!$A$1:$BT$1,0),0)</f>
        <v>8340</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31.863499999999998</v>
      </c>
      <c r="AI17" s="151">
        <f>VLOOKUP(年度マスタ!$K$4&amp;"_"&amp;$AG17,データシート1!$A:$BT,MATCH("ab_"&amp;AI$2,データシート1!$A$1:$BT$1,0),0)</f>
        <v>409</v>
      </c>
      <c r="AJ17" s="151">
        <f>VLOOKUP(年度マスタ!$K$4&amp;"_"&amp;$AG17,データシート1!$A:$BT,MATCH("ab_"&amp;AJ$2,データシート1!$A$1:$BT$1,0),0)</f>
        <v>213</v>
      </c>
      <c r="AK17" s="151">
        <f>VLOOKUP(年度マスタ!$K$4&amp;"_"&amp;$AG17,データシート1!$A:$BT,MATCH("ab_"&amp;AK$2,データシート1!$A$1:$BT$1,0),0)</f>
        <v>2663</v>
      </c>
      <c r="AL17" s="151">
        <f>VLOOKUP(年度マスタ!$K$4&amp;"_"&amp;$AG17,データシート1!$A:$BT,MATCH("ab_"&amp;AL$2,データシート1!$A$1:$BT$1,0),0)</f>
        <v>4373</v>
      </c>
      <c r="AM17" s="151">
        <f>VLOOKUP(年度マスタ!$K$4&amp;"_"&amp;$AG17,データシート1!$A:$BT,MATCH("ab_"&amp;AM$2,データシート1!$A$1:$BT$1,0),0)</f>
        <v>4672</v>
      </c>
      <c r="AN17" s="151">
        <f>VLOOKUP(年度マスタ!$K$4&amp;"_"&amp;$AG17,データシート1!$A:$BT,MATCH("ab_"&amp;AN$2,データシート1!$A$1:$BT$1,0),0)</f>
        <v>3001</v>
      </c>
      <c r="AO17" s="151">
        <f>VLOOKUP(年度マスタ!$K$4&amp;"_"&amp;$AG17,データシート1!$A:$BT,MATCH("ab_"&amp;AO$2,データシート1!$A$1:$BT$1,0),0)</f>
        <v>8076</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21.954999999999998</v>
      </c>
      <c r="AI18" s="78">
        <f>VLOOKUP(年度マスタ!$K$4&amp;"_"&amp;$AG18,データシート1!$A:$BT,MATCH("ab_"&amp;AI$2,データシート1!$A$1:$BT$1,0),0)</f>
        <v>308</v>
      </c>
      <c r="AJ18" s="78">
        <f>VLOOKUP(年度マスタ!$K$4&amp;"_"&amp;$AG18,データシート1!$A:$BT,MATCH("ab_"&amp;AJ$2,データシート1!$A$1:$BT$1,0),0)</f>
        <v>172</v>
      </c>
      <c r="AK18" s="78">
        <f>VLOOKUP(年度マスタ!$K$4&amp;"_"&amp;$AG18,データシート1!$A:$BT,MATCH("ab_"&amp;AK$2,データシート1!$A$1:$BT$1,0),0)</f>
        <v>2498</v>
      </c>
      <c r="AL18" s="78">
        <f>VLOOKUP(年度マスタ!$K$4&amp;"_"&amp;$AG18,データシート1!$A:$BT,MATCH("ab_"&amp;AL$2,データシート1!$A$1:$BT$1,0),0)</f>
        <v>4335</v>
      </c>
      <c r="AM18" s="78">
        <f>VLOOKUP(年度マスタ!$K$4&amp;"_"&amp;$AG18,データシート1!$A:$BT,MATCH("ab_"&amp;AM$2,データシート1!$A$1:$BT$1,0),0)</f>
        <v>4687</v>
      </c>
      <c r="AN18" s="78">
        <f>VLOOKUP(年度マスタ!$K$4&amp;"_"&amp;$AG18,データシート1!$A:$BT,MATCH("ab_"&amp;AN$2,データシート1!$A$1:$BT$1,0),0)</f>
        <v>2992</v>
      </c>
      <c r="AO18" s="78">
        <f>VLOOKUP(年度マスタ!$K$4&amp;"_"&amp;$AG18,データシート1!$A:$BT,MATCH("ab_"&amp;AO$2,データシート1!$A$1:$BT$1,0),0)</f>
        <v>7924</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30.6236</v>
      </c>
      <c r="AI19" s="78">
        <f>VLOOKUP(年度マスタ!$K$4&amp;"_"&amp;$AG19,データシート1!$A:$BT,MATCH("ab_"&amp;AI$2,データシート1!$A$1:$BT$1,0),0)</f>
        <v>308</v>
      </c>
      <c r="AJ19" s="78">
        <f>VLOOKUP(年度マスタ!$K$4&amp;"_"&amp;$AG19,データシート1!$A:$BT,MATCH("ab_"&amp;AJ$2,データシート1!$A$1:$BT$1,0),0)</f>
        <v>172</v>
      </c>
      <c r="AK19" s="78">
        <f>VLOOKUP(年度マスタ!$K$4&amp;"_"&amp;$AG19,データシート1!$A:$BT,MATCH("ab_"&amp;AK$2,データシート1!$A$1:$BT$1,0),0)</f>
        <v>2498</v>
      </c>
      <c r="AL19" s="78">
        <f>VLOOKUP(年度マスタ!$K$4&amp;"_"&amp;$AG19,データシート1!$A:$BT,MATCH("ab_"&amp;AL$2,データシート1!$A$1:$BT$1,0),0)</f>
        <v>4225</v>
      </c>
      <c r="AM19" s="78">
        <f>VLOOKUP(年度マスタ!$K$4&amp;"_"&amp;$AG19,データシート1!$A:$BT,MATCH("ab_"&amp;AM$2,データシート1!$A$1:$BT$1,0),0)</f>
        <v>4670</v>
      </c>
      <c r="AN19" s="78">
        <f>VLOOKUP(年度マスタ!$K$4&amp;"_"&amp;$AG19,データシート1!$A:$BT,MATCH("ab_"&amp;AN$2,データシート1!$A$1:$BT$1,0),0)</f>
        <v>2967</v>
      </c>
      <c r="AO19" s="78">
        <f>VLOOKUP(年度マスタ!$K$4&amp;"_"&amp;$AG19,データシート1!$A:$BT,MATCH("ab_"&amp;AO$2,データシート1!$A$1:$BT$1,0),0)</f>
        <v>7650</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30.382200000000001</v>
      </c>
      <c r="AI20" s="78">
        <f>VLOOKUP(年度マスタ!$K$4&amp;"_"&amp;$AG20,データシート1!$A:$BT,MATCH("ab_"&amp;AI$2,データシート1!$A$1:$BT$1,0),0)</f>
        <v>308</v>
      </c>
      <c r="AJ20" s="78">
        <f>VLOOKUP(年度マスタ!$K$4&amp;"_"&amp;$AG20,データシート1!$A:$BT,MATCH("ab_"&amp;AJ$2,データシート1!$A$1:$BT$1,0),0)</f>
        <v>172</v>
      </c>
      <c r="AK20" s="78">
        <f>VLOOKUP(年度マスタ!$K$4&amp;"_"&amp;$AG20,データシート1!$A:$BT,MATCH("ab_"&amp;AK$2,データシート1!$A$1:$BT$1,0),0)</f>
        <v>2498</v>
      </c>
      <c r="AL20" s="78">
        <f>VLOOKUP(年度マスタ!$K$4&amp;"_"&amp;$AG20,データシート1!$A:$BT,MATCH("ab_"&amp;AL$2,データシート1!$A$1:$BT$1,0),0)</f>
        <v>4127</v>
      </c>
      <c r="AM20" s="78">
        <f>VLOOKUP(年度マスタ!$K$4&amp;"_"&amp;$AG20,データシート1!$A:$BT,MATCH("ab_"&amp;AM$2,データシート1!$A$1:$BT$1,0),0)</f>
        <v>4580</v>
      </c>
      <c r="AN20" s="78">
        <f>VLOOKUP(年度マスタ!$K$4&amp;"_"&amp;$AG20,データシート1!$A:$BT,MATCH("ab_"&amp;AN$2,データシート1!$A$1:$BT$1,0),0)</f>
        <v>2973</v>
      </c>
      <c r="AO20" s="78">
        <f>VLOOKUP(年度マスタ!$K$4&amp;"_"&amp;$AG20,データシート1!$A:$BT,MATCH("ab_"&amp;AO$2,データシート1!$A$1:$BT$1,0),0)</f>
        <v>7420</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久万高原町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38386</v>
      </c>
      <c r="BF13" s="70" t="str">
        <f>年度マスタ!K4</f>
        <v>38386</v>
      </c>
      <c r="BG13" s="70" t="str">
        <f>年度マスタ!K4</f>
        <v>38386</v>
      </c>
      <c r="BH13" s="278" t="s">
        <v>195</v>
      </c>
      <c r="BI13" s="278" t="s">
        <v>195</v>
      </c>
      <c r="BJ13" s="278" t="s">
        <v>195</v>
      </c>
      <c r="BK13" s="278" t="str">
        <f>年度マスタ!K4</f>
        <v>38386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久万高原町</v>
      </c>
      <c r="BF14" s="70" t="str">
        <f>AP2</f>
        <v>久万高原町</v>
      </c>
      <c r="BG14" s="70" t="str">
        <f>AP2</f>
        <v>久万高原町</v>
      </c>
      <c r="BH14" s="70" t="s">
        <v>205</v>
      </c>
      <c r="BI14" s="70" t="s">
        <v>205</v>
      </c>
      <c r="BJ14" s="70" t="s">
        <v>205</v>
      </c>
      <c r="BK14" s="70" t="str">
        <f>AP2</f>
        <v>久万高原町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36.096944752257969</v>
      </c>
      <c r="AG24" s="877">
        <f t="shared" ref="AG24:AP24" si="11">AG25+AG29</f>
        <v>40.924564248019237</v>
      </c>
      <c r="AH24" s="877">
        <f t="shared" si="11"/>
        <v>41.196239002243814</v>
      </c>
      <c r="AI24" s="877">
        <f t="shared" si="11"/>
        <v>37.955205317457015</v>
      </c>
      <c r="AJ24" s="877">
        <f t="shared" si="11"/>
        <v>33.519261289635182</v>
      </c>
      <c r="AK24" s="877">
        <f t="shared" si="11"/>
        <v>30.335865573375266</v>
      </c>
      <c r="AL24" s="877">
        <f t="shared" si="11"/>
        <v>28.032820449859859</v>
      </c>
      <c r="AM24" s="877">
        <f t="shared" si="11"/>
        <v>27.644736603999149</v>
      </c>
      <c r="AN24" s="877">
        <f t="shared" si="11"/>
        <v>24.03503867126382</v>
      </c>
      <c r="AO24" s="877">
        <f t="shared" si="11"/>
        <v>23.943147864237449</v>
      </c>
      <c r="AP24" s="878">
        <f t="shared" si="11"/>
        <v>23.594861920848814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21.238145800117621</v>
      </c>
      <c r="AG25" s="879">
        <f>①CO2排出量の現状把握!AA35</f>
        <v>24.263356012578654</v>
      </c>
      <c r="AH25" s="879">
        <f>①CO2排出量の現状把握!AB35</f>
        <v>24.277569920557998</v>
      </c>
      <c r="AI25" s="879">
        <f>①CO2排出量の現状把握!AC35</f>
        <v>22.725710659670767</v>
      </c>
      <c r="AJ25" s="879">
        <f>①CO2排出量の現状把握!AD35</f>
        <v>19.20982391963539</v>
      </c>
      <c r="AK25" s="879">
        <f>①CO2排出量の現状把握!AE35</f>
        <v>19.44347154755685</v>
      </c>
      <c r="AL25" s="879">
        <f>①CO2排出量の現状把握!AF35</f>
        <v>17.460307912763188</v>
      </c>
      <c r="AM25" s="879">
        <f>①CO2排出量の現状把握!AG35</f>
        <v>17.085139119633574</v>
      </c>
      <c r="AN25" s="879">
        <f>①CO2排出量の現状把握!AH35</f>
        <v>15.558957892969923</v>
      </c>
      <c r="AO25" s="879">
        <f>①CO2排出量の現状把握!AI35</f>
        <v>13.950156363951535</v>
      </c>
      <c r="AP25" s="880">
        <f>①CO2排出量の現状把握!AJ35</f>
        <v>13.982108821569561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7.8828536935317279</v>
      </c>
      <c r="AG26" s="881">
        <f>①CO2排出量の現状把握!AA36</f>
        <v>10.973402610732199</v>
      </c>
      <c r="AH26" s="881">
        <f>①CO2排出量の現状把握!AB36</f>
        <v>10.80648548642538</v>
      </c>
      <c r="AI26" s="881">
        <f>①CO2排出量の現状把握!AC36</f>
        <v>9.3924461279254317</v>
      </c>
      <c r="AJ26" s="881">
        <f>①CO2排出量の現状把握!AD36</f>
        <v>8.3708590255568609</v>
      </c>
      <c r="AK26" s="881">
        <f>①CO2排出量の現状把握!AE36</f>
        <v>8.6780170742433</v>
      </c>
      <c r="AL26" s="881">
        <f>①CO2排出量の現状把握!AF36</f>
        <v>7.5233833327258797</v>
      </c>
      <c r="AM26" s="881">
        <f>①CO2排出量の現状把握!AG36</f>
        <v>8.0707604717926333</v>
      </c>
      <c r="AN26" s="881">
        <f>①CO2排出量の現状把握!AH36</f>
        <v>6.8077572654508902</v>
      </c>
      <c r="AO26" s="881">
        <f>①CO2排出量の現状把握!AI36</f>
        <v>5.3755965702006838</v>
      </c>
      <c r="AP26" s="882">
        <f>①CO2排出量の現状把握!AJ36</f>
        <v>5.9723935930710859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1.3179973371717151</v>
      </c>
      <c r="AG27" s="881">
        <f>①CO2排出量の現状把握!AA37</f>
        <v>1.3264522120245279</v>
      </c>
      <c r="AH27" s="881">
        <f>①CO2排出量の現状把握!AB37</f>
        <v>1.1055719024219981</v>
      </c>
      <c r="AI27" s="881">
        <f>①CO2排出量の現状把握!AC37</f>
        <v>1.0256084202438871</v>
      </c>
      <c r="AJ27" s="881">
        <f>①CO2排出量の現状把握!AD37</f>
        <v>0.96283128910488869</v>
      </c>
      <c r="AK27" s="881">
        <f>①CO2排出量の現状把握!AE37</f>
        <v>0.89376641852914274</v>
      </c>
      <c r="AL27" s="881">
        <f>①CO2排出量の現状把握!AF37</f>
        <v>0.89843272713434053</v>
      </c>
      <c r="AM27" s="881">
        <f>①CO2排出量の現状把握!AG37</f>
        <v>0.84570197919628254</v>
      </c>
      <c r="AN27" s="881">
        <f>①CO2排出量の現状把握!AH37</f>
        <v>0.70902865385430769</v>
      </c>
      <c r="AO27" s="881">
        <f>①CO2排出量の現状把握!AI37</f>
        <v>0.66577801196770048</v>
      </c>
      <c r="AP27" s="882">
        <f>①CO2排出量の現状把握!AJ37</f>
        <v>0.68028616882890403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12.03729476941418</v>
      </c>
      <c r="AG28" s="881">
        <f>①CO2排出量の現状把握!AA38</f>
        <v>11.96350118982193</v>
      </c>
      <c r="AH28" s="881">
        <f>①CO2排出量の現状把握!AB38</f>
        <v>12.365512531710619</v>
      </c>
      <c r="AI28" s="881">
        <f>①CO2排出量の現状把握!AC38</f>
        <v>12.30765611150145</v>
      </c>
      <c r="AJ28" s="881">
        <f>①CO2排出量の現状把握!AD38</f>
        <v>9.8761336049736421</v>
      </c>
      <c r="AK28" s="881">
        <f>①CO2排出量の現状把握!AE38</f>
        <v>9.871688054784407</v>
      </c>
      <c r="AL28" s="881">
        <f>①CO2排出量の現状把握!AF38</f>
        <v>9.0384918529029683</v>
      </c>
      <c r="AM28" s="881">
        <f>①CO2排出量の現状把握!AG38</f>
        <v>8.1686766686446592</v>
      </c>
      <c r="AN28" s="881">
        <f>①CO2排出量の現状把握!AH38</f>
        <v>8.0421719736647255</v>
      </c>
      <c r="AO28" s="881">
        <f>①CO2排出量の現状把握!AI38</f>
        <v>7.9087817817831514</v>
      </c>
      <c r="AP28" s="882">
        <f>①CO2排出量の現状把握!AJ38</f>
        <v>7.3294290596695717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14.858798952140351</v>
      </c>
      <c r="AG29" s="883">
        <f>①CO2排出量の現状把握!AA39</f>
        <v>16.661208235440579</v>
      </c>
      <c r="AH29" s="883">
        <f>①CO2排出量の現状把握!AB39</f>
        <v>16.91866908168582</v>
      </c>
      <c r="AI29" s="883">
        <f>①CO2排出量の現状把握!AC39</f>
        <v>15.229494657786249</v>
      </c>
      <c r="AJ29" s="883">
        <f>①CO2排出量の現状把握!AD39</f>
        <v>14.30943736999979</v>
      </c>
      <c r="AK29" s="883">
        <f>①CO2排出量の現状把握!AE39</f>
        <v>10.892394025818417</v>
      </c>
      <c r="AL29" s="883">
        <f>①CO2排出量の現状把握!AF39</f>
        <v>10.572512537096671</v>
      </c>
      <c r="AM29" s="883">
        <f>①CO2排出量の現状把握!AG39</f>
        <v>10.559597484365575</v>
      </c>
      <c r="AN29" s="883">
        <f>①CO2排出量の現状把握!AH39</f>
        <v>8.4760807782938947</v>
      </c>
      <c r="AO29" s="883">
        <f>①CO2排出量の現状把握!AI39</f>
        <v>9.992991500285914</v>
      </c>
      <c r="AP29" s="884">
        <f>①CO2排出量の現状把握!AJ39</f>
        <v>9.6127530992792547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久万高原町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207.82</v>
      </c>
      <c r="K6" s="619">
        <f>VLOOKUP(年度マスタ!$K$4&amp;"_"&amp;K$5,データシート1!$A:$BT,MATCH("cb_"&amp;$G6,データシート1!$A$1:$BT$1,0),0)</f>
        <v>238.92</v>
      </c>
      <c r="L6" s="619">
        <f>VLOOKUP(年度マスタ!$K$4&amp;"_"&amp;L$5,データシート1!$A:$BT,MATCH("cb_"&amp;$G6,データシート1!$A$1:$BT$1,0),0)</f>
        <v>262.02</v>
      </c>
      <c r="M6" s="619">
        <f>VLOOKUP(年度マスタ!$K$4&amp;"_"&amp;M$5,データシート1!$A:$BT,MATCH("cb_"&amp;$G6,データシート1!$A$1:$BT$1,0),0)</f>
        <v>287.52</v>
      </c>
      <c r="N6" s="619">
        <f>VLOOKUP(年度マスタ!$K$4&amp;"_"&amp;N$5,データシート1!$A:$BT,MATCH("cb_"&amp;$G6,データシート1!$A$1:$BT$1,0),0)</f>
        <v>346.12</v>
      </c>
      <c r="O6" s="619">
        <f>VLOOKUP(年度マスタ!$K$4&amp;"_"&amp;O$5,データシート1!$A:$BT,MATCH("cb_"&amp;$G6,データシート1!$A$1:$BT$1,0),0)</f>
        <v>367.42</v>
      </c>
      <c r="P6" s="619">
        <f>VLOOKUP(年度マスタ!$K$4&amp;"_"&amp;P$5,データシート1!$A:$BT,MATCH("cb_"&amp;$G6,データシート1!$A$1:$BT$1,0),0)</f>
        <v>508.31999999999982</v>
      </c>
      <c r="Q6" s="619">
        <f>VLOOKUP(年度マスタ!$K$4&amp;"_"&amp;Q$5,データシート1!$A:$BT,MATCH("cb_"&amp;$G6,データシート1!$A$1:$BT$1,0),0)</f>
        <v>590.81999999999971</v>
      </c>
      <c r="R6" s="633">
        <f>VLOOKUP(年度マスタ!$K$4&amp;"_"&amp;R$5,データシート1!$A:$BT,MATCH("cb_"&amp;$G6,データシート1!$A$1:$BT$1,0),0)</f>
        <v>637.91999999999962</v>
      </c>
      <c r="S6" s="568"/>
      <c r="T6" s="190"/>
      <c r="U6" s="581"/>
      <c r="V6" s="195"/>
      <c r="W6" s="195"/>
      <c r="X6" s="195"/>
      <c r="Y6" s="196" t="s">
        <v>372</v>
      </c>
      <c r="Z6" s="663" t="s">
        <v>373</v>
      </c>
      <c r="AA6" s="663"/>
      <c r="AB6" s="663"/>
      <c r="AC6" s="664">
        <f>SUM(AC7:AC8)</f>
        <v>555223</v>
      </c>
      <c r="AD6" s="664">
        <f>SUM(AD7:AD8)</f>
        <v>694739.5199999999</v>
      </c>
      <c r="AE6" s="665">
        <f>$AD6*3600/100000000</f>
        <v>25.010622719999994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324.89999999999998</v>
      </c>
      <c r="K7" s="617">
        <f>VLOOKUP(年度マスタ!$K$4&amp;"_"&amp;K$5,データシート1!$A:$BT,MATCH("cb_"&amp;$G7,データシート1!$A$1:$BT$1,0),0)</f>
        <v>603.29999999999995</v>
      </c>
      <c r="L7" s="617">
        <f>VLOOKUP(年度マスタ!$K$4&amp;"_"&amp;L$5,データシート1!$A:$BT,MATCH("cb_"&amp;$G7,データシート1!$A$1:$BT$1,0),0)</f>
        <v>1163.5</v>
      </c>
      <c r="M7" s="617">
        <f>VLOOKUP(年度マスタ!$K$4&amp;"_"&amp;M$5,データシート1!$A:$BT,MATCH("cb_"&amp;$G7,データシート1!$A$1:$BT$1,0),0)</f>
        <v>1296</v>
      </c>
      <c r="N7" s="617">
        <f>VLOOKUP(年度マスタ!$K$4&amp;"_"&amp;N$5,データシート1!$A:$BT,MATCH("cb_"&amp;$G7,データシート1!$A$1:$BT$1,0),0)</f>
        <v>3392.5</v>
      </c>
      <c r="O7" s="617">
        <f>VLOOKUP(年度マスタ!$K$4&amp;"_"&amp;O$5,データシート1!$A:$BT,MATCH("cb_"&amp;$G7,データシート1!$A$1:$BT$1,0),0)</f>
        <v>4115</v>
      </c>
      <c r="P7" s="617">
        <f>VLOOKUP(年度マスタ!$K$4&amp;"_"&amp;P$5,データシート1!$A:$BT,MATCH("cb_"&amp;$G7,データシート1!$A$1:$BT$1,0),0)</f>
        <v>4602</v>
      </c>
      <c r="Q7" s="617">
        <f>VLOOKUP(年度マスタ!$K$4&amp;"_"&amp;Q$5,データシート1!$A:$BT,MATCH("cb_"&amp;$G7,データシート1!$A$1:$BT$1,0),0)</f>
        <v>6200.6999999999989</v>
      </c>
      <c r="R7" s="634">
        <f>VLOOKUP(年度マスタ!$K$4&amp;"_"&amp;R$5,データシート1!$A:$BT,MATCH("cb_"&amp;$G7,データシート1!$A$1:$BT$1,0),0)</f>
        <v>7294.5999999999985</v>
      </c>
      <c r="S7" s="568"/>
      <c r="T7" s="190"/>
      <c r="U7" s="581"/>
      <c r="V7" s="195"/>
      <c r="W7" s="195"/>
      <c r="X7" s="195"/>
      <c r="Y7" s="196" t="s">
        <v>375</v>
      </c>
      <c r="Z7" s="212" t="s">
        <v>376</v>
      </c>
      <c r="AA7" s="212"/>
      <c r="AB7" s="212"/>
      <c r="AC7" s="1022">
        <f>VLOOKUP(年度マスタ!$K$4&amp;"_"&amp;年度マスタ!$K$9,データシート3!A:AB,MATCH("ea_"&amp;$Y7&amp;"_設備",データシート3!$A$1:$AB$1,0),0)</f>
        <v>98203</v>
      </c>
      <c r="AD7" s="1022">
        <f>VLOOKUP(年度マスタ!$K$4&amp;"_"&amp;年度マスタ!$K$9,データシート3!A:AB,MATCH("ea_"&amp;$Y7&amp;"_年間発電",データシート3!$A$1:$AB$1,0),0)/10^3</f>
        <v>122918.14599999999</v>
      </c>
      <c r="AE7" s="554">
        <f t="shared" ref="AE7:AE16" si="0">$AD7*3600/100000000</f>
        <v>4.425053256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158</v>
      </c>
      <c r="N8" s="617">
        <f>VLOOKUP(年度マスタ!$K$4&amp;"_"&amp;N$5,データシート1!$A:$BT,MATCH("cb_"&amp;$G8,データシート1!$A$1:$BT$1,0),0)</f>
        <v>158.4</v>
      </c>
      <c r="O8" s="617">
        <f>VLOOKUP(年度マスタ!$K$4&amp;"_"&amp;O$5,データシート1!$A:$BT,MATCH("cb_"&amp;$G8,データシート1!$A$1:$BT$1,0),0)</f>
        <v>158.4</v>
      </c>
      <c r="P8" s="617">
        <f>VLOOKUP(年度マスタ!$K$4&amp;"_"&amp;P$5,データシート1!$A:$BT,MATCH("cb_"&amp;$G8,データシート1!$A$1:$BT$1,0),0)</f>
        <v>158.4</v>
      </c>
      <c r="Q8" s="617">
        <f>VLOOKUP(年度マスタ!$K$4&amp;"_"&amp;Q$5,データシート1!$A:$BT,MATCH("cb_"&amp;$G8,データシート1!$A$1:$BT$1,0),0)</f>
        <v>158.4</v>
      </c>
      <c r="R8" s="634">
        <f>VLOOKUP(年度マスタ!$K$4&amp;"_"&amp;R$5,データシート1!$A:$BT,MATCH("cb_"&amp;$G8,データシート1!$A$1:$BT$1,0),0)</f>
        <v>158.4</v>
      </c>
      <c r="S8" s="568"/>
      <c r="T8" s="190"/>
      <c r="U8" s="581"/>
      <c r="V8" s="195"/>
      <c r="W8" s="195"/>
      <c r="X8" s="195"/>
      <c r="Y8" s="196" t="s">
        <v>378</v>
      </c>
      <c r="Z8" s="186" t="s">
        <v>379</v>
      </c>
      <c r="AA8" s="186"/>
      <c r="AB8" s="186"/>
      <c r="AC8" s="1022">
        <f>VLOOKUP(年度マスタ!$K$4&amp;"_"&amp;年度マスタ!$K$9,データシート3!A:AB,MATCH("ea_"&amp;$Y8&amp;"_設備",データシート3!$A$1:$AB$1,0),0)</f>
        <v>457020</v>
      </c>
      <c r="AD8" s="1022">
        <f>VLOOKUP(年度マスタ!$K$4&amp;"_"&amp;年度マスタ!$K$9,データシート3!A:AB,MATCH("ea_"&amp;$Y8&amp;"_年間発電",データシート3!$A$1:$AB$1,0),0)/10^3</f>
        <v>571821.37399999995</v>
      </c>
      <c r="AE8" s="554">
        <f t="shared" si="0"/>
        <v>20.585569463999999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40</v>
      </c>
      <c r="K9" s="617">
        <f>VLOOKUP(年度マスタ!$K$4&amp;"_"&amp;K$5,データシート1!$A:$BT,MATCH("cb_"&amp;$G9,データシート1!$A$1:$BT$1,0),0)</f>
        <v>40</v>
      </c>
      <c r="L9" s="617">
        <f>VLOOKUP(年度マスタ!$K$4&amp;"_"&amp;L$5,データシート1!$A:$BT,MATCH("cb_"&amp;$G9,データシート1!$A$1:$BT$1,0),0)</f>
        <v>40</v>
      </c>
      <c r="M9" s="617">
        <f>VLOOKUP(年度マスタ!$K$4&amp;"_"&amp;M$5,データシート1!$A:$BT,MATCH("cb_"&amp;$G9,データシート1!$A$1:$BT$1,0),0)</f>
        <v>40</v>
      </c>
      <c r="N9" s="617">
        <f>VLOOKUP(年度マスタ!$K$4&amp;"_"&amp;N$5,データシート1!$A:$BT,MATCH("cb_"&amp;$G9,データシート1!$A$1:$BT$1,0),0)</f>
        <v>40</v>
      </c>
      <c r="O9" s="617">
        <f>VLOOKUP(年度マスタ!$K$4&amp;"_"&amp;O$5,データシート1!$A:$BT,MATCH("cb_"&amp;$G9,データシート1!$A$1:$BT$1,0),0)</f>
        <v>40</v>
      </c>
      <c r="P9" s="617">
        <f>VLOOKUP(年度マスタ!$K$4&amp;"_"&amp;P$5,データシート1!$A:$BT,MATCH("cb_"&amp;$G9,データシート1!$A$1:$BT$1,0),0)</f>
        <v>40</v>
      </c>
      <c r="Q9" s="617">
        <f>VLOOKUP(年度マスタ!$K$4&amp;"_"&amp;Q$5,データシート1!$A:$BT,MATCH("cb_"&amp;$G9,データシート1!$A$1:$BT$1,0),0)</f>
        <v>40</v>
      </c>
      <c r="R9" s="634">
        <f>VLOOKUP(年度マスタ!$K$4&amp;"_"&amp;R$5,データシート1!$A:$BT,MATCH("cb_"&amp;$G9,データシート1!$A$1:$BT$1,0),0)</f>
        <v>40</v>
      </c>
      <c r="S9" s="568"/>
      <c r="T9" s="190"/>
      <c r="U9" s="581"/>
      <c r="V9" s="195"/>
      <c r="W9" s="195"/>
      <c r="X9" s="195"/>
      <c r="Y9" s="196" t="s">
        <v>381</v>
      </c>
      <c r="Z9" s="208" t="s">
        <v>377</v>
      </c>
      <c r="AA9" s="208"/>
      <c r="AB9" s="208"/>
      <c r="AC9" s="666">
        <f>VLOOKUP(年度マスタ!$K$4&amp;"_"&amp;年度マスタ!$K$9,データシート3!A:AB,MATCH("ea_"&amp;$Y9&amp;"_設備",データシート3!$A$1:$AB$1,0),0)</f>
        <v>486300</v>
      </c>
      <c r="AD9" s="666">
        <f>VLOOKUP(年度マスタ!$K$4&amp;"_"&amp;年度マスタ!$K$9,データシート3!A:AB,MATCH("ea_"&amp;$Y9&amp;"_年間発電",データシート3!$A$1:$AB$1,0),0)/10^3</f>
        <v>1229464.402</v>
      </c>
      <c r="AE9" s="667">
        <f t="shared" si="0"/>
        <v>44.260718472000001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16583</v>
      </c>
      <c r="AD10" s="666">
        <f>SUM(AD11:AD12)</f>
        <v>93313.207999999999</v>
      </c>
      <c r="AE10" s="667">
        <f t="shared" si="0"/>
        <v>3.3592754880000002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16423</v>
      </c>
      <c r="AD11" s="1022">
        <f>VLOOKUP(年度マスタ!$K$4&amp;"_"&amp;年度マスタ!$K$9,データシート3!A:AB,MATCH("ea_"&amp;$Y11&amp;"_年間発電",データシート3!$A$1:$AB$1,0),0)/10^3</f>
        <v>91978.292000000001</v>
      </c>
      <c r="AE11" s="554">
        <f t="shared" si="0"/>
        <v>3.3112185119999999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572.72</v>
      </c>
      <c r="K12" s="651">
        <f t="shared" ref="K12:Q12" si="1">SUM(K6:K11)</f>
        <v>882.21999999999991</v>
      </c>
      <c r="L12" s="651">
        <f t="shared" si="1"/>
        <v>1465.52</v>
      </c>
      <c r="M12" s="651">
        <f t="shared" si="1"/>
        <v>1781.52</v>
      </c>
      <c r="N12" s="651">
        <f t="shared" si="1"/>
        <v>3937.02</v>
      </c>
      <c r="O12" s="651">
        <f t="shared" si="1"/>
        <v>4680.82</v>
      </c>
      <c r="P12" s="651">
        <f t="shared" si="1"/>
        <v>5308.7199999999993</v>
      </c>
      <c r="Q12" s="651">
        <f t="shared" si="1"/>
        <v>6989.9199999999983</v>
      </c>
      <c r="R12" s="652">
        <f t="shared" ref="R12" si="2">SUM(R6:R11)</f>
        <v>8130.9199999999983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160</v>
      </c>
      <c r="AD12" s="1022">
        <f>VLOOKUP(年度マスタ!$K$4&amp;"_"&amp;年度マスタ!$K$9,データシート3!A:AB,MATCH("ea_"&amp;$Y12&amp;"_年間発電",データシート3!$A$1:$AB$1,0),0)/10^3</f>
        <v>1334.9159999999999</v>
      </c>
      <c r="AE12" s="554">
        <f t="shared" si="0"/>
        <v>4.8056975999999994E-2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0.99176112000000005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6.6518929699999996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249.40893839999995</v>
      </c>
      <c r="K19" s="615">
        <f>K6*別紙!$C5/100*別紙!$E5/10^3</f>
        <v>286.73267040000002</v>
      </c>
      <c r="L19" s="615">
        <f>L6*別紙!$C5/100*別紙!$E5/10^3</f>
        <v>314.45544239999992</v>
      </c>
      <c r="M19" s="615">
        <f>M6*別紙!$C5/100*別紙!$E5/10^3</f>
        <v>345.05850239999995</v>
      </c>
      <c r="N19" s="615">
        <f>N6*別紙!$C5/100*別紙!$E5/10^3</f>
        <v>415.38553440000004</v>
      </c>
      <c r="O19" s="615">
        <f>O6*別紙!$C5/100*別紙!$E5/10^3</f>
        <v>440.94809039999996</v>
      </c>
      <c r="P19" s="615">
        <f>P6*別紙!$C5/100*別紙!$E5/10^3</f>
        <v>610.04499839999983</v>
      </c>
      <c r="Q19" s="615">
        <f>Q6*別紙!$C5/100*別紙!$E5/10^3</f>
        <v>709.05489839999962</v>
      </c>
      <c r="R19" s="639">
        <f>R6*別紙!$C5/100*別紙!$E5/10^3</f>
        <v>765.58055039999954</v>
      </c>
      <c r="S19" s="572"/>
      <c r="T19" s="191"/>
      <c r="U19" s="588"/>
      <c r="W19" s="201"/>
      <c r="X19" s="201"/>
      <c r="Y19" s="173"/>
      <c r="Z19" s="628" t="s">
        <v>389</v>
      </c>
      <c r="AA19" s="671"/>
      <c r="AB19" s="672"/>
      <c r="AC19" s="673">
        <f>SUM($AC$6,$AC$9,$AC$10,$AC$13)</f>
        <v>1058106</v>
      </c>
      <c r="AD19" s="673">
        <f>SUM($AD$6,$AD$9,$AD$10,$AD$13)</f>
        <v>2017517.13</v>
      </c>
      <c r="AE19" s="674">
        <f>SUM($AE$6,$AE$9,$AE$10,$AE$13,$AE$17,$AE$18)</f>
        <v>80.274270770000001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429.764724</v>
      </c>
      <c r="K20" s="617">
        <f>K7*別紙!$C6/100*別紙!$E6/10^3</f>
        <v>798.02110800000003</v>
      </c>
      <c r="L20" s="617">
        <f>L7*別紙!$C6/100*別紙!$E6/10^3</f>
        <v>1539.0312599999997</v>
      </c>
      <c r="M20" s="617">
        <f>M7*別紙!$C6/100*別紙!$E6/10^3</f>
        <v>1714.2969599999999</v>
      </c>
      <c r="N20" s="617">
        <f>N7*別紙!$C6/100*別紙!$E6/10^3</f>
        <v>4487.4633000000003</v>
      </c>
      <c r="O20" s="617">
        <f>O7*別紙!$C6/100*別紙!$E6/10^3</f>
        <v>5443.1574000000001</v>
      </c>
      <c r="P20" s="617">
        <f>P7*別紙!$C6/100*別紙!$E6/10^3</f>
        <v>6087.3415199999999</v>
      </c>
      <c r="Q20" s="617">
        <f>Q7*別紙!$C6/100*別紙!$E6/10^3</f>
        <v>8202.0379319999975</v>
      </c>
      <c r="R20" s="634">
        <f>R7*別紙!$C6/100*別紙!$E6/10^3</f>
        <v>9649.0050959999971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343.25183999999996</v>
      </c>
      <c r="N21" s="617">
        <f>N8*別紙!$C7/100*別紙!$E7/10^3</f>
        <v>344.12083200000001</v>
      </c>
      <c r="O21" s="617">
        <f>O8*別紙!$C7/100*別紙!$E7/10^3</f>
        <v>344.12083200000001</v>
      </c>
      <c r="P21" s="617">
        <f>P8*別紙!$C7/100*別紙!$E7/10^3</f>
        <v>344.12083200000001</v>
      </c>
      <c r="Q21" s="617">
        <f>Q8*別紙!$C7/100*別紙!$E7/10^3</f>
        <v>344.12083200000001</v>
      </c>
      <c r="R21" s="634">
        <f>R8*別紙!$C7/100*別紙!$E7/10^3</f>
        <v>344.12083200000001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210.24</v>
      </c>
      <c r="K22" s="617">
        <f>K9*別紙!$C8/100*別紙!$E8/10^3</f>
        <v>210.24</v>
      </c>
      <c r="L22" s="617">
        <f>L9*別紙!$C8/100*別紙!$E8/10^3</f>
        <v>210.24</v>
      </c>
      <c r="M22" s="617">
        <f>M9*別紙!$C8/100*別紙!$E8/10^3</f>
        <v>210.24</v>
      </c>
      <c r="N22" s="617">
        <f>N9*別紙!$C8/100*別紙!$E8/10^3</f>
        <v>210.24</v>
      </c>
      <c r="O22" s="617">
        <f>O9*別紙!$C8/100*別紙!$E8/10^3</f>
        <v>210.24</v>
      </c>
      <c r="P22" s="617">
        <f>P9*別紙!$C8/100*別紙!$E8/10^3</f>
        <v>210.24</v>
      </c>
      <c r="Q22" s="617">
        <f>Q9*別紙!$C8/100*別紙!$E8/10^3</f>
        <v>210.24</v>
      </c>
      <c r="R22" s="634">
        <f>R9*別紙!$C8/100*別紙!$E8/10^3</f>
        <v>210.24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889.41366240000002</v>
      </c>
      <c r="K25" s="657">
        <f t="shared" si="3"/>
        <v>1294.9937784000001</v>
      </c>
      <c r="L25" s="657">
        <f t="shared" si="3"/>
        <v>2063.7267023999993</v>
      </c>
      <c r="M25" s="657">
        <f t="shared" si="3"/>
        <v>2612.8473023999995</v>
      </c>
      <c r="N25" s="657">
        <f t="shared" si="3"/>
        <v>5457.2096664000001</v>
      </c>
      <c r="O25" s="657">
        <f t="shared" si="3"/>
        <v>6438.4663223999996</v>
      </c>
      <c r="P25" s="657">
        <f t="shared" si="3"/>
        <v>7251.747350399999</v>
      </c>
      <c r="Q25" s="657">
        <f t="shared" si="3"/>
        <v>9465.4536623999975</v>
      </c>
      <c r="R25" s="658">
        <f t="shared" ref="R25" si="4">SUM(R19:R24)</f>
        <v>10968.946478399997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46867.488994589905</v>
      </c>
      <c r="K26" s="654">
        <f>(VLOOKUP(年度マスタ!$K$4&amp;"_"&amp;K$18,データシート1!$A:$BT,MATCH("da_合計",データシート1!$A$1:$BT$1,0),0))/10^3</f>
        <v>47241.917338871615</v>
      </c>
      <c r="L26" s="654">
        <f>(VLOOKUP(年度マスタ!$K$4&amp;"_"&amp;L$18,データシート1!$A:$BT,MATCH("da_合計",データシート1!$A$1:$BT$1,0),0))/10^3</f>
        <v>47390.346057162016</v>
      </c>
      <c r="M26" s="654">
        <f>(VLOOKUP(年度マスタ!$K$4&amp;"_"&amp;M$18,データシート1!$A:$BT,MATCH("da_合計",データシート1!$A$1:$BT$1,0),0))/10^3</f>
        <v>43276.206007167239</v>
      </c>
      <c r="N26" s="654">
        <f>(VLOOKUP(年度マスタ!$K$4&amp;"_"&amp;N$18,データシート1!$A:$BT,MATCH("da_合計",データシート1!$A$1:$BT$1,0),0))/10^3</f>
        <v>42514.693061961269</v>
      </c>
      <c r="O26" s="654">
        <f>(VLOOKUP(年度マスタ!$K$4&amp;"_"&amp;O$18,データシート1!$A:$BT,MATCH("da_合計",データシート1!$A$1:$BT$1,0),0))/10^3</f>
        <v>42324.099770769622</v>
      </c>
      <c r="P26" s="654">
        <f>(VLOOKUP(年度マスタ!$K$4&amp;"_"&amp;P$18,データシート1!$A:$BT,MATCH("da_合計",データシート1!$A$1:$BT$1,0),0))/10^3</f>
        <v>42299.632909206972</v>
      </c>
      <c r="Q26" s="654">
        <f>(VLOOKUP(年度マスタ!$K$4&amp;"_"&amp;Q$18,データシート1!$A:$BT,MATCH("da_合計",データシート1!$A$1:$BT$1,0),0))/10^3</f>
        <v>41834.305060135935</v>
      </c>
      <c r="R26" s="655">
        <f>Q26</f>
        <v>41834.305060135935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1.8977198938536444E-2</v>
      </c>
      <c r="K27" s="839">
        <f t="shared" ref="K27:P27" si="5">K25/K26</f>
        <v>2.7411964868209376E-2</v>
      </c>
      <c r="L27" s="839">
        <f t="shared" si="5"/>
        <v>4.3547407311833972E-2</v>
      </c>
      <c r="M27" s="839">
        <f t="shared" si="5"/>
        <v>6.0376071367422318E-2</v>
      </c>
      <c r="N27" s="839">
        <f t="shared" si="5"/>
        <v>0.12836055663030702</v>
      </c>
      <c r="O27" s="839">
        <f t="shared" si="5"/>
        <v>0.15212293604048752</v>
      </c>
      <c r="P27" s="839">
        <f t="shared" si="5"/>
        <v>0.17143759535609535</v>
      </c>
      <c r="Q27" s="839">
        <f>Q25/Q26</f>
        <v>0.22626056889898388</v>
      </c>
      <c r="R27" s="840">
        <f>R25/R26</f>
        <v>0.26219980139821536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0.26219980139821536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48.226380887643799</v>
      </c>
      <c r="AA52" s="173"/>
      <c r="AB52" s="678" t="s">
        <v>413</v>
      </c>
      <c r="AC52" s="679">
        <f>$AD6</f>
        <v>694739.5199999999</v>
      </c>
      <c r="AD52" s="680">
        <f>R19+R20</f>
        <v>10414.585646399997</v>
      </c>
      <c r="AE52" s="681">
        <f t="shared" ref="AE52:AE54" si="6">IFERROR(AD52/AC52,"-")</f>
        <v>1.4990633678648365E-2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1975682.824939864</v>
      </c>
      <c r="Z53" s="1130"/>
      <c r="AA53" s="173"/>
      <c r="AB53" s="678" t="s">
        <v>377</v>
      </c>
      <c r="AC53" s="679">
        <f>$AD9</f>
        <v>1229464.402</v>
      </c>
      <c r="AD53" s="680">
        <f>R21</f>
        <v>344.12083200000001</v>
      </c>
      <c r="AE53" s="681">
        <f t="shared" si="6"/>
        <v>2.7989491313470336E-4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93313.207999999999</v>
      </c>
      <c r="AD54" s="679">
        <f>R22</f>
        <v>210.24</v>
      </c>
      <c r="AE54" s="681">
        <f t="shared" si="6"/>
        <v>2.2530572520880433E-3</v>
      </c>
      <c r="AF54" s="473"/>
      <c r="AG54" s="41"/>
      <c r="AH54" s="420"/>
      <c r="AI54" s="442" t="s">
        <v>440</v>
      </c>
      <c r="AJ54" s="443">
        <f>VLOOKUP(年度マスタ!$K$4&amp;"_"&amp;AJ$53,データシート1!$A$1:$BT$2000,MATCH("ca_太陽光発電（10kW未満）",データシート1!$A$1:$BT$1,0),0)</f>
        <v>52</v>
      </c>
      <c r="AK54" s="443">
        <f>VLOOKUP(年度マスタ!$K$4&amp;"_"&amp;AK$53,データシート1!$A$1:$BT$2000,MATCH("ca_太陽光発電（10kW未満）",データシート1!$A$1:$BT$1,0),0)</f>
        <v>56</v>
      </c>
      <c r="AL54" s="443">
        <f>VLOOKUP(年度マスタ!$K$4&amp;"_"&amp;AL$53,データシート1!$A$1:$BT$2000,MATCH("ca_太陽光発電（10kW未満）",データシート1!$A$1:$BT$1,0),0)</f>
        <v>59</v>
      </c>
      <c r="AM54" s="443">
        <f>VLOOKUP(年度マスタ!$K$4&amp;"_"&amp;AM$53,データシート1!$A$1:$BT$2000,MATCH("ca_太陽光発電（10kW未満）",データシート1!$A$1:$BT$1,0),0)</f>
        <v>62</v>
      </c>
      <c r="AN54" s="443">
        <f>VLOOKUP(年度マスタ!$K$4&amp;"_"&amp;AN$53,データシート1!$A$1:$BT$2000,MATCH("ca_太陽光発電（10kW未満）",データシート1!$A$1:$BT$1,0),0)</f>
        <v>72</v>
      </c>
      <c r="AO54" s="443">
        <f>VLOOKUP(年度マスタ!$K$4&amp;"_"&amp;AO$53,データシート1!$A$1:$BT$2000,MATCH("ca_太陽光発電（10kW未満）",データシート1!$A$1:$BT$1,0),0)</f>
        <v>76</v>
      </c>
      <c r="AP54" s="443">
        <f>VLOOKUP(年度マスタ!$K$4&amp;"_"&amp;AP$53,データシート1!$A$1:$BT$2000,MATCH("ca_太陽光発電（10kW未満）",データシート1!$A$1:$BT$1,0),0)</f>
        <v>92</v>
      </c>
      <c r="AQ54" s="443">
        <f>VLOOKUP(年度マスタ!$K$4&amp;"_"&amp;AQ$53,データシート1!$A$1:$BT$2000,MATCH("ca_太陽光発電（10kW未満）",データシート1!$A$1:$BT$1,0),0)</f>
        <v>103</v>
      </c>
      <c r="AR54" s="443">
        <f>VLOOKUP(年度マスタ!$K$4&amp;"_"&amp;AR$53,データシート1!$A$1:$BT$2000,MATCH("ca_太陽光発電（10kW未満）",データシート1!$A$1:$BT$1,0),0)</f>
        <v>110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久万高原町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愛媛県</v>
      </c>
      <c r="AY12" s="1023" t="str">
        <f>年度マスタ!$J4</f>
        <v>久万高原町</v>
      </c>
      <c r="AZ12" s="1023" t="str">
        <f>年度マスタ!$K4</f>
        <v>38386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01586</v>
      </c>
      <c r="AY21" s="18" t="str">
        <f>IF(IFERROR(比較地域マスタ!$Z6,"")=0,"",IFERROR(比較地域マスタ!$Z6,""))</f>
        <v>むかわ町</v>
      </c>
      <c r="BB21" s="110" t="str">
        <f t="shared" ref="BB21:BC68" si="0">AX21</f>
        <v>01586</v>
      </c>
      <c r="BC21" s="1031" t="str">
        <f t="shared" si="0"/>
        <v>むかわ町</v>
      </c>
      <c r="BD21" s="34">
        <f>SUM(BE21,BI21:BK21,BQ21)</f>
        <v>89.489441911860922</v>
      </c>
      <c r="BE21" s="34">
        <f>SUM(BF21:BH21)</f>
        <v>37.732157143229763</v>
      </c>
      <c r="BF21" s="34">
        <f>VLOOKUP($AX21&amp;"_"&amp;$BC$14,データシート1!$A:$BT,MATCH($BC$12&amp;"_"&amp;BF$20,データシート1!$A$1:$BT$1,0),0)</f>
        <v>10.136491244676888</v>
      </c>
      <c r="BG21" s="34">
        <f>VLOOKUP($AX21&amp;"_"&amp;$BC$14,データシート1!$A:$BT,MATCH($BC$12&amp;"_"&amp;BG$20,データシート1!$A$1:$BT$1,0),0)</f>
        <v>1.3903125422749134</v>
      </c>
      <c r="BH21" s="34">
        <f>VLOOKUP($AX21&amp;"_"&amp;$BC$14,データシート1!$A:$BT,MATCH($BC$12&amp;"_"&amp;BH$20,データシート1!$A$1:$BT$1,0),0)</f>
        <v>26.205353356277964</v>
      </c>
      <c r="BI21" s="34">
        <f>VLOOKUP($AX21&amp;"_"&amp;$BC$14,データシート1!$A:$BT,MATCH($BC$12&amp;"_"&amp;BI$20,データシート1!$A$1:$BT$1,0),0)</f>
        <v>9.8625161173809683</v>
      </c>
      <c r="BJ21" s="34">
        <f>VLOOKUP($AX21&amp;"_"&amp;$BC$14,データシート1!$A:$BT,MATCH($BC$12&amp;"_"&amp;BJ$20,データシート1!$A$1:$BT$1,0),0)</f>
        <v>17.593933532178831</v>
      </c>
      <c r="BK21" s="34">
        <f t="shared" ref="BK21:BK68" si="1">SUM(BL21,BO21:BP21)</f>
        <v>23.324863788843682</v>
      </c>
      <c r="BL21" s="34">
        <f t="shared" ref="BL21:BL67" si="2">SUM(BM21:BN21)</f>
        <v>22.882347901878514</v>
      </c>
      <c r="BM21" s="34">
        <f>VLOOKUP($AX21&amp;"_"&amp;$BC$14,データシート1!$A:$BT,MATCH($BC$12&amp;"_"&amp;BM$20,データシート1!$A$1:$BT$1,0),0)</f>
        <v>7.7158131829648964</v>
      </c>
      <c r="BN21" s="34">
        <f>VLOOKUP($AX21&amp;"_"&amp;$BC$14,データシート1!$A:$BT,MATCH($BC$12&amp;"_"&amp;BN$20,データシート1!$A$1:$BT$1,0),0)</f>
        <v>15.166534718913617</v>
      </c>
      <c r="BO21" s="34">
        <f>VLOOKUP($AX21&amp;"_"&amp;$BC$14,データシート1!$A:$BT,MATCH($BC$12&amp;"_"&amp;BO$20,データシート1!$A$1:$BT$1,0),0)</f>
        <v>0.44251588696516803</v>
      </c>
      <c r="BP21" s="34">
        <f>VLOOKUP($AX21&amp;"_"&amp;$BC$14,データシート1!$A:$BT,MATCH($BC$12&amp;"_"&amp;BP$20,データシート1!$A$1:$BT$1,0),0)</f>
        <v>0</v>
      </c>
      <c r="BQ21" s="34">
        <f>VLOOKUP($AX21&amp;"_"&amp;$BC$14,データシート1!$A:$BT,MATCH($BC$12&amp;"_"&amp;BQ$20,データシート1!$A$1:$BT$1,0),0)</f>
        <v>0.97597133022768578</v>
      </c>
      <c r="BR21" s="35">
        <f t="shared" ref="BR21:BR68" si="3">BD21</f>
        <v>89.489441911860922</v>
      </c>
      <c r="BT21" s="111" t="str">
        <f t="shared" ref="BT21:BT68" si="4">AY21</f>
        <v>むかわ町</v>
      </c>
      <c r="BU21" s="34">
        <f>BD21</f>
        <v>89.489441911860922</v>
      </c>
      <c r="BV21" s="60">
        <f>BE21/$BR21</f>
        <v>0.42163808754548449</v>
      </c>
      <c r="BW21" s="60">
        <f t="shared" ref="BW21:CH42" si="5">BF21/$BR21</f>
        <v>0.11327024761938312</v>
      </c>
      <c r="BX21" s="60">
        <f t="shared" si="5"/>
        <v>1.5536051098008262E-2</v>
      </c>
      <c r="BY21" s="60">
        <f t="shared" si="5"/>
        <v>0.29283178882809313</v>
      </c>
      <c r="BZ21" s="60">
        <f t="shared" si="5"/>
        <v>0.11020871185111046</v>
      </c>
      <c r="CA21" s="60">
        <f t="shared" si="5"/>
        <v>0.19660345574070379</v>
      </c>
      <c r="CB21" s="60">
        <f t="shared" si="5"/>
        <v>0.26064375070990592</v>
      </c>
      <c r="CC21" s="60">
        <f t="shared" si="5"/>
        <v>0.25569885578698298</v>
      </c>
      <c r="CD21" s="60">
        <f t="shared" si="5"/>
        <v>8.6220374360634414E-2</v>
      </c>
      <c r="CE21" s="60">
        <f t="shared" si="5"/>
        <v>0.16947848142634853</v>
      </c>
      <c r="CF21" s="60">
        <f t="shared" si="5"/>
        <v>4.9448949229229352E-3</v>
      </c>
      <c r="CG21" s="60">
        <f t="shared" si="5"/>
        <v>0</v>
      </c>
      <c r="CH21" s="60">
        <f>BQ21/$BR21</f>
        <v>1.0905994152795478E-2</v>
      </c>
      <c r="CI21" s="112">
        <f t="shared" ref="CI21:CI68" si="6">BR21/$BR21</f>
        <v>1</v>
      </c>
      <c r="CK21" s="113" t="str">
        <f t="shared" ref="CK21:CK68" si="7">AY21</f>
        <v>むかわ町</v>
      </c>
      <c r="CL21" s="114">
        <f>CN21+CP21+CR21</f>
        <v>37.732157143229763</v>
      </c>
      <c r="CM21" s="61">
        <f>IF(IF(CL21=0,0,CW21/CL21)&gt;1,1,IF(CL21=0,0,CW21/CL21))</f>
        <v>0</v>
      </c>
      <c r="CN21" s="62">
        <f>BF21</f>
        <v>10.136491244676888</v>
      </c>
      <c r="CO21" s="61">
        <f>IF(IF(CN21=0,0,CX21/CN21)&gt;1,1,IF(CN21=0,0,CX21/CN21))</f>
        <v>0</v>
      </c>
      <c r="CP21" s="62">
        <f t="shared" ref="CP21:CP68" si="8">BG21</f>
        <v>1.3903125422749134</v>
      </c>
      <c r="CQ21" s="61">
        <f>IF(IF(CP21=0,0,CY21/CP21)&gt;1,1,IF(CP21=0,0,CY21/CP21))</f>
        <v>0</v>
      </c>
      <c r="CR21" s="62">
        <f t="shared" ref="CR21:CR68" si="9">BH21</f>
        <v>26.205353356277964</v>
      </c>
      <c r="CS21" s="61">
        <f>IF(IF(CR21=0,0,CZ21/CR21)&gt;1,1,IF(CR21=0,0,CZ21/CR21))</f>
        <v>0</v>
      </c>
      <c r="CT21" s="62">
        <f t="shared" ref="CT21:CT68" si="10">BI21</f>
        <v>9.8625161173809683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01585</v>
      </c>
      <c r="AY22" s="18" t="str">
        <f>IF(IFERROR(比較地域マスタ!$Z7,"")=0,"",IFERROR(比較地域マスタ!$Z7,""))</f>
        <v>安平町</v>
      </c>
      <c r="BB22" s="110" t="str">
        <f t="shared" si="0"/>
        <v>01585</v>
      </c>
      <c r="BC22" s="1031" t="str">
        <f t="shared" si="0"/>
        <v>安平町</v>
      </c>
      <c r="BD22" s="34">
        <f t="shared" ref="BD22:BD68" si="14">SUM(BE22,BI22:BK22,BQ22)</f>
        <v>126.83417342580603</v>
      </c>
      <c r="BE22" s="34">
        <f t="shared" ref="BE22:BE67" si="15">SUM(BF22:BH22)</f>
        <v>79.91151222872351</v>
      </c>
      <c r="BF22" s="34">
        <f>VLOOKUP($AX22&amp;"_"&amp;$BC$14,データシート1!$A:$BT,MATCH($BC$12&amp;"_"&amp;BF$20,データシート1!$A$1:$BT$1,0),0)</f>
        <v>67.134540092613221</v>
      </c>
      <c r="BG22" s="34">
        <f>VLOOKUP($AX22&amp;"_"&amp;$BC$14,データシート1!$A:$BT,MATCH($BC$12&amp;"_"&amp;BG$20,データシート1!$A$1:$BT$1,0),0)</f>
        <v>0.84932399255907021</v>
      </c>
      <c r="BH22" s="34">
        <f>VLOOKUP($AX22&amp;"_"&amp;$BC$14,データシート1!$A:$BT,MATCH($BC$12&amp;"_"&amp;BH$20,データシート1!$A$1:$BT$1,0),0)</f>
        <v>11.927648143551222</v>
      </c>
      <c r="BI22" s="34">
        <f>VLOOKUP($AX22&amp;"_"&amp;$BC$14,データシート1!$A:$BT,MATCH($BC$12&amp;"_"&amp;BI$20,データシート1!$A$1:$BT$1,0),0)</f>
        <v>11.680011045262297</v>
      </c>
      <c r="BJ22" s="34">
        <f>VLOOKUP($AX22&amp;"_"&amp;$BC$14,データシート1!$A:$BT,MATCH($BC$12&amp;"_"&amp;BJ$20,データシート1!$A$1:$BT$1,0),0)</f>
        <v>17.352379277493398</v>
      </c>
      <c r="BK22" s="34">
        <f t="shared" si="1"/>
        <v>17.890270874326816</v>
      </c>
      <c r="BL22" s="34">
        <f t="shared" si="2"/>
        <v>17.458556602230175</v>
      </c>
      <c r="BM22" s="34">
        <f>VLOOKUP($AX22&amp;"_"&amp;$BC$14,データシート1!$A:$BT,MATCH($BC$12&amp;"_"&amp;BM$20,データシート1!$A$1:$BT$1,0),0)</f>
        <v>7.0919699116982269</v>
      </c>
      <c r="BN22" s="34">
        <f>VLOOKUP($AX22&amp;"_"&amp;$BC$14,データシート1!$A:$BT,MATCH($BC$12&amp;"_"&amp;BN$20,データシート1!$A$1:$BT$1,0),0)</f>
        <v>10.366586690531948</v>
      </c>
      <c r="BO22" s="34">
        <f>VLOOKUP($AX22&amp;"_"&amp;$BC$14,データシート1!$A:$BT,MATCH($BC$12&amp;"_"&amp;BO$20,データシート1!$A$1:$BT$1,0),0)</f>
        <v>0.43171427209664198</v>
      </c>
      <c r="BP22" s="34">
        <f>VLOOKUP($AX22&amp;"_"&amp;$BC$14,データシート1!$A:$BT,MATCH($BC$12&amp;"_"&amp;BP$20,データシート1!$A$1:$BT$1,0),0)</f>
        <v>0</v>
      </c>
      <c r="BQ22" s="34">
        <f>VLOOKUP($AX22&amp;"_"&amp;$BC$14,データシート1!$A:$BT,MATCH($BC$12&amp;"_"&amp;BQ$20,データシート1!$A$1:$BT$1,0),0)</f>
        <v>0</v>
      </c>
      <c r="BR22" s="35">
        <f t="shared" si="3"/>
        <v>126.83417342580603</v>
      </c>
      <c r="BT22" s="121" t="str">
        <f t="shared" si="4"/>
        <v>安平町</v>
      </c>
      <c r="BU22" s="33">
        <f>BD22</f>
        <v>126.83417342580603</v>
      </c>
      <c r="BV22" s="59">
        <f t="shared" ref="BV22:BZ68" si="16">BE22/$BR22</f>
        <v>0.63004717159661394</v>
      </c>
      <c r="BW22" s="59">
        <f t="shared" si="5"/>
        <v>0.5293095565595719</v>
      </c>
      <c r="BX22" s="59">
        <f t="shared" si="5"/>
        <v>6.6963340369454753E-3</v>
      </c>
      <c r="BY22" s="59">
        <f t="shared" si="5"/>
        <v>9.4041281000096705E-2</v>
      </c>
      <c r="BZ22" s="59">
        <f t="shared" si="5"/>
        <v>9.2088833236215584E-2</v>
      </c>
      <c r="CA22" s="59">
        <f t="shared" si="5"/>
        <v>0.13681154541243562</v>
      </c>
      <c r="CB22" s="59">
        <f t="shared" si="5"/>
        <v>0.14105244975473474</v>
      </c>
      <c r="CC22" s="59">
        <f t="shared" si="5"/>
        <v>0.13764868040428296</v>
      </c>
      <c r="CD22" s="59">
        <f t="shared" si="5"/>
        <v>5.5915292544140752E-2</v>
      </c>
      <c r="CE22" s="59">
        <f t="shared" si="5"/>
        <v>8.1733387860142226E-2</v>
      </c>
      <c r="CF22" s="59">
        <f t="shared" si="5"/>
        <v>3.4037693504517623E-3</v>
      </c>
      <c r="CG22" s="59">
        <f t="shared" si="5"/>
        <v>0</v>
      </c>
      <c r="CH22" s="59">
        <f t="shared" si="5"/>
        <v>0</v>
      </c>
      <c r="CI22" s="122">
        <f t="shared" si="6"/>
        <v>1</v>
      </c>
      <c r="CK22" s="123" t="str">
        <f t="shared" si="7"/>
        <v>安平町</v>
      </c>
      <c r="CL22" s="124">
        <f t="shared" ref="CL22:CL68" si="17">CN22+CP22+CR22</f>
        <v>79.91151222872351</v>
      </c>
      <c r="CM22" s="65">
        <f t="shared" ref="CM22:CM68" si="18">IF(IF(CL22=0,0,CW22/CL22)&gt;1,1,IF(CL22=0,0,CW22/CL22))</f>
        <v>0</v>
      </c>
      <c r="CN22" s="66">
        <f t="shared" ref="CN22:CN68" si="19">BF22</f>
        <v>67.134540092613221</v>
      </c>
      <c r="CO22" s="65">
        <f t="shared" ref="CO22:CO68" si="20">IF(IF(CN22=0,0,CX22/CN22)&gt;1,1,IF(CN22=0,0,CX22/CN22))</f>
        <v>0</v>
      </c>
      <c r="CP22" s="66">
        <f t="shared" si="8"/>
        <v>0.84932399255907021</v>
      </c>
      <c r="CQ22" s="65">
        <f t="shared" ref="CQ22:CQ68" si="21">IF(IF(CP22=0,0,CY22/CP22)&gt;1,1,IF(CP22=0,0,CY22/CP22))</f>
        <v>0</v>
      </c>
      <c r="CR22" s="66">
        <f t="shared" si="9"/>
        <v>11.927648143551222</v>
      </c>
      <c r="CS22" s="65">
        <f t="shared" ref="CS22:CS68" si="22">IF(IF(CR22=0,0,CZ22/CR22)&gt;1,1,IF(CR22=0,0,CZ22/CR22))</f>
        <v>0</v>
      </c>
      <c r="CT22" s="66">
        <f t="shared" si="10"/>
        <v>11.680011045262297</v>
      </c>
      <c r="CU22" s="67">
        <f t="shared" ref="CU22:CU68" si="23">IF(IF(CT22=0,0,DA22/CT22)&gt;1,1,IF(CT22=0,0,DA22/CT22))</f>
        <v>0.76438283880060365</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8.9280000000000008</v>
      </c>
      <c r="DB22" s="960">
        <f>VLOOKUP($AX22&amp;"_"&amp;$CW$14,データシート1!$A:$BT,MATCH($CW$12&amp;"_"&amp;DB$20,データシート1!$A$1:$BT$1,0),0)</f>
        <v>0</v>
      </c>
      <c r="DC22" s="960">
        <f>VLOOKUP($AX22&amp;"_"&amp;$CW$14,データシート1!$A:$BT,MATCH($CW$12&amp;"_"&amp;DC$20,データシート1!$A$1:$BT$1,0),0)</f>
        <v>0</v>
      </c>
      <c r="DD22" s="961">
        <f t="shared" si="11"/>
        <v>8.9280000000000008</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46501</v>
      </c>
      <c r="AY23" s="18" t="str">
        <f>IF(IFERROR(比較地域マスタ!$Z8,"")=0,"",IFERROR(比較地域マスタ!$Z8,""))</f>
        <v>中種子町</v>
      </c>
      <c r="BB23" s="110" t="str">
        <f t="shared" si="0"/>
        <v>46501</v>
      </c>
      <c r="BC23" s="1031" t="str">
        <f t="shared" si="0"/>
        <v>中種子町</v>
      </c>
      <c r="BD23" s="34">
        <f t="shared" si="14"/>
        <v>49.72229312383967</v>
      </c>
      <c r="BE23" s="34">
        <f t="shared" si="15"/>
        <v>9.8270838058635857</v>
      </c>
      <c r="BF23" s="34">
        <f>VLOOKUP($AX23&amp;"_"&amp;$BC$14,データシート1!$A:$BT,MATCH($BC$12&amp;"_"&amp;BF$20,データシート1!$A$1:$BT$1,0),0)</f>
        <v>0.80941235142947565</v>
      </c>
      <c r="BG23" s="34">
        <f>VLOOKUP($AX23&amp;"_"&amp;$BC$14,データシート1!$A:$BT,MATCH($BC$12&amp;"_"&amp;BG$20,データシート1!$A$1:$BT$1,0),0)</f>
        <v>0.62871008555874908</v>
      </c>
      <c r="BH23" s="34">
        <f>VLOOKUP($AX23&amp;"_"&amp;$BC$14,データシート1!$A:$BT,MATCH($BC$12&amp;"_"&amp;BH$20,データシート1!$A$1:$BT$1,0),0)</f>
        <v>8.3889613688753606</v>
      </c>
      <c r="BI23" s="34">
        <f>VLOOKUP($AX23&amp;"_"&amp;$BC$14,データシート1!$A:$BT,MATCH($BC$12&amp;"_"&amp;BI$20,データシート1!$A$1:$BT$1,0),0)</f>
        <v>8.5947266907084323</v>
      </c>
      <c r="BJ23" s="34">
        <f>VLOOKUP($AX23&amp;"_"&amp;$BC$14,データシート1!$A:$BT,MATCH($BC$12&amp;"_"&amp;BJ$20,データシート1!$A$1:$BT$1,0),0)</f>
        <v>7.6401029004859113</v>
      </c>
      <c r="BK23" s="34">
        <f t="shared" si="1"/>
        <v>23.212307815792858</v>
      </c>
      <c r="BL23" s="34">
        <f t="shared" si="2"/>
        <v>22.699385025327217</v>
      </c>
      <c r="BM23" s="34">
        <f>VLOOKUP($AX23&amp;"_"&amp;$BC$14,データシート1!$A:$BT,MATCH($BC$12&amp;"_"&amp;BM$20,データシート1!$A$1:$BT$1,0),0)</f>
        <v>6.1528071656301018</v>
      </c>
      <c r="BN23" s="34">
        <f>VLOOKUP($AX23&amp;"_"&amp;$BC$14,データシート1!$A:$BT,MATCH($BC$12&amp;"_"&amp;BN$20,データシート1!$A$1:$BT$1,0),0)</f>
        <v>16.546577859697116</v>
      </c>
      <c r="BO23" s="34">
        <f>VLOOKUP($AX23&amp;"_"&amp;$BC$14,データシート1!$A:$BT,MATCH($BC$12&amp;"_"&amp;BO$20,データシート1!$A$1:$BT$1,0),0)</f>
        <v>0.44543524233503901</v>
      </c>
      <c r="BP23" s="34">
        <f>VLOOKUP($AX23&amp;"_"&amp;$BC$14,データシート1!$A:$BT,MATCH($BC$12&amp;"_"&amp;BP$20,データシート1!$A$1:$BT$1,0),0)</f>
        <v>6.7487548130601052E-2</v>
      </c>
      <c r="BQ23" s="34">
        <f>VLOOKUP($AX23&amp;"_"&amp;$BC$14,データシート1!$A:$BT,MATCH($BC$12&amp;"_"&amp;BQ$20,データシート1!$A$1:$BT$1,0),0)</f>
        <v>0.4480719109888795</v>
      </c>
      <c r="BR23" s="35">
        <f t="shared" si="3"/>
        <v>49.72229312383967</v>
      </c>
      <c r="BT23" s="121" t="str">
        <f t="shared" si="4"/>
        <v>中種子町</v>
      </c>
      <c r="BU23" s="33">
        <f t="shared" ref="BU23:BU68" si="25">BD23</f>
        <v>49.72229312383967</v>
      </c>
      <c r="BV23" s="59">
        <f t="shared" si="16"/>
        <v>0.19763939248312601</v>
      </c>
      <c r="BW23" s="59">
        <f t="shared" si="5"/>
        <v>1.6278660950200582E-2</v>
      </c>
      <c r="BX23" s="59">
        <f t="shared" si="5"/>
        <v>1.264443061772849E-2</v>
      </c>
      <c r="BY23" s="59">
        <f t="shared" si="5"/>
        <v>0.16871630091519693</v>
      </c>
      <c r="BZ23" s="59">
        <f t="shared" si="5"/>
        <v>0.17285459198959663</v>
      </c>
      <c r="CA23" s="59">
        <f t="shared" si="5"/>
        <v>0.15365548168619791</v>
      </c>
      <c r="CB23" s="59">
        <f t="shared" si="5"/>
        <v>0.46683904457060466</v>
      </c>
      <c r="CC23" s="59">
        <f t="shared" si="5"/>
        <v>0.45652329366209082</v>
      </c>
      <c r="CD23" s="59">
        <f t="shared" si="5"/>
        <v>0.12374343134790176</v>
      </c>
      <c r="CE23" s="59">
        <f t="shared" si="5"/>
        <v>0.3327798623141891</v>
      </c>
      <c r="CF23" s="59">
        <f t="shared" si="5"/>
        <v>8.9584613731636658E-3</v>
      </c>
      <c r="CG23" s="59">
        <f t="shared" si="5"/>
        <v>1.357289535350165E-3</v>
      </c>
      <c r="CH23" s="59">
        <f t="shared" si="5"/>
        <v>9.0114892704747079E-3</v>
      </c>
      <c r="CI23" s="122">
        <f t="shared" si="6"/>
        <v>1</v>
      </c>
      <c r="CK23" s="123" t="str">
        <f t="shared" si="7"/>
        <v>中種子町</v>
      </c>
      <c r="CL23" s="124">
        <f t="shared" si="17"/>
        <v>9.8270838058635857</v>
      </c>
      <c r="CM23" s="65">
        <f t="shared" si="18"/>
        <v>0</v>
      </c>
      <c r="CN23" s="66">
        <f t="shared" si="19"/>
        <v>0.80941235142947565</v>
      </c>
      <c r="CO23" s="65">
        <f t="shared" si="20"/>
        <v>0</v>
      </c>
      <c r="CP23" s="66">
        <f t="shared" si="8"/>
        <v>0.62871008555874908</v>
      </c>
      <c r="CQ23" s="65">
        <f t="shared" si="21"/>
        <v>0</v>
      </c>
      <c r="CR23" s="66">
        <f t="shared" si="9"/>
        <v>8.3889613688753606</v>
      </c>
      <c r="CS23" s="65">
        <f t="shared" si="22"/>
        <v>0</v>
      </c>
      <c r="CT23" s="66">
        <f t="shared" si="10"/>
        <v>8.5947266907084323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01514</v>
      </c>
      <c r="AY24" s="18" t="str">
        <f>IF(IFERROR(比較地域マスタ!$Z9,"")=0,"",IFERROR(比較地域マスタ!$Z9,""))</f>
        <v>枝幸町</v>
      </c>
      <c r="BB24" s="110" t="str">
        <f t="shared" si="0"/>
        <v>01514</v>
      </c>
      <c r="BC24" s="1031" t="str">
        <f t="shared" si="0"/>
        <v>枝幸町</v>
      </c>
      <c r="BD24" s="34">
        <f t="shared" si="14"/>
        <v>105.05911308717306</v>
      </c>
      <c r="BE24" s="34">
        <f t="shared" si="15"/>
        <v>56.439130116725501</v>
      </c>
      <c r="BF24" s="34">
        <f>VLOOKUP($AX24&amp;"_"&amp;$BC$14,データシート1!$A:$BT,MATCH($BC$12&amp;"_"&amp;BF$20,データシート1!$A$1:$BT$1,0),0)</f>
        <v>47.934159144860899</v>
      </c>
      <c r="BG24" s="34">
        <f>VLOOKUP($AX24&amp;"_"&amp;$BC$14,データシート1!$A:$BT,MATCH($BC$12&amp;"_"&amp;BG$20,データシート1!$A$1:$BT$1,0),0)</f>
        <v>0.96705207073557498</v>
      </c>
      <c r="BH24" s="34">
        <f>VLOOKUP($AX24&amp;"_"&amp;$BC$14,データシート1!$A:$BT,MATCH($BC$12&amp;"_"&amp;BH$20,データシート1!$A$1:$BT$1,0),0)</f>
        <v>7.5379189011290251</v>
      </c>
      <c r="BI24" s="34">
        <f>VLOOKUP($AX24&amp;"_"&amp;$BC$14,データシート1!$A:$BT,MATCH($BC$12&amp;"_"&amp;BI$20,データシート1!$A$1:$BT$1,0),0)</f>
        <v>10.515182625148826</v>
      </c>
      <c r="BJ24" s="34">
        <f>VLOOKUP($AX24&amp;"_"&amp;$BC$14,データシート1!$A:$BT,MATCH($BC$12&amp;"_"&amp;BJ$20,データシート1!$A$1:$BT$1,0),0)</f>
        <v>17.018595216473532</v>
      </c>
      <c r="BK24" s="34">
        <f t="shared" si="1"/>
        <v>20.047295797306429</v>
      </c>
      <c r="BL24" s="34">
        <f t="shared" si="2"/>
        <v>18.78047062589205</v>
      </c>
      <c r="BM24" s="34">
        <f>VLOOKUP($AX24&amp;"_"&amp;$BC$14,データシート1!$A:$BT,MATCH($BC$12&amp;"_"&amp;BM$20,データシート1!$A$1:$BT$1,0),0)</f>
        <v>7.0756602836912545</v>
      </c>
      <c r="BN24" s="34">
        <f>VLOOKUP($AX24&amp;"_"&amp;$BC$14,データシート1!$A:$BT,MATCH($BC$12&amp;"_"&amp;BN$20,データシート1!$A$1:$BT$1,0),0)</f>
        <v>11.704810342200796</v>
      </c>
      <c r="BO24" s="34">
        <f>VLOOKUP($AX24&amp;"_"&amp;$BC$14,データシート1!$A:$BT,MATCH($BC$12&amp;"_"&amp;BO$20,データシート1!$A$1:$BT$1,0),0)</f>
        <v>0.44607750051641099</v>
      </c>
      <c r="BP24" s="34">
        <f>VLOOKUP($AX24&amp;"_"&amp;$BC$14,データシート1!$A:$BT,MATCH($BC$12&amp;"_"&amp;BP$20,データシート1!$A$1:$BT$1,0),0)</f>
        <v>0.82074767089796818</v>
      </c>
      <c r="BQ24" s="34">
        <f>VLOOKUP($AX24&amp;"_"&amp;$BC$14,データシート1!$A:$BT,MATCH($BC$12&amp;"_"&amp;BQ$20,データシート1!$A$1:$BT$1,0),0)</f>
        <v>1.038909331518769</v>
      </c>
      <c r="BR24" s="35">
        <f t="shared" si="3"/>
        <v>105.05911308717306</v>
      </c>
      <c r="BT24" s="121" t="str">
        <f t="shared" si="4"/>
        <v>枝幸町</v>
      </c>
      <c r="BU24" s="33">
        <f t="shared" si="25"/>
        <v>105.05911308717306</v>
      </c>
      <c r="BV24" s="59">
        <f t="shared" si="16"/>
        <v>0.53721308374167398</v>
      </c>
      <c r="BW24" s="59">
        <f t="shared" si="5"/>
        <v>0.45625893591056127</v>
      </c>
      <c r="BX24" s="59">
        <f t="shared" si="5"/>
        <v>9.2048375654300556E-3</v>
      </c>
      <c r="BY24" s="59">
        <f t="shared" si="5"/>
        <v>7.1749310265682695E-2</v>
      </c>
      <c r="BZ24" s="59">
        <f t="shared" si="5"/>
        <v>0.10008824856939186</v>
      </c>
      <c r="CA24" s="59">
        <f t="shared" si="5"/>
        <v>0.1619906614131828</v>
      </c>
      <c r="CB24" s="59">
        <f t="shared" si="5"/>
        <v>0.19081919890825783</v>
      </c>
      <c r="CC24" s="59">
        <f t="shared" si="5"/>
        <v>0.17876098583003369</v>
      </c>
      <c r="CD24" s="59">
        <f t="shared" si="5"/>
        <v>6.7349324354377599E-2</v>
      </c>
      <c r="CE24" s="59">
        <f t="shared" si="5"/>
        <v>0.11141166147565609</v>
      </c>
      <c r="CF24" s="59">
        <f t="shared" si="5"/>
        <v>4.2459667458479029E-3</v>
      </c>
      <c r="CG24" s="59">
        <f t="shared" si="5"/>
        <v>7.8122463323762386E-3</v>
      </c>
      <c r="CH24" s="59">
        <f t="shared" si="5"/>
        <v>9.8888073674934934E-3</v>
      </c>
      <c r="CI24" s="122">
        <f t="shared" si="6"/>
        <v>1</v>
      </c>
      <c r="CK24" s="123" t="str">
        <f t="shared" si="7"/>
        <v>枝幸町</v>
      </c>
      <c r="CL24" s="124">
        <f t="shared" si="17"/>
        <v>56.439130116725501</v>
      </c>
      <c r="CM24" s="65">
        <f t="shared" si="18"/>
        <v>0</v>
      </c>
      <c r="CN24" s="66">
        <f t="shared" si="19"/>
        <v>47.934159144860899</v>
      </c>
      <c r="CO24" s="65">
        <f t="shared" si="20"/>
        <v>0</v>
      </c>
      <c r="CP24" s="66">
        <f t="shared" si="8"/>
        <v>0.96705207073557498</v>
      </c>
      <c r="CQ24" s="65">
        <f t="shared" si="21"/>
        <v>0</v>
      </c>
      <c r="CR24" s="66">
        <f t="shared" si="9"/>
        <v>7.5379189011290251</v>
      </c>
      <c r="CS24" s="65">
        <f t="shared" si="22"/>
        <v>0</v>
      </c>
      <c r="CT24" s="66">
        <f t="shared" si="10"/>
        <v>10.515182625148826</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06324</v>
      </c>
      <c r="AY25" s="18" t="str">
        <f>IF(IFERROR(比較地域マスタ!$Z10,"")=0,"",IFERROR(比較地域マスタ!$Z10,""))</f>
        <v>大江町</v>
      </c>
      <c r="BB25" s="110" t="str">
        <f t="shared" si="0"/>
        <v>06324</v>
      </c>
      <c r="BC25" s="1031" t="str">
        <f t="shared" si="0"/>
        <v>大江町</v>
      </c>
      <c r="BD25" s="34">
        <f t="shared" si="14"/>
        <v>45.185091799296764</v>
      </c>
      <c r="BE25" s="34">
        <f t="shared" si="15"/>
        <v>11.137940495421264</v>
      </c>
      <c r="BF25" s="34">
        <f>VLOOKUP($AX25&amp;"_"&amp;$BC$14,データシート1!$A:$BT,MATCH($BC$12&amp;"_"&amp;BF$20,データシート1!$A$1:$BT$1,0),0)</f>
        <v>10.022654132693823</v>
      </c>
      <c r="BG25" s="34">
        <f>VLOOKUP($AX25&amp;"_"&amp;$BC$14,データシート1!$A:$BT,MATCH($BC$12&amp;"_"&amp;BG$20,データシート1!$A$1:$BT$1,0),0)</f>
        <v>0.61010541247741834</v>
      </c>
      <c r="BH25" s="34">
        <f>VLOOKUP($AX25&amp;"_"&amp;$BC$14,データシート1!$A:$BT,MATCH($BC$12&amp;"_"&amp;BH$20,データシート1!$A$1:$BT$1,0),0)</f>
        <v>0.5051809502500213</v>
      </c>
      <c r="BI25" s="34">
        <f>VLOOKUP($AX25&amp;"_"&amp;$BC$14,データシート1!$A:$BT,MATCH($BC$12&amp;"_"&amp;BI$20,データシート1!$A$1:$BT$1,0),0)</f>
        <v>5.999960352732927</v>
      </c>
      <c r="BJ25" s="34">
        <f>VLOOKUP($AX25&amp;"_"&amp;$BC$14,データシート1!$A:$BT,MATCH($BC$12&amp;"_"&amp;BJ$20,データシート1!$A$1:$BT$1,0),0)</f>
        <v>11.66152712241378</v>
      </c>
      <c r="BK25" s="34">
        <f t="shared" si="1"/>
        <v>15.112931986219806</v>
      </c>
      <c r="BL25" s="34">
        <f t="shared" si="2"/>
        <v>14.668197389173535</v>
      </c>
      <c r="BM25" s="34">
        <f>VLOOKUP($AX25&amp;"_"&amp;$BC$14,データシート1!$A:$BT,MATCH($BC$12&amp;"_"&amp;BM$20,データシート1!$A$1:$BT$1,0),0)</f>
        <v>6.931591902963004</v>
      </c>
      <c r="BN25" s="34">
        <f>VLOOKUP($AX25&amp;"_"&amp;$BC$14,データシート1!$A:$BT,MATCH($BC$12&amp;"_"&amp;BN$20,データシート1!$A$1:$BT$1,0),0)</f>
        <v>7.7366054862105305</v>
      </c>
      <c r="BO25" s="34">
        <f>VLOOKUP($AX25&amp;"_"&amp;$BC$14,データシート1!$A:$BT,MATCH($BC$12&amp;"_"&amp;BO$20,データシート1!$A$1:$BT$1,0),0)</f>
        <v>0.44473459704627</v>
      </c>
      <c r="BP25" s="34">
        <f>VLOOKUP($AX25&amp;"_"&amp;$BC$14,データシート1!$A:$BT,MATCH($BC$12&amp;"_"&amp;BP$20,データシート1!$A$1:$BT$1,0),0)</f>
        <v>0</v>
      </c>
      <c r="BQ25" s="34">
        <f>VLOOKUP($AX25&amp;"_"&amp;$BC$14,データシート1!$A:$BT,MATCH($BC$12&amp;"_"&amp;BQ$20,データシート1!$A$1:$BT$1,0),0)</f>
        <v>1.272731842508988</v>
      </c>
      <c r="BR25" s="35">
        <f t="shared" si="3"/>
        <v>45.185091799296764</v>
      </c>
      <c r="BT25" s="121" t="str">
        <f t="shared" si="4"/>
        <v>大江町</v>
      </c>
      <c r="BU25" s="33">
        <f t="shared" si="25"/>
        <v>45.185091799296764</v>
      </c>
      <c r="BV25" s="59">
        <f t="shared" si="16"/>
        <v>0.2464959138490587</v>
      </c>
      <c r="BW25" s="59">
        <f t="shared" si="5"/>
        <v>0.22181329579261386</v>
      </c>
      <c r="BX25" s="59">
        <f t="shared" si="5"/>
        <v>1.3502360804917379E-2</v>
      </c>
      <c r="BY25" s="59">
        <f t="shared" si="5"/>
        <v>1.1180257251527452E-2</v>
      </c>
      <c r="BZ25" s="59">
        <f t="shared" si="5"/>
        <v>0.13278628224069045</v>
      </c>
      <c r="CA25" s="59">
        <f t="shared" si="5"/>
        <v>0.25808351069002972</v>
      </c>
      <c r="CB25" s="59">
        <f t="shared" si="5"/>
        <v>0.33446721881961555</v>
      </c>
      <c r="CC25" s="59">
        <f t="shared" si="5"/>
        <v>0.32462471149393179</v>
      </c>
      <c r="CD25" s="59">
        <f t="shared" si="5"/>
        <v>0.15340440014489212</v>
      </c>
      <c r="CE25" s="59">
        <f t="shared" si="5"/>
        <v>0.17122031134903964</v>
      </c>
      <c r="CF25" s="59">
        <f t="shared" si="5"/>
        <v>9.8425073256837251E-3</v>
      </c>
      <c r="CG25" s="59">
        <f t="shared" si="5"/>
        <v>0</v>
      </c>
      <c r="CH25" s="59">
        <f t="shared" si="5"/>
        <v>2.8167074400605646E-2</v>
      </c>
      <c r="CI25" s="122">
        <f t="shared" si="6"/>
        <v>1</v>
      </c>
      <c r="CK25" s="123" t="str">
        <f t="shared" si="7"/>
        <v>大江町</v>
      </c>
      <c r="CL25" s="124">
        <f t="shared" si="17"/>
        <v>11.137940495421264</v>
      </c>
      <c r="CM25" s="65">
        <f t="shared" si="18"/>
        <v>1</v>
      </c>
      <c r="CN25" s="66">
        <f t="shared" si="19"/>
        <v>10.022654132693823</v>
      </c>
      <c r="CO25" s="65">
        <f t="shared" si="20"/>
        <v>1</v>
      </c>
      <c r="CP25" s="66">
        <f t="shared" si="8"/>
        <v>0.61010541247741834</v>
      </c>
      <c r="CQ25" s="65">
        <f t="shared" si="21"/>
        <v>0</v>
      </c>
      <c r="CR25" s="66">
        <f t="shared" si="9"/>
        <v>0.5051809502500213</v>
      </c>
      <c r="CS25" s="65">
        <f t="shared" si="22"/>
        <v>0</v>
      </c>
      <c r="CT25" s="66">
        <f t="shared" si="10"/>
        <v>5.999960352732927</v>
      </c>
      <c r="CU25" s="67">
        <f t="shared" si="23"/>
        <v>0</v>
      </c>
      <c r="CV25" s="16"/>
      <c r="CW25" s="959">
        <f t="shared" si="24"/>
        <v>31.637</v>
      </c>
      <c r="CX25" s="962">
        <f>VLOOKUP($AX25&amp;"_"&amp;$CW$14,データシート1!$A:$BT,MATCH($CW$12&amp;"_"&amp;CX$20,データシート1!$A$1:$BT$1,0),0)</f>
        <v>31.637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31.637</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47361</v>
      </c>
      <c r="AY26" s="18" t="str">
        <f>IF(IFERROR(比較地域マスタ!$Z11,"")=0,"",IFERROR(比較地域マスタ!$Z11,""))</f>
        <v>久米島町</v>
      </c>
      <c r="BB26" s="110" t="str">
        <f t="shared" si="0"/>
        <v>47361</v>
      </c>
      <c r="BC26" s="1031" t="str">
        <f t="shared" si="0"/>
        <v>久米島町</v>
      </c>
      <c r="BD26" s="34">
        <f t="shared" si="14"/>
        <v>62.760549432440413</v>
      </c>
      <c r="BE26" s="34">
        <f t="shared" si="15"/>
        <v>9.9983542105630931</v>
      </c>
      <c r="BF26" s="34">
        <f>VLOOKUP($AX26&amp;"_"&amp;$BC$14,データシート1!$A:$BT,MATCH($BC$12&amp;"_"&amp;BF$20,データシート1!$A$1:$BT$1,0),0)</f>
        <v>3.2673082171302741</v>
      </c>
      <c r="BG26" s="34">
        <f>VLOOKUP($AX26&amp;"_"&amp;$BC$14,データシート1!$A:$BT,MATCH($BC$12&amp;"_"&amp;BG$20,データシート1!$A$1:$BT$1,0),0)</f>
        <v>0.52705841988423285</v>
      </c>
      <c r="BH26" s="34">
        <f>VLOOKUP($AX26&amp;"_"&amp;$BC$14,データシート1!$A:$BT,MATCH($BC$12&amp;"_"&amp;BH$20,データシート1!$A$1:$BT$1,0),0)</f>
        <v>6.2039875735485861</v>
      </c>
      <c r="BI26" s="34">
        <f>VLOOKUP($AX26&amp;"_"&amp;$BC$14,データシート1!$A:$BT,MATCH($BC$12&amp;"_"&amp;BI$20,データシート1!$A$1:$BT$1,0),0)</f>
        <v>12.914377545450005</v>
      </c>
      <c r="BJ26" s="34">
        <f>VLOOKUP($AX26&amp;"_"&amp;$BC$14,データシート1!$A:$BT,MATCH($BC$12&amp;"_"&amp;BJ$20,データシート1!$A$1:$BT$1,0),0)</f>
        <v>13.202954350733666</v>
      </c>
      <c r="BK26" s="34">
        <f t="shared" si="1"/>
        <v>24.980217634943649</v>
      </c>
      <c r="BL26" s="34">
        <f t="shared" si="2"/>
        <v>20.773109280568281</v>
      </c>
      <c r="BM26" s="34">
        <f>VLOOKUP($AX26&amp;"_"&amp;$BC$14,データシート1!$A:$BT,MATCH($BC$12&amp;"_"&amp;BM$20,データシート1!$A$1:$BT$1,0),0)</f>
        <v>5.9271906448669922</v>
      </c>
      <c r="BN26" s="34">
        <f>VLOOKUP($AX26&amp;"_"&amp;$BC$14,データシート1!$A:$BT,MATCH($BC$12&amp;"_"&amp;BN$20,データシート1!$A$1:$BT$1,0),0)</f>
        <v>14.84591863570129</v>
      </c>
      <c r="BO26" s="34">
        <f>VLOOKUP($AX26&amp;"_"&amp;$BC$14,データシート1!$A:$BT,MATCH($BC$12&amp;"_"&amp;BO$20,データシート1!$A$1:$BT$1,0),0)</f>
        <v>0.44286620960955198</v>
      </c>
      <c r="BP26" s="34">
        <f>VLOOKUP($AX26&amp;"_"&amp;$BC$14,データシート1!$A:$BT,MATCH($BC$12&amp;"_"&amp;BP$20,データシート1!$A$1:$BT$1,0),0)</f>
        <v>3.7642421447658174</v>
      </c>
      <c r="BQ26" s="34">
        <f>VLOOKUP($AX26&amp;"_"&amp;$BC$14,データシート1!$A:$BT,MATCH($BC$12&amp;"_"&amp;BQ$20,データシート1!$A$1:$BT$1,0),0)</f>
        <v>1.66464569075</v>
      </c>
      <c r="BR26" s="35">
        <f t="shared" si="3"/>
        <v>62.760549432440413</v>
      </c>
      <c r="BT26" s="121" t="str">
        <f t="shared" si="4"/>
        <v>久米島町</v>
      </c>
      <c r="BU26" s="33">
        <f t="shared" si="25"/>
        <v>62.760549432440413</v>
      </c>
      <c r="BV26" s="59">
        <f t="shared" si="16"/>
        <v>0.15930953920863902</v>
      </c>
      <c r="BW26" s="59">
        <f t="shared" si="5"/>
        <v>5.20599046164728E-2</v>
      </c>
      <c r="BX26" s="59">
        <f t="shared" si="5"/>
        <v>8.397925522490737E-3</v>
      </c>
      <c r="BY26" s="59">
        <f t="shared" si="5"/>
        <v>9.885170906967547E-2</v>
      </c>
      <c r="BZ26" s="59">
        <f t="shared" si="5"/>
        <v>0.20577221936770793</v>
      </c>
      <c r="CA26" s="59">
        <f t="shared" si="5"/>
        <v>0.21037027989925733</v>
      </c>
      <c r="CB26" s="59">
        <f t="shared" si="5"/>
        <v>0.39802420247824633</v>
      </c>
      <c r="CC26" s="59">
        <f t="shared" si="5"/>
        <v>0.33098992071332684</v>
      </c>
      <c r="CD26" s="59">
        <f t="shared" si="5"/>
        <v>9.4441344100204383E-2</v>
      </c>
      <c r="CE26" s="59">
        <f t="shared" si="5"/>
        <v>0.23654857661312245</v>
      </c>
      <c r="CF26" s="59">
        <f t="shared" si="5"/>
        <v>7.0564425202536236E-3</v>
      </c>
      <c r="CG26" s="59">
        <f t="shared" si="5"/>
        <v>5.9977839244665876E-2</v>
      </c>
      <c r="CH26" s="59">
        <f t="shared" si="5"/>
        <v>2.6523759046149432E-2</v>
      </c>
      <c r="CI26" s="122">
        <f t="shared" si="6"/>
        <v>1</v>
      </c>
      <c r="CK26" s="123" t="str">
        <f t="shared" si="7"/>
        <v>久米島町</v>
      </c>
      <c r="CL26" s="124">
        <f t="shared" si="17"/>
        <v>9.9983542105630931</v>
      </c>
      <c r="CM26" s="65">
        <f t="shared" si="18"/>
        <v>0</v>
      </c>
      <c r="CN26" s="66">
        <f t="shared" si="19"/>
        <v>3.2673082171302741</v>
      </c>
      <c r="CO26" s="65">
        <f t="shared" si="20"/>
        <v>0</v>
      </c>
      <c r="CP26" s="66">
        <f t="shared" si="8"/>
        <v>0.52705841988423285</v>
      </c>
      <c r="CQ26" s="65">
        <f t="shared" si="21"/>
        <v>0</v>
      </c>
      <c r="CR26" s="66">
        <f t="shared" si="9"/>
        <v>6.2039875735485861</v>
      </c>
      <c r="CS26" s="65">
        <f t="shared" si="22"/>
        <v>0</v>
      </c>
      <c r="CT26" s="66">
        <f t="shared" si="10"/>
        <v>12.914377545450005</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1.75</v>
      </c>
      <c r="DC26" s="962">
        <f>VLOOKUP($AX26&amp;"_"&amp;$CW$14,データシート1!$A:$BT,MATCH($CW$12&amp;"_"&amp;DC$20,データシート1!$A$1:$BT$1,0),0)</f>
        <v>0</v>
      </c>
      <c r="DD26" s="961">
        <f t="shared" si="11"/>
        <v>1.75</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1</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0</v>
      </c>
      <c r="DR26" s="127">
        <f t="shared" si="13"/>
        <v>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36368</v>
      </c>
      <c r="AY27" s="18" t="str">
        <f>IF(IFERROR(比較地域マスタ!$Z12,"")=0,"",IFERROR(比較地域マスタ!$Z12,""))</f>
        <v>那賀町</v>
      </c>
      <c r="BB27" s="110" t="str">
        <f t="shared" si="0"/>
        <v>36368</v>
      </c>
      <c r="BC27" s="1031" t="str">
        <f t="shared" si="0"/>
        <v>那賀町</v>
      </c>
      <c r="BD27" s="34">
        <f t="shared" si="14"/>
        <v>137.88788000156489</v>
      </c>
      <c r="BE27" s="34">
        <f t="shared" si="15"/>
        <v>95.077950179429337</v>
      </c>
      <c r="BF27" s="34">
        <f>VLOOKUP($AX27&amp;"_"&amp;$BC$14,データシート1!$A:$BT,MATCH($BC$12&amp;"_"&amp;BF$20,データシート1!$A$1:$BT$1,0),0)</f>
        <v>86.864388628825679</v>
      </c>
      <c r="BG27" s="34">
        <f>VLOOKUP($AX27&amp;"_"&amp;$BC$14,データシート1!$A:$BT,MATCH($BC$12&amp;"_"&amp;BG$20,データシート1!$A$1:$BT$1,0),0)</f>
        <v>1.2294936509605936</v>
      </c>
      <c r="BH27" s="34">
        <f>VLOOKUP($AX27&amp;"_"&amp;$BC$14,データシート1!$A:$BT,MATCH($BC$12&amp;"_"&amp;BH$20,データシート1!$A$1:$BT$1,0),0)</f>
        <v>6.9840678996430636</v>
      </c>
      <c r="BI27" s="34">
        <f>VLOOKUP($AX27&amp;"_"&amp;$BC$14,データシート1!$A:$BT,MATCH($BC$12&amp;"_"&amp;BI$20,データシート1!$A$1:$BT$1,0),0)</f>
        <v>8.3344265463446927</v>
      </c>
      <c r="BJ27" s="34">
        <f>VLOOKUP($AX27&amp;"_"&amp;$BC$14,データシート1!$A:$BT,MATCH($BC$12&amp;"_"&amp;BJ$20,データシート1!$A$1:$BT$1,0),0)</f>
        <v>12.811980538056401</v>
      </c>
      <c r="BK27" s="34">
        <f t="shared" si="1"/>
        <v>20.886897562934468</v>
      </c>
      <c r="BL27" s="34">
        <f t="shared" si="2"/>
        <v>20.436382642255854</v>
      </c>
      <c r="BM27" s="34">
        <f>VLOOKUP($AX27&amp;"_"&amp;$BC$14,データシート1!$A:$BT,MATCH($BC$12&amp;"_"&amp;BM$20,データシート1!$A$1:$BT$1,0),0)</f>
        <v>6.8636351196006222</v>
      </c>
      <c r="BN27" s="34">
        <f>VLOOKUP($AX27&amp;"_"&amp;$BC$14,データシート1!$A:$BT,MATCH($BC$12&amp;"_"&amp;BN$20,データシート1!$A$1:$BT$1,0),0)</f>
        <v>13.572747522655231</v>
      </c>
      <c r="BO27" s="34">
        <f>VLOOKUP($AX27&amp;"_"&amp;$BC$14,データシート1!$A:$BT,MATCH($BC$12&amp;"_"&amp;BO$20,データシート1!$A$1:$BT$1,0),0)</f>
        <v>0.45051492067861598</v>
      </c>
      <c r="BP27" s="34">
        <f>VLOOKUP($AX27&amp;"_"&amp;$BC$14,データシート1!$A:$BT,MATCH($BC$12&amp;"_"&amp;BP$20,データシート1!$A$1:$BT$1,0),0)</f>
        <v>0</v>
      </c>
      <c r="BQ27" s="34">
        <f>VLOOKUP($AX27&amp;"_"&amp;$BC$14,データシート1!$A:$BT,MATCH($BC$12&amp;"_"&amp;BQ$20,データシート1!$A$1:$BT$1,0),0)</f>
        <v>0.77662517480000004</v>
      </c>
      <c r="BR27" s="35">
        <f t="shared" si="3"/>
        <v>137.88788000156489</v>
      </c>
      <c r="BT27" s="121" t="str">
        <f t="shared" si="4"/>
        <v>那賀町</v>
      </c>
      <c r="BU27" s="33">
        <f t="shared" si="25"/>
        <v>137.88788000156489</v>
      </c>
      <c r="BV27" s="59">
        <f t="shared" si="16"/>
        <v>0.68953087231706145</v>
      </c>
      <c r="BW27" s="59">
        <f t="shared" si="5"/>
        <v>0.62996391436172527</v>
      </c>
      <c r="BX27" s="59">
        <f t="shared" si="5"/>
        <v>8.9166187118595204E-3</v>
      </c>
      <c r="BY27" s="59">
        <f t="shared" si="5"/>
        <v>5.0650339243476665E-2</v>
      </c>
      <c r="BZ27" s="59">
        <f t="shared" si="5"/>
        <v>6.0443503419228037E-2</v>
      </c>
      <c r="CA27" s="59">
        <f t="shared" si="5"/>
        <v>9.2915929506719494E-2</v>
      </c>
      <c r="CB27" s="59">
        <f t="shared" si="5"/>
        <v>0.15147740006371424</v>
      </c>
      <c r="CC27" s="59">
        <f t="shared" si="5"/>
        <v>0.14821014466263402</v>
      </c>
      <c r="CD27" s="59">
        <f t="shared" si="5"/>
        <v>4.9776928324104533E-2</v>
      </c>
      <c r="CE27" s="59">
        <f t="shared" si="5"/>
        <v>9.8433216338529486E-2</v>
      </c>
      <c r="CF27" s="59">
        <f t="shared" si="5"/>
        <v>3.2672554010802334E-3</v>
      </c>
      <c r="CG27" s="59">
        <f t="shared" si="5"/>
        <v>0</v>
      </c>
      <c r="CH27" s="59">
        <f t="shared" si="5"/>
        <v>5.6322946932767844E-3</v>
      </c>
      <c r="CI27" s="122">
        <f t="shared" si="6"/>
        <v>1</v>
      </c>
      <c r="CK27" s="123" t="str">
        <f t="shared" si="7"/>
        <v>那賀町</v>
      </c>
      <c r="CL27" s="124">
        <f t="shared" si="17"/>
        <v>95.077950179429337</v>
      </c>
      <c r="CM27" s="65">
        <f t="shared" si="18"/>
        <v>0.14173633292018123</v>
      </c>
      <c r="CN27" s="66">
        <f t="shared" si="19"/>
        <v>86.864388628825679</v>
      </c>
      <c r="CO27" s="65">
        <f t="shared" si="20"/>
        <v>0.1551383738805022</v>
      </c>
      <c r="CP27" s="66">
        <f t="shared" si="8"/>
        <v>1.2294936509605936</v>
      </c>
      <c r="CQ27" s="65">
        <f t="shared" si="21"/>
        <v>0</v>
      </c>
      <c r="CR27" s="66">
        <f t="shared" si="9"/>
        <v>6.9840678996430636</v>
      </c>
      <c r="CS27" s="65">
        <f t="shared" si="22"/>
        <v>0</v>
      </c>
      <c r="CT27" s="66">
        <f t="shared" si="10"/>
        <v>8.3344265463446927</v>
      </c>
      <c r="CU27" s="67">
        <f t="shared" si="23"/>
        <v>0</v>
      </c>
      <c r="CV27" s="16"/>
      <c r="CW27" s="959">
        <f t="shared" si="24"/>
        <v>13.476000000000001</v>
      </c>
      <c r="CX27" s="962">
        <f>VLOOKUP($AX27&amp;"_"&amp;$CW$14,データシート1!$A:$BT,MATCH($CW$12&amp;"_"&amp;CX$20,データシート1!$A$1:$BT$1,0),0)</f>
        <v>13.476000000000001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13.476000000000001</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40646</v>
      </c>
      <c r="AY28" s="18" t="str">
        <f>IF(IFERROR(比較地域マスタ!$Z13,"")=0,"",IFERROR(比較地域マスタ!$Z13,""))</f>
        <v>上毛町</v>
      </c>
      <c r="BB28" s="110" t="str">
        <f t="shared" si="0"/>
        <v>40646</v>
      </c>
      <c r="BC28" s="1031" t="str">
        <f t="shared" si="0"/>
        <v>上毛町</v>
      </c>
      <c r="BD28" s="34">
        <f t="shared" si="14"/>
        <v>85.98570647753435</v>
      </c>
      <c r="BE28" s="34">
        <f t="shared" si="15"/>
        <v>58.759570622702711</v>
      </c>
      <c r="BF28" s="34">
        <f>VLOOKUP($AX28&amp;"_"&amp;$BC$14,データシート1!$A:$BT,MATCH($BC$12&amp;"_"&amp;BF$20,データシート1!$A$1:$BT$1,0),0)</f>
        <v>54.361416169249431</v>
      </c>
      <c r="BG28" s="34">
        <f>VLOOKUP($AX28&amp;"_"&amp;$BC$14,データシート1!$A:$BT,MATCH($BC$12&amp;"_"&amp;BG$20,データシート1!$A$1:$BT$1,0),0)</f>
        <v>0.32788904385887307</v>
      </c>
      <c r="BH28" s="34">
        <f>VLOOKUP($AX28&amp;"_"&amp;$BC$14,データシート1!$A:$BT,MATCH($BC$12&amp;"_"&amp;BH$20,データシート1!$A$1:$BT$1,0),0)</f>
        <v>4.0702654095944055</v>
      </c>
      <c r="BI28" s="34">
        <f>VLOOKUP($AX28&amp;"_"&amp;$BC$14,データシート1!$A:$BT,MATCH($BC$12&amp;"_"&amp;BI$20,データシート1!$A$1:$BT$1,0),0)</f>
        <v>3.7106018381612089</v>
      </c>
      <c r="BJ28" s="34">
        <f>VLOOKUP($AX28&amp;"_"&amp;$BC$14,データシート1!$A:$BT,MATCH($BC$12&amp;"_"&amp;BJ$20,データシート1!$A$1:$BT$1,0),0)</f>
        <v>5.8796152729969853</v>
      </c>
      <c r="BK28" s="34">
        <f t="shared" si="1"/>
        <v>16.523210595651705</v>
      </c>
      <c r="BL28" s="34">
        <f t="shared" si="2"/>
        <v>16.085657612815318</v>
      </c>
      <c r="BM28" s="34">
        <f>VLOOKUP($AX28&amp;"_"&amp;$BC$14,データシート1!$A:$BT,MATCH($BC$12&amp;"_"&amp;BM$20,データシート1!$A$1:$BT$1,0),0)</f>
        <v>7.0851742333619878</v>
      </c>
      <c r="BN28" s="34">
        <f>VLOOKUP($AX28&amp;"_"&amp;$BC$14,データシート1!$A:$BT,MATCH($BC$12&amp;"_"&amp;BN$20,データシート1!$A$1:$BT$1,0),0)</f>
        <v>9.0004833794533319</v>
      </c>
      <c r="BO28" s="34">
        <f>VLOOKUP($AX28&amp;"_"&amp;$BC$14,データシート1!$A:$BT,MATCH($BC$12&amp;"_"&amp;BO$20,データシート1!$A$1:$BT$1,0),0)</f>
        <v>0.437552982836385</v>
      </c>
      <c r="BP28" s="34">
        <f>VLOOKUP($AX28&amp;"_"&amp;$BC$14,データシート1!$A:$BT,MATCH($BC$12&amp;"_"&amp;BP$20,データシート1!$A$1:$BT$1,0),0)</f>
        <v>0</v>
      </c>
      <c r="BQ28" s="34">
        <f>VLOOKUP($AX28&amp;"_"&amp;$BC$14,データシート1!$A:$BT,MATCH($BC$12&amp;"_"&amp;BQ$20,データシート1!$A$1:$BT$1,0),0)</f>
        <v>1.1127081480217389</v>
      </c>
      <c r="BR28" s="35">
        <f t="shared" si="3"/>
        <v>85.98570647753435</v>
      </c>
      <c r="BT28" s="121" t="str">
        <f t="shared" si="4"/>
        <v>上毛町</v>
      </c>
      <c r="BU28" s="33">
        <f t="shared" si="25"/>
        <v>85.98570647753435</v>
      </c>
      <c r="BV28" s="59">
        <f t="shared" si="16"/>
        <v>0.68336439891966161</v>
      </c>
      <c r="BW28" s="59">
        <f t="shared" si="5"/>
        <v>0.63221456677165921</v>
      </c>
      <c r="BX28" s="59">
        <f t="shared" si="5"/>
        <v>3.8132970849584316E-3</v>
      </c>
      <c r="BY28" s="59">
        <f t="shared" si="5"/>
        <v>4.7336535063043896E-2</v>
      </c>
      <c r="BZ28" s="59">
        <f t="shared" si="5"/>
        <v>4.3153705309506123E-2</v>
      </c>
      <c r="CA28" s="59">
        <f t="shared" si="5"/>
        <v>6.8378984297037371E-2</v>
      </c>
      <c r="CB28" s="59">
        <f t="shared" si="5"/>
        <v>0.19216229385716282</v>
      </c>
      <c r="CC28" s="59">
        <f t="shared" si="5"/>
        <v>0.18707362271912076</v>
      </c>
      <c r="CD28" s="59">
        <f t="shared" si="5"/>
        <v>8.2399441995782696E-2</v>
      </c>
      <c r="CE28" s="59">
        <f t="shared" si="5"/>
        <v>0.10467418072333808</v>
      </c>
      <c r="CF28" s="59">
        <f t="shared" si="5"/>
        <v>5.0886711380420573E-3</v>
      </c>
      <c r="CG28" s="59">
        <f t="shared" si="5"/>
        <v>0</v>
      </c>
      <c r="CH28" s="59">
        <f t="shared" si="5"/>
        <v>1.2940617616632111E-2</v>
      </c>
      <c r="CI28" s="122">
        <f t="shared" si="6"/>
        <v>1</v>
      </c>
      <c r="CK28" s="123" t="str">
        <f t="shared" si="7"/>
        <v>上毛町</v>
      </c>
      <c r="CL28" s="124">
        <f t="shared" si="17"/>
        <v>58.759570622702711</v>
      </c>
      <c r="CM28" s="65">
        <f t="shared" si="18"/>
        <v>0.12668574533667354</v>
      </c>
      <c r="CN28" s="66">
        <f t="shared" si="19"/>
        <v>54.361416169249431</v>
      </c>
      <c r="CO28" s="65">
        <f t="shared" si="20"/>
        <v>0.13693535828470269</v>
      </c>
      <c r="CP28" s="66">
        <f t="shared" si="8"/>
        <v>0.32788904385887307</v>
      </c>
      <c r="CQ28" s="65">
        <f t="shared" si="21"/>
        <v>0</v>
      </c>
      <c r="CR28" s="66">
        <f t="shared" si="9"/>
        <v>4.0702654095944055</v>
      </c>
      <c r="CS28" s="65">
        <f t="shared" si="22"/>
        <v>0</v>
      </c>
      <c r="CT28" s="66">
        <f t="shared" si="10"/>
        <v>3.7106018381612089</v>
      </c>
      <c r="CU28" s="67">
        <f t="shared" si="23"/>
        <v>0.57456986574892499</v>
      </c>
      <c r="CV28" s="16"/>
      <c r="CW28" s="959">
        <f t="shared" si="24"/>
        <v>7.444</v>
      </c>
      <c r="CX28" s="962">
        <f>VLOOKUP($AX28&amp;"_"&amp;$CW$14,データシート1!$A:$BT,MATCH($CW$12&amp;"_"&amp;CX$20,データシート1!$A$1:$BT$1,0),0)</f>
        <v>7.444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2.1320000000000001</v>
      </c>
      <c r="DB28" s="962">
        <f>VLOOKUP($AX28&amp;"_"&amp;$CW$14,データシート1!$A:$BT,MATCH($CW$12&amp;"_"&amp;DB$20,データシート1!$A$1:$BT$1,0),0)</f>
        <v>0</v>
      </c>
      <c r="DC28" s="962">
        <f>VLOOKUP($AX28&amp;"_"&amp;$CW$14,データシート1!$A:$BT,MATCH($CW$12&amp;"_"&amp;DC$20,データシート1!$A$1:$BT$1,0),0)</f>
        <v>0</v>
      </c>
      <c r="DD28" s="961">
        <f t="shared" si="11"/>
        <v>9.5760000000000005</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0.78</v>
      </c>
      <c r="DO28" s="127">
        <f t="shared" si="27"/>
        <v>0</v>
      </c>
      <c r="DP28" s="127">
        <f t="shared" si="13"/>
        <v>0</v>
      </c>
      <c r="DQ28" s="127">
        <f t="shared" si="13"/>
        <v>0.22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12427</v>
      </c>
      <c r="AY29" s="18" t="str">
        <f>IF(IFERROR(比較地域マスタ!$Z14,"")=0,"",IFERROR(比較地域マスタ!$Z14,""))</f>
        <v>長南町</v>
      </c>
      <c r="BB29" s="110" t="str">
        <f t="shared" si="0"/>
        <v>12427</v>
      </c>
      <c r="BC29" s="1031" t="str">
        <f t="shared" si="0"/>
        <v>長南町</v>
      </c>
      <c r="BD29" s="34">
        <f t="shared" si="14"/>
        <v>144.50498178333191</v>
      </c>
      <c r="BE29" s="34">
        <f t="shared" si="15"/>
        <v>107.55738677433854</v>
      </c>
      <c r="BF29" s="34">
        <f>VLOOKUP($AX29&amp;"_"&amp;$BC$14,データシート1!$A:$BT,MATCH($BC$12&amp;"_"&amp;BF$20,データシート1!$A$1:$BT$1,0),0)</f>
        <v>101.93134319576936</v>
      </c>
      <c r="BG29" s="34">
        <f>VLOOKUP($AX29&amp;"_"&amp;$BC$14,データシート1!$A:$BT,MATCH($BC$12&amp;"_"&amp;BG$20,データシート1!$A$1:$BT$1,0),0)</f>
        <v>0.54380207825020599</v>
      </c>
      <c r="BH29" s="34">
        <f>VLOOKUP($AX29&amp;"_"&amp;$BC$14,データシート1!$A:$BT,MATCH($BC$12&amp;"_"&amp;BH$20,データシート1!$A$1:$BT$1,0),0)</f>
        <v>5.0822415003189718</v>
      </c>
      <c r="BI29" s="34">
        <f>VLOOKUP($AX29&amp;"_"&amp;$BC$14,データシート1!$A:$BT,MATCH($BC$12&amp;"_"&amp;BI$20,データシート1!$A$1:$BT$1,0),0)</f>
        <v>8.3022219028892241</v>
      </c>
      <c r="BJ29" s="34">
        <f>VLOOKUP($AX29&amp;"_"&amp;$BC$14,データシート1!$A:$BT,MATCH($BC$12&amp;"_"&amp;BJ$20,データシート1!$A$1:$BT$1,0),0)</f>
        <v>7.7919789433257325</v>
      </c>
      <c r="BK29" s="34">
        <f t="shared" si="1"/>
        <v>19.676176444962593</v>
      </c>
      <c r="BL29" s="34">
        <f t="shared" si="2"/>
        <v>19.232784751386465</v>
      </c>
      <c r="BM29" s="34">
        <f>VLOOKUP($AX29&amp;"_"&amp;$BC$14,データシート1!$A:$BT,MATCH($BC$12&amp;"_"&amp;BM$20,データシート1!$A$1:$BT$1,0),0)</f>
        <v>7.9740489597419506</v>
      </c>
      <c r="BN29" s="34">
        <f>VLOOKUP($AX29&amp;"_"&amp;$BC$14,データシート1!$A:$BT,MATCH($BC$12&amp;"_"&amp;BN$20,データシート1!$A$1:$BT$1,0),0)</f>
        <v>11.258735791644513</v>
      </c>
      <c r="BO29" s="34">
        <f>VLOOKUP($AX29&amp;"_"&amp;$BC$14,データシート1!$A:$BT,MATCH($BC$12&amp;"_"&amp;BO$20,データシート1!$A$1:$BT$1,0),0)</f>
        <v>0.44339169357612901</v>
      </c>
      <c r="BP29" s="34">
        <f>VLOOKUP($AX29&amp;"_"&amp;$BC$14,データシート1!$A:$BT,MATCH($BC$12&amp;"_"&amp;BP$20,データシート1!$A$1:$BT$1,0),0)</f>
        <v>0</v>
      </c>
      <c r="BQ29" s="34">
        <f>VLOOKUP($AX29&amp;"_"&amp;$BC$14,データシート1!$A:$BT,MATCH($BC$12&amp;"_"&amp;BQ$20,データシート1!$A$1:$BT$1,0),0)</f>
        <v>1.177217717815833</v>
      </c>
      <c r="BR29" s="35">
        <f t="shared" si="3"/>
        <v>144.50498178333191</v>
      </c>
      <c r="BT29" s="121" t="str">
        <f t="shared" si="4"/>
        <v>長南町</v>
      </c>
      <c r="BU29" s="33">
        <f t="shared" si="25"/>
        <v>144.50498178333191</v>
      </c>
      <c r="BV29" s="59">
        <f t="shared" si="16"/>
        <v>0.74431611593576819</v>
      </c>
      <c r="BW29" s="59">
        <f t="shared" si="5"/>
        <v>0.70538290056050335</v>
      </c>
      <c r="BX29" s="59">
        <f t="shared" si="5"/>
        <v>3.7632064413223674E-3</v>
      </c>
      <c r="BY29" s="59">
        <f t="shared" si="5"/>
        <v>3.5170008933942433E-2</v>
      </c>
      <c r="BZ29" s="59">
        <f t="shared" si="5"/>
        <v>5.7452842112650629E-2</v>
      </c>
      <c r="CA29" s="59">
        <f t="shared" si="5"/>
        <v>5.3921870700685472E-2</v>
      </c>
      <c r="CB29" s="59">
        <f t="shared" si="5"/>
        <v>0.1361626166941752</v>
      </c>
      <c r="CC29" s="59">
        <f t="shared" si="5"/>
        <v>0.13309426785177375</v>
      </c>
      <c r="CD29" s="59">
        <f t="shared" si="5"/>
        <v>5.5181827376014563E-2</v>
      </c>
      <c r="CE29" s="59">
        <f t="shared" si="5"/>
        <v>7.7912440475759182E-2</v>
      </c>
      <c r="CF29" s="59">
        <f t="shared" si="5"/>
        <v>3.0683488424014492E-3</v>
      </c>
      <c r="CG29" s="59">
        <f t="shared" si="5"/>
        <v>0</v>
      </c>
      <c r="CH29" s="59">
        <f t="shared" si="5"/>
        <v>8.1465545567206213E-3</v>
      </c>
      <c r="CI29" s="122">
        <f t="shared" si="6"/>
        <v>1</v>
      </c>
      <c r="CK29" s="123" t="str">
        <f t="shared" si="7"/>
        <v>長南町</v>
      </c>
      <c r="CL29" s="124">
        <f t="shared" si="17"/>
        <v>107.55738677433854</v>
      </c>
      <c r="CM29" s="65">
        <f t="shared" si="18"/>
        <v>0.11591021661911952</v>
      </c>
      <c r="CN29" s="66">
        <f t="shared" si="19"/>
        <v>101.93134319576936</v>
      </c>
      <c r="CO29" s="65">
        <f t="shared" si="20"/>
        <v>0.12230781631176858</v>
      </c>
      <c r="CP29" s="66">
        <f t="shared" si="8"/>
        <v>0.54380207825020599</v>
      </c>
      <c r="CQ29" s="65">
        <f t="shared" si="21"/>
        <v>0</v>
      </c>
      <c r="CR29" s="66">
        <f t="shared" si="9"/>
        <v>5.0822415003189718</v>
      </c>
      <c r="CS29" s="65">
        <f t="shared" si="22"/>
        <v>0</v>
      </c>
      <c r="CT29" s="66">
        <f t="shared" si="10"/>
        <v>8.3022219028892241</v>
      </c>
      <c r="CU29" s="67">
        <f t="shared" si="23"/>
        <v>0</v>
      </c>
      <c r="CV29" s="16"/>
      <c r="CW29" s="959">
        <f t="shared" si="24"/>
        <v>12.467000000000001</v>
      </c>
      <c r="CX29" s="962">
        <f>VLOOKUP($AX29&amp;"_"&amp;$CW$14,データシート1!$A:$BT,MATCH($CW$12&amp;"_"&amp;CX$20,データシート1!$A$1:$BT$1,0),0)</f>
        <v>12.467000000000001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12.467000000000001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25441</v>
      </c>
      <c r="AY30" s="18" t="str">
        <f>IF(IFERROR(比較地域マスタ!$Z15,"")=0,"",IFERROR(比較地域マスタ!$Z15,""))</f>
        <v>豊郷町</v>
      </c>
      <c r="BB30" s="110" t="str">
        <f t="shared" si="0"/>
        <v>25441</v>
      </c>
      <c r="BC30" s="1031" t="str">
        <f t="shared" si="0"/>
        <v>豊郷町</v>
      </c>
      <c r="BD30" s="34">
        <f t="shared" si="14"/>
        <v>36.336613825794835</v>
      </c>
      <c r="BE30" s="34">
        <f t="shared" si="15"/>
        <v>6.3685377750989334</v>
      </c>
      <c r="BF30" s="34">
        <f>VLOOKUP($AX30&amp;"_"&amp;$BC$14,データシート1!$A:$BT,MATCH($BC$12&amp;"_"&amp;BF$20,データシート1!$A$1:$BT$1,0),0)</f>
        <v>5.2953532913668671</v>
      </c>
      <c r="BG30" s="34">
        <f>VLOOKUP($AX30&amp;"_"&amp;$BC$14,データシート1!$A:$BT,MATCH($BC$12&amp;"_"&amp;BG$20,データシート1!$A$1:$BT$1,0),0)</f>
        <v>0.25547787330531796</v>
      </c>
      <c r="BH30" s="34">
        <f>VLOOKUP($AX30&amp;"_"&amp;$BC$14,データシート1!$A:$BT,MATCH($BC$12&amp;"_"&amp;BH$20,データシート1!$A$1:$BT$1,0),0)</f>
        <v>0.81770661042674841</v>
      </c>
      <c r="BI30" s="34">
        <f>VLOOKUP($AX30&amp;"_"&amp;$BC$14,データシート1!$A:$BT,MATCH($BC$12&amp;"_"&amp;BI$20,データシート1!$A$1:$BT$1,0),0)</f>
        <v>8.1592023987433233</v>
      </c>
      <c r="BJ30" s="34">
        <f>VLOOKUP($AX30&amp;"_"&amp;$BC$14,データシート1!$A:$BT,MATCH($BC$12&amp;"_"&amp;BJ$20,データシート1!$A$1:$BT$1,0),0)</f>
        <v>7.0059354505114362</v>
      </c>
      <c r="BK30" s="34">
        <f t="shared" si="1"/>
        <v>14.802938201441139</v>
      </c>
      <c r="BL30" s="34">
        <f t="shared" si="2"/>
        <v>14.379514898594932</v>
      </c>
      <c r="BM30" s="34">
        <f>VLOOKUP($AX30&amp;"_"&amp;$BC$14,データシート1!$A:$BT,MATCH($BC$12&amp;"_"&amp;BM$20,データシート1!$A$1:$BT$1,0),0)</f>
        <v>6.7916009292364965</v>
      </c>
      <c r="BN30" s="34">
        <f>VLOOKUP($AX30&amp;"_"&amp;$BC$14,データシート1!$A:$BT,MATCH($BC$12&amp;"_"&amp;BN$20,データシート1!$A$1:$BT$1,0),0)</f>
        <v>7.5879139693584357</v>
      </c>
      <c r="BO30" s="34">
        <f>VLOOKUP($AX30&amp;"_"&amp;$BC$14,データシート1!$A:$BT,MATCH($BC$12&amp;"_"&amp;BO$20,データシート1!$A$1:$BT$1,0),0)</f>
        <v>0.423423302846206</v>
      </c>
      <c r="BP30" s="34">
        <f>VLOOKUP($AX30&amp;"_"&amp;$BC$14,データシート1!$A:$BT,MATCH($BC$12&amp;"_"&amp;BP$20,データシート1!$A$1:$BT$1,0),0)</f>
        <v>0</v>
      </c>
      <c r="BQ30" s="34">
        <f>VLOOKUP($AX30&amp;"_"&amp;$BC$14,データシート1!$A:$BT,MATCH($BC$12&amp;"_"&amp;BQ$20,データシート1!$A$1:$BT$1,0),0)</f>
        <v>0</v>
      </c>
      <c r="BR30" s="35">
        <f t="shared" si="3"/>
        <v>36.336613825794835</v>
      </c>
      <c r="BT30" s="121" t="str">
        <f t="shared" si="4"/>
        <v>豊郷町</v>
      </c>
      <c r="BU30" s="33">
        <f t="shared" si="25"/>
        <v>36.336613825794835</v>
      </c>
      <c r="BV30" s="59">
        <f t="shared" si="16"/>
        <v>0.17526503172890592</v>
      </c>
      <c r="BW30" s="59">
        <f t="shared" si="5"/>
        <v>0.14573051073921953</v>
      </c>
      <c r="BX30" s="59">
        <f t="shared" si="5"/>
        <v>7.0308662917830259E-3</v>
      </c>
      <c r="BY30" s="59">
        <f t="shared" si="5"/>
        <v>2.2503654697903368E-2</v>
      </c>
      <c r="BZ30" s="59">
        <f t="shared" si="5"/>
        <v>0.22454492974662443</v>
      </c>
      <c r="CA30" s="59">
        <f t="shared" si="5"/>
        <v>0.19280650321736981</v>
      </c>
      <c r="CB30" s="59">
        <f t="shared" si="5"/>
        <v>0.40738353530709975</v>
      </c>
      <c r="CC30" s="59">
        <f t="shared" si="5"/>
        <v>0.39573073505234335</v>
      </c>
      <c r="CD30" s="59">
        <f t="shared" si="5"/>
        <v>0.18690792052877633</v>
      </c>
      <c r="CE30" s="59">
        <f t="shared" si="5"/>
        <v>0.20882281452356702</v>
      </c>
      <c r="CF30" s="59">
        <f t="shared" si="5"/>
        <v>1.1652800254756374E-2</v>
      </c>
      <c r="CG30" s="59">
        <f t="shared" si="5"/>
        <v>0</v>
      </c>
      <c r="CH30" s="59">
        <f t="shared" si="5"/>
        <v>0</v>
      </c>
      <c r="CI30" s="122">
        <f t="shared" si="6"/>
        <v>1</v>
      </c>
      <c r="CK30" s="123" t="str">
        <f t="shared" si="7"/>
        <v>豊郷町</v>
      </c>
      <c r="CL30" s="124">
        <f t="shared" si="17"/>
        <v>6.3685377750989334</v>
      </c>
      <c r="CM30" s="65">
        <f t="shared" si="18"/>
        <v>1</v>
      </c>
      <c r="CN30" s="66">
        <f t="shared" si="19"/>
        <v>5.2953532913668671</v>
      </c>
      <c r="CO30" s="65">
        <f t="shared" si="20"/>
        <v>1</v>
      </c>
      <c r="CP30" s="66">
        <f t="shared" si="8"/>
        <v>0.25547787330531796</v>
      </c>
      <c r="CQ30" s="65">
        <f t="shared" si="21"/>
        <v>0</v>
      </c>
      <c r="CR30" s="66">
        <f t="shared" si="9"/>
        <v>0.81770661042674841</v>
      </c>
      <c r="CS30" s="65">
        <f t="shared" si="22"/>
        <v>0</v>
      </c>
      <c r="CT30" s="66">
        <f t="shared" si="10"/>
        <v>8.1592023987433233</v>
      </c>
      <c r="CU30" s="67">
        <f t="shared" si="23"/>
        <v>0</v>
      </c>
      <c r="CV30" s="16"/>
      <c r="CW30" s="959">
        <f t="shared" si="24"/>
        <v>8.6280000000000001</v>
      </c>
      <c r="CX30" s="962">
        <f>VLOOKUP($AX30&amp;"_"&amp;$CW$14,データシート1!$A:$BT,MATCH($CW$12&amp;"_"&amp;CX$20,データシート1!$A$1:$BT$1,0),0)</f>
        <v>8.6280000000000001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8.6280000000000001</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21506</v>
      </c>
      <c r="AY31" s="18" t="str">
        <f>IF(IFERROR(比較地域マスタ!$Z16,"")=0,"",IFERROR(比較地域マスタ!$Z16,""))</f>
        <v>白川町</v>
      </c>
      <c r="BB31" s="110" t="str">
        <f t="shared" si="0"/>
        <v>21506</v>
      </c>
      <c r="BC31" s="1031" t="str">
        <f t="shared" si="0"/>
        <v>白川町</v>
      </c>
      <c r="BD31" s="34">
        <f t="shared" si="14"/>
        <v>49.441647122139507</v>
      </c>
      <c r="BE31" s="34">
        <f t="shared" si="15"/>
        <v>10.483019939213753</v>
      </c>
      <c r="BF31" s="34">
        <f>VLOOKUP($AX31&amp;"_"&amp;$BC$14,データシート1!$A:$BT,MATCH($BC$12&amp;"_"&amp;BF$20,データシート1!$A$1:$BT$1,0),0)</f>
        <v>5.0627478165007513</v>
      </c>
      <c r="BG31" s="34">
        <f>VLOOKUP($AX31&amp;"_"&amp;$BC$14,データシート1!$A:$BT,MATCH($BC$12&amp;"_"&amp;BG$20,データシート1!$A$1:$BT$1,0),0)</f>
        <v>1.549942337677982</v>
      </c>
      <c r="BH31" s="34">
        <f>VLOOKUP($AX31&amp;"_"&amp;$BC$14,データシート1!$A:$BT,MATCH($BC$12&amp;"_"&amp;BH$20,データシート1!$A$1:$BT$1,0),0)</f>
        <v>3.8703297850350187</v>
      </c>
      <c r="BI31" s="34">
        <f>VLOOKUP($AX31&amp;"_"&amp;$BC$14,データシート1!$A:$BT,MATCH($BC$12&amp;"_"&amp;BI$20,データシート1!$A$1:$BT$1,0),0)</f>
        <v>7.8703413377187621</v>
      </c>
      <c r="BJ31" s="34">
        <f>VLOOKUP($AX31&amp;"_"&amp;$BC$14,データシート1!$A:$BT,MATCH($BC$12&amp;"_"&amp;BJ$20,データシート1!$A$1:$BT$1,0),0)</f>
        <v>9.6306055071408725</v>
      </c>
      <c r="BK31" s="34">
        <f t="shared" si="1"/>
        <v>20.338560731024554</v>
      </c>
      <c r="BL31" s="34">
        <f t="shared" si="2"/>
        <v>19.892833553152528</v>
      </c>
      <c r="BM31" s="34">
        <f>VLOOKUP($AX31&amp;"_"&amp;$BC$14,データシート1!$A:$BT,MATCH($BC$12&amp;"_"&amp;BM$20,データシート1!$A$1:$BT$1,0),0)</f>
        <v>6.6964614325291612</v>
      </c>
      <c r="BN31" s="34">
        <f>VLOOKUP($AX31&amp;"_"&amp;$BC$14,データシート1!$A:$BT,MATCH($BC$12&amp;"_"&amp;BN$20,データシート1!$A$1:$BT$1,0),0)</f>
        <v>13.196372120623368</v>
      </c>
      <c r="BO31" s="34">
        <f>VLOOKUP($AX31&amp;"_"&amp;$BC$14,データシート1!$A:$BT,MATCH($BC$12&amp;"_"&amp;BO$20,データシート1!$A$1:$BT$1,0),0)</f>
        <v>0.44572717787202698</v>
      </c>
      <c r="BP31" s="34">
        <f>VLOOKUP($AX31&amp;"_"&amp;$BC$14,データシート1!$A:$BT,MATCH($BC$12&amp;"_"&amp;BP$20,データシート1!$A$1:$BT$1,0),0)</f>
        <v>0</v>
      </c>
      <c r="BQ31" s="34">
        <f>VLOOKUP($AX31&amp;"_"&amp;$BC$14,データシート1!$A:$BT,MATCH($BC$12&amp;"_"&amp;BQ$20,データシート1!$A$1:$BT$1,0),0)</f>
        <v>1.1191196070415601</v>
      </c>
      <c r="BR31" s="35">
        <f t="shared" si="3"/>
        <v>49.441647122139507</v>
      </c>
      <c r="BT31" s="121" t="str">
        <f t="shared" si="4"/>
        <v>白川町</v>
      </c>
      <c r="BU31" s="33">
        <f t="shared" si="25"/>
        <v>49.441647122139507</v>
      </c>
      <c r="BV31" s="59">
        <f t="shared" si="16"/>
        <v>0.21202812910574645</v>
      </c>
      <c r="BW31" s="59">
        <f t="shared" si="5"/>
        <v>0.10239844566654213</v>
      </c>
      <c r="BX31" s="59">
        <f t="shared" si="5"/>
        <v>3.1348921969550088E-2</v>
      </c>
      <c r="BY31" s="59">
        <f t="shared" si="5"/>
        <v>7.8280761469654223E-2</v>
      </c>
      <c r="BZ31" s="59">
        <f t="shared" si="5"/>
        <v>0.15918444865471518</v>
      </c>
      <c r="CA31" s="59">
        <f t="shared" si="5"/>
        <v>0.19478731125906154</v>
      </c>
      <c r="CB31" s="59">
        <f t="shared" si="5"/>
        <v>0.41136495070199908</v>
      </c>
      <c r="CC31" s="59">
        <f t="shared" si="5"/>
        <v>0.4023497336973772</v>
      </c>
      <c r="CD31" s="59">
        <f t="shared" si="5"/>
        <v>0.13544171406721903</v>
      </c>
      <c r="CE31" s="59">
        <f t="shared" si="5"/>
        <v>0.2669080196301582</v>
      </c>
      <c r="CF31" s="59">
        <f t="shared" si="5"/>
        <v>9.0152170046218887E-3</v>
      </c>
      <c r="CG31" s="59">
        <f t="shared" si="5"/>
        <v>0</v>
      </c>
      <c r="CH31" s="59">
        <f t="shared" si="5"/>
        <v>2.2635160278477631E-2</v>
      </c>
      <c r="CI31" s="122">
        <f t="shared" si="6"/>
        <v>1</v>
      </c>
      <c r="CK31" s="123" t="str">
        <f t="shared" si="7"/>
        <v>白川町</v>
      </c>
      <c r="CL31" s="124">
        <f t="shared" si="17"/>
        <v>10.483019939213753</v>
      </c>
      <c r="CM31" s="65">
        <f t="shared" si="18"/>
        <v>0</v>
      </c>
      <c r="CN31" s="66">
        <f t="shared" si="19"/>
        <v>5.0627478165007513</v>
      </c>
      <c r="CO31" s="65">
        <f t="shared" si="20"/>
        <v>0</v>
      </c>
      <c r="CP31" s="66">
        <f t="shared" si="8"/>
        <v>1.549942337677982</v>
      </c>
      <c r="CQ31" s="65">
        <f t="shared" si="21"/>
        <v>0</v>
      </c>
      <c r="CR31" s="66">
        <f t="shared" si="9"/>
        <v>3.8703297850350187</v>
      </c>
      <c r="CS31" s="65">
        <f t="shared" si="22"/>
        <v>0</v>
      </c>
      <c r="CT31" s="66">
        <f t="shared" si="10"/>
        <v>7.8703413377187621</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38386</v>
      </c>
      <c r="AY32" s="18" t="str">
        <f>IF(IFERROR(比較地域マスタ!$Z17,"")=0,"",IFERROR(比較地域マスタ!$Z17,""))</f>
        <v>久万高原町</v>
      </c>
      <c r="AZ32" s="16"/>
      <c r="BA32" s="16"/>
      <c r="BB32" s="110" t="str">
        <f t="shared" si="0"/>
        <v>38386</v>
      </c>
      <c r="BC32" s="1031" t="str">
        <f t="shared" si="0"/>
        <v>久万高原町</v>
      </c>
      <c r="BD32" s="34">
        <f t="shared" si="14"/>
        <v>57.144856594528193</v>
      </c>
      <c r="BE32" s="34">
        <f t="shared" si="15"/>
        <v>13.982108821569561</v>
      </c>
      <c r="BF32" s="34">
        <f>VLOOKUP($AX32&amp;"_"&amp;$BC$14,データシート1!$A:$BT,MATCH($BC$12&amp;"_"&amp;BF$20,データシート1!$A$1:$BT$1,0),0)</f>
        <v>5.9723935930710859</v>
      </c>
      <c r="BG32" s="34">
        <f>VLOOKUP($AX32&amp;"_"&amp;$BC$14,データシート1!$A:$BT,MATCH($BC$12&amp;"_"&amp;BG$20,データシート1!$A$1:$BT$1,0),0)</f>
        <v>0.68028616882890403</v>
      </c>
      <c r="BH32" s="34">
        <f>VLOOKUP($AX32&amp;"_"&amp;$BC$14,データシート1!$A:$BT,MATCH($BC$12&amp;"_"&amp;BH$20,データシート1!$A$1:$BT$1,0),0)</f>
        <v>7.3294290596695717</v>
      </c>
      <c r="BI32" s="34">
        <f>VLOOKUP($AX32&amp;"_"&amp;$BC$14,データシート1!$A:$BT,MATCH($BC$12&amp;"_"&amp;BI$20,データシート1!$A$1:$BT$1,0),0)</f>
        <v>9.6127530992792547</v>
      </c>
      <c r="BJ32" s="34">
        <f>VLOOKUP($AX32&amp;"_"&amp;$BC$14,データシート1!$A:$BT,MATCH($BC$12&amp;"_"&amp;BJ$20,データシート1!$A$1:$BT$1,0),0)</f>
        <v>12.969678157912353</v>
      </c>
      <c r="BK32" s="34">
        <f t="shared" si="1"/>
        <v>20.58031651576702</v>
      </c>
      <c r="BL32" s="34">
        <f t="shared" si="2"/>
        <v>20.133655144176632</v>
      </c>
      <c r="BM32" s="34">
        <f>VLOOKUP($AX32&amp;"_"&amp;$BC$14,データシート1!$A:$BT,MATCH($BC$12&amp;"_"&amp;BM$20,データシート1!$A$1:$BT$1,0),0)</f>
        <v>6.3471635660465155</v>
      </c>
      <c r="BN32" s="34">
        <f>VLOOKUP($AX32&amp;"_"&amp;$BC$14,データシート1!$A:$BT,MATCH($BC$12&amp;"_"&amp;BN$20,データシート1!$A$1:$BT$1,0),0)</f>
        <v>13.786491578130116</v>
      </c>
      <c r="BO32" s="34">
        <f>VLOOKUP($AX32&amp;"_"&amp;$BC$14,データシート1!$A:$BT,MATCH($BC$12&amp;"_"&amp;BO$20,データシート1!$A$1:$BT$1,0),0)</f>
        <v>0.44666137159038599</v>
      </c>
      <c r="BP32" s="34">
        <f>VLOOKUP($AX32&amp;"_"&amp;$BC$14,データシート1!$A:$BT,MATCH($BC$12&amp;"_"&amp;BP$20,データシート1!$A$1:$BT$1,0),0)</f>
        <v>0</v>
      </c>
      <c r="BQ32" s="34">
        <f>VLOOKUP($AX32&amp;"_"&amp;$BC$14,データシート1!$A:$BT,MATCH($BC$12&amp;"_"&amp;BQ$20,データシート1!$A$1:$BT$1,0),0)</f>
        <v>0</v>
      </c>
      <c r="BR32" s="35">
        <f t="shared" si="3"/>
        <v>57.144856594528193</v>
      </c>
      <c r="BS32" s="21"/>
      <c r="BT32" s="121" t="str">
        <f t="shared" si="4"/>
        <v>久万高原町</v>
      </c>
      <c r="BU32" s="33">
        <f t="shared" si="25"/>
        <v>57.144856594528193</v>
      </c>
      <c r="BV32" s="59">
        <f t="shared" si="16"/>
        <v>0.24467834298333674</v>
      </c>
      <c r="BW32" s="59">
        <f t="shared" si="5"/>
        <v>0.10451323091854538</v>
      </c>
      <c r="BX32" s="59">
        <f t="shared" si="5"/>
        <v>1.1904591408040101E-2</v>
      </c>
      <c r="BY32" s="59">
        <f t="shared" si="5"/>
        <v>0.12826052065675125</v>
      </c>
      <c r="BZ32" s="59">
        <f t="shared" si="5"/>
        <v>0.16821729324629553</v>
      </c>
      <c r="CA32" s="59">
        <f t="shared" si="5"/>
        <v>0.22696142629141261</v>
      </c>
      <c r="CB32" s="59">
        <f t="shared" si="5"/>
        <v>0.36014293747895504</v>
      </c>
      <c r="CC32" s="59">
        <f t="shared" si="5"/>
        <v>0.35232663697163774</v>
      </c>
      <c r="CD32" s="59">
        <f t="shared" si="5"/>
        <v>0.11107147596996993</v>
      </c>
      <c r="CE32" s="59">
        <f t="shared" si="5"/>
        <v>0.24125516100166777</v>
      </c>
      <c r="CF32" s="59">
        <f t="shared" si="5"/>
        <v>7.8163005073173166E-3</v>
      </c>
      <c r="CG32" s="59">
        <f t="shared" si="5"/>
        <v>0</v>
      </c>
      <c r="CH32" s="59">
        <f t="shared" si="5"/>
        <v>0</v>
      </c>
      <c r="CI32" s="122">
        <f t="shared" si="6"/>
        <v>1</v>
      </c>
      <c r="CJ32" s="16"/>
      <c r="CK32" s="123" t="str">
        <f t="shared" si="7"/>
        <v>久万高原町</v>
      </c>
      <c r="CL32" s="124">
        <f t="shared" si="17"/>
        <v>13.982108821569561</v>
      </c>
      <c r="CM32" s="65">
        <f t="shared" si="18"/>
        <v>0</v>
      </c>
      <c r="CN32" s="66">
        <f t="shared" si="19"/>
        <v>5.9723935930710859</v>
      </c>
      <c r="CO32" s="65">
        <f t="shared" si="20"/>
        <v>0</v>
      </c>
      <c r="CP32" s="66">
        <f t="shared" si="8"/>
        <v>0.68028616882890403</v>
      </c>
      <c r="CQ32" s="65">
        <f t="shared" si="21"/>
        <v>0</v>
      </c>
      <c r="CR32" s="66">
        <f t="shared" si="9"/>
        <v>7.3294290596695717</v>
      </c>
      <c r="CS32" s="65">
        <f t="shared" si="22"/>
        <v>0</v>
      </c>
      <c r="CT32" s="66">
        <f t="shared" si="10"/>
        <v>9.6127530992792547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01668</v>
      </c>
      <c r="AY33" s="18" t="str">
        <f>IF(IFERROR(比較地域マスタ!$Z18,"")=0,"",IFERROR(比較地域マスタ!$Z18,""))</f>
        <v>白糠町</v>
      </c>
      <c r="BB33" s="110" t="str">
        <f t="shared" si="0"/>
        <v>01668</v>
      </c>
      <c r="BC33" s="1031" t="str">
        <f t="shared" si="0"/>
        <v>白糠町</v>
      </c>
      <c r="BD33" s="34">
        <f t="shared" si="14"/>
        <v>143.55300579061262</v>
      </c>
      <c r="BE33" s="34">
        <f t="shared" si="15"/>
        <v>98.443077961252442</v>
      </c>
      <c r="BF33" s="34">
        <f>VLOOKUP($AX33&amp;"_"&amp;$BC$14,データシート1!$A:$BT,MATCH($BC$12&amp;"_"&amp;BF$20,データシート1!$A$1:$BT$1,0),0)</f>
        <v>90.026017707815797</v>
      </c>
      <c r="BG33" s="34">
        <f>VLOOKUP($AX33&amp;"_"&amp;$BC$14,データシート1!$A:$BT,MATCH($BC$12&amp;"_"&amp;BG$20,データシート1!$A$1:$BT$1,0),0)</f>
        <v>0.79045995347081766</v>
      </c>
      <c r="BH33" s="34">
        <f>VLOOKUP($AX33&amp;"_"&amp;$BC$14,データシート1!$A:$BT,MATCH($BC$12&amp;"_"&amp;BH$20,データシート1!$A$1:$BT$1,0),0)</f>
        <v>7.6266002999658369</v>
      </c>
      <c r="BI33" s="34">
        <f>VLOOKUP($AX33&amp;"_"&amp;$BC$14,データシート1!$A:$BT,MATCH($BC$12&amp;"_"&amp;BI$20,データシート1!$A$1:$BT$1,0),0)</f>
        <v>9.6449606147916835</v>
      </c>
      <c r="BJ33" s="34">
        <f>VLOOKUP($AX33&amp;"_"&amp;$BC$14,データシート1!$A:$BT,MATCH($BC$12&amp;"_"&amp;BJ$20,データシート1!$A$1:$BT$1,0),0)</f>
        <v>17.655420069735118</v>
      </c>
      <c r="BK33" s="34">
        <f t="shared" si="1"/>
        <v>17.255090022016322</v>
      </c>
      <c r="BL33" s="34">
        <f t="shared" si="2"/>
        <v>16.82355091124187</v>
      </c>
      <c r="BM33" s="34">
        <f>VLOOKUP($AX33&amp;"_"&amp;$BC$14,データシート1!$A:$BT,MATCH($BC$12&amp;"_"&amp;BM$20,データシート1!$A$1:$BT$1,0),0)</f>
        <v>7.1028429970362073</v>
      </c>
      <c r="BN33" s="34">
        <f>VLOOKUP($AX33&amp;"_"&amp;$BC$14,データシート1!$A:$BT,MATCH($BC$12&amp;"_"&amp;BN$20,データシート1!$A$1:$BT$1,0),0)</f>
        <v>9.7207079142056632</v>
      </c>
      <c r="BO33" s="34">
        <f>VLOOKUP($AX33&amp;"_"&amp;$BC$14,データシート1!$A:$BT,MATCH($BC$12&amp;"_"&amp;BO$20,データシート1!$A$1:$BT$1,0),0)</f>
        <v>0.43153911077445001</v>
      </c>
      <c r="BP33" s="34">
        <f>VLOOKUP($AX33&amp;"_"&amp;$BC$14,データシート1!$A:$BT,MATCH($BC$12&amp;"_"&amp;BP$20,データシート1!$A$1:$BT$1,0),0)</f>
        <v>0</v>
      </c>
      <c r="BQ33" s="34">
        <f>VLOOKUP($AX33&amp;"_"&amp;$BC$14,データシート1!$A:$BT,MATCH($BC$12&amp;"_"&amp;BQ$20,データシート1!$A$1:$BT$1,0),0)</f>
        <v>0.55445712281705017</v>
      </c>
      <c r="BR33" s="35">
        <f t="shared" si="3"/>
        <v>143.55300579061262</v>
      </c>
      <c r="BT33" s="121" t="str">
        <f t="shared" si="4"/>
        <v>白糠町</v>
      </c>
      <c r="BU33" s="33">
        <f t="shared" si="25"/>
        <v>143.55300579061262</v>
      </c>
      <c r="BV33" s="59">
        <f t="shared" si="16"/>
        <v>0.6857611752472963</v>
      </c>
      <c r="BW33" s="59">
        <f t="shared" si="5"/>
        <v>0.627127361158347</v>
      </c>
      <c r="BX33" s="59">
        <f t="shared" si="5"/>
        <v>5.5063977874750172E-3</v>
      </c>
      <c r="BY33" s="59">
        <f t="shared" si="5"/>
        <v>5.312741630147437E-2</v>
      </c>
      <c r="BZ33" s="59">
        <f t="shared" si="5"/>
        <v>6.7187451503870899E-2</v>
      </c>
      <c r="CA33" s="59">
        <f t="shared" si="5"/>
        <v>0.12298885678149737</v>
      </c>
      <c r="CB33" s="59">
        <f t="shared" si="5"/>
        <v>0.1202001304464827</v>
      </c>
      <c r="CC33" s="59">
        <f t="shared" si="5"/>
        <v>0.11719399965599338</v>
      </c>
      <c r="CD33" s="59">
        <f t="shared" si="5"/>
        <v>4.947888731355763E-2</v>
      </c>
      <c r="CE33" s="59">
        <f t="shared" si="5"/>
        <v>6.7715112342435754E-2</v>
      </c>
      <c r="CF33" s="59">
        <f t="shared" si="5"/>
        <v>3.0061307904893043E-3</v>
      </c>
      <c r="CG33" s="59">
        <f t="shared" si="5"/>
        <v>0</v>
      </c>
      <c r="CH33" s="59">
        <f t="shared" si="5"/>
        <v>3.8623860208527091E-3</v>
      </c>
      <c r="CI33" s="122">
        <f t="shared" si="6"/>
        <v>1</v>
      </c>
      <c r="CK33" s="123" t="str">
        <f t="shared" si="7"/>
        <v>白糠町</v>
      </c>
      <c r="CL33" s="124">
        <f t="shared" si="17"/>
        <v>98.443077961252442</v>
      </c>
      <c r="CM33" s="65">
        <f t="shared" si="18"/>
        <v>0.25693020295398949</v>
      </c>
      <c r="CN33" s="66">
        <f t="shared" si="19"/>
        <v>90.026017707815797</v>
      </c>
      <c r="CO33" s="65">
        <f t="shared" si="20"/>
        <v>0.28095211411094256</v>
      </c>
      <c r="CP33" s="66">
        <f t="shared" si="8"/>
        <v>0.79045995347081766</v>
      </c>
      <c r="CQ33" s="65">
        <f t="shared" si="21"/>
        <v>0</v>
      </c>
      <c r="CR33" s="66">
        <f t="shared" si="9"/>
        <v>7.6266002999658369</v>
      </c>
      <c r="CS33" s="65">
        <f t="shared" si="22"/>
        <v>0</v>
      </c>
      <c r="CT33" s="66">
        <f t="shared" si="10"/>
        <v>9.6449606147916835</v>
      </c>
      <c r="CU33" s="67">
        <f t="shared" si="23"/>
        <v>0</v>
      </c>
      <c r="CV33" s="16"/>
      <c r="CW33" s="959">
        <f t="shared" si="24"/>
        <v>25.292999999999999</v>
      </c>
      <c r="CX33" s="962">
        <f>VLOOKUP($AX33&amp;"_"&amp;$CW$14,データシート1!$A:$BT,MATCH($CW$12&amp;"_"&amp;CX$20,データシート1!$A$1:$BT$1,0),0)</f>
        <v>25.292999999999999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25.292999999999999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06426</v>
      </c>
      <c r="AY34" s="18" t="str">
        <f>IF(IFERROR(比較地域マスタ!$Z19,"")=0,"",IFERROR(比較地域マスタ!$Z19,""))</f>
        <v>三川町</v>
      </c>
      <c r="BB34" s="110" t="str">
        <f t="shared" si="0"/>
        <v>06426</v>
      </c>
      <c r="BC34" s="1031" t="str">
        <f t="shared" si="0"/>
        <v>三川町</v>
      </c>
      <c r="BD34" s="34">
        <f t="shared" si="14"/>
        <v>55.060061261368354</v>
      </c>
      <c r="BE34" s="34">
        <f t="shared" si="15"/>
        <v>12.238833750048521</v>
      </c>
      <c r="BF34" s="34">
        <f>VLOOKUP($AX34&amp;"_"&amp;$BC$14,データシート1!$A:$BT,MATCH($BC$12&amp;"_"&amp;BF$20,データシート1!$A$1:$BT$1,0),0)</f>
        <v>9.144851851002219</v>
      </c>
      <c r="BG34" s="34">
        <f>VLOOKUP($AX34&amp;"_"&amp;$BC$14,データシート1!$A:$BT,MATCH($BC$12&amp;"_"&amp;BG$20,データシート1!$A$1:$BT$1,0),0)</f>
        <v>0.83552588616385404</v>
      </c>
      <c r="BH34" s="34">
        <f>VLOOKUP($AX34&amp;"_"&amp;$BC$14,データシート1!$A:$BT,MATCH($BC$12&amp;"_"&amp;BH$20,データシート1!$A$1:$BT$1,0),0)</f>
        <v>2.2584560128824482</v>
      </c>
      <c r="BI34" s="34">
        <f>VLOOKUP($AX34&amp;"_"&amp;$BC$14,データシート1!$A:$BT,MATCH($BC$12&amp;"_"&amp;BI$20,データシート1!$A$1:$BT$1,0),0)</f>
        <v>15.904407658356149</v>
      </c>
      <c r="BJ34" s="34">
        <f>VLOOKUP($AX34&amp;"_"&amp;$BC$14,データシート1!$A:$BT,MATCH($BC$12&amp;"_"&amp;BJ$20,データシート1!$A$1:$BT$1,0),0)</f>
        <v>10.289093473912873</v>
      </c>
      <c r="BK34" s="34">
        <f t="shared" si="1"/>
        <v>16.627726379050813</v>
      </c>
      <c r="BL34" s="34">
        <f t="shared" si="2"/>
        <v>16.200858236868157</v>
      </c>
      <c r="BM34" s="34">
        <f>VLOOKUP($AX34&amp;"_"&amp;$BC$14,データシート1!$A:$BT,MATCH($BC$12&amp;"_"&amp;BM$20,データシート1!$A$1:$BT$1,0),0)</f>
        <v>6.8147062355797061</v>
      </c>
      <c r="BN34" s="34">
        <f>VLOOKUP($AX34&amp;"_"&amp;$BC$14,データシート1!$A:$BT,MATCH($BC$12&amp;"_"&amp;BN$20,データシート1!$A$1:$BT$1,0),0)</f>
        <v>9.3861520012884512</v>
      </c>
      <c r="BO34" s="34">
        <f>VLOOKUP($AX34&amp;"_"&amp;$BC$14,データシート1!$A:$BT,MATCH($BC$12&amp;"_"&amp;BO$20,データシート1!$A$1:$BT$1,0),0)</f>
        <v>0.42686814218265501</v>
      </c>
      <c r="BP34" s="34">
        <f>VLOOKUP($AX34&amp;"_"&amp;$BC$14,データシート1!$A:$BT,MATCH($BC$12&amp;"_"&amp;BP$20,データシート1!$A$1:$BT$1,0),0)</f>
        <v>0</v>
      </c>
      <c r="BQ34" s="34">
        <f>VLOOKUP($AX34&amp;"_"&amp;$BC$14,データシート1!$A:$BT,MATCH($BC$12&amp;"_"&amp;BQ$20,データシート1!$A$1:$BT$1,0),0)</f>
        <v>0</v>
      </c>
      <c r="BR34" s="35">
        <f t="shared" si="3"/>
        <v>55.060061261368354</v>
      </c>
      <c r="BT34" s="121" t="str">
        <f t="shared" si="4"/>
        <v>三川町</v>
      </c>
      <c r="BU34" s="33">
        <f t="shared" si="25"/>
        <v>55.060061261368354</v>
      </c>
      <c r="BV34" s="59">
        <f t="shared" si="16"/>
        <v>0.22228151349035316</v>
      </c>
      <c r="BW34" s="59">
        <f t="shared" si="5"/>
        <v>0.1660886610276712</v>
      </c>
      <c r="BX34" s="59">
        <f t="shared" si="5"/>
        <v>1.5174808509522707E-2</v>
      </c>
      <c r="BY34" s="59">
        <f t="shared" si="5"/>
        <v>4.101804395315925E-2</v>
      </c>
      <c r="BZ34" s="59">
        <f t="shared" si="5"/>
        <v>0.28885561138151361</v>
      </c>
      <c r="CA34" s="59">
        <f t="shared" si="5"/>
        <v>0.18687036007952978</v>
      </c>
      <c r="CB34" s="59">
        <f t="shared" si="5"/>
        <v>0.30199251504860347</v>
      </c>
      <c r="CC34" s="59">
        <f t="shared" si="5"/>
        <v>0.29423974230546529</v>
      </c>
      <c r="CD34" s="59">
        <f t="shared" si="5"/>
        <v>0.12376859159728343</v>
      </c>
      <c r="CE34" s="59">
        <f t="shared" si="5"/>
        <v>0.17047115070818186</v>
      </c>
      <c r="CF34" s="59">
        <f t="shared" si="5"/>
        <v>7.752772743138181E-3</v>
      </c>
      <c r="CG34" s="59">
        <f t="shared" si="5"/>
        <v>0</v>
      </c>
      <c r="CH34" s="59">
        <f t="shared" si="5"/>
        <v>0</v>
      </c>
      <c r="CI34" s="122">
        <f t="shared" si="6"/>
        <v>1</v>
      </c>
      <c r="CK34" s="123" t="str">
        <f t="shared" si="7"/>
        <v>三川町</v>
      </c>
      <c r="CL34" s="124">
        <f t="shared" si="17"/>
        <v>12.238833750048521</v>
      </c>
      <c r="CM34" s="65">
        <f t="shared" si="18"/>
        <v>0</v>
      </c>
      <c r="CN34" s="66">
        <f t="shared" si="19"/>
        <v>9.144851851002219</v>
      </c>
      <c r="CO34" s="65">
        <f t="shared" si="20"/>
        <v>0</v>
      </c>
      <c r="CP34" s="66">
        <f t="shared" si="8"/>
        <v>0.83552588616385404</v>
      </c>
      <c r="CQ34" s="65">
        <f t="shared" si="21"/>
        <v>0</v>
      </c>
      <c r="CR34" s="66">
        <f t="shared" si="9"/>
        <v>2.2584560128824482</v>
      </c>
      <c r="CS34" s="65">
        <f t="shared" si="22"/>
        <v>0</v>
      </c>
      <c r="CT34" s="66">
        <f t="shared" si="10"/>
        <v>15.904407658356149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29345</v>
      </c>
      <c r="AY35" s="18" t="str">
        <f>IF(IFERROR(比較地域マスタ!$Z20,"")=0,"",IFERROR(比較地域マスタ!$Z20,""))</f>
        <v>安堵町</v>
      </c>
      <c r="BB35" s="110" t="str">
        <f t="shared" si="0"/>
        <v>29345</v>
      </c>
      <c r="BC35" s="1031" t="str">
        <f t="shared" si="0"/>
        <v>安堵町</v>
      </c>
      <c r="BD35" s="34">
        <f t="shared" si="14"/>
        <v>29.2746023472037</v>
      </c>
      <c r="BE35" s="34">
        <f t="shared" si="15"/>
        <v>7.4462508048068763</v>
      </c>
      <c r="BF35" s="34">
        <f>VLOOKUP($AX35&amp;"_"&amp;$BC$14,データシート1!$A:$BT,MATCH($BC$12&amp;"_"&amp;BF$20,データシート1!$A$1:$BT$1,0),0)</f>
        <v>7.161270699609231</v>
      </c>
      <c r="BG35" s="34">
        <f>VLOOKUP($AX35&amp;"_"&amp;$BC$14,データシート1!$A:$BT,MATCH($BC$12&amp;"_"&amp;BG$20,データシート1!$A$1:$BT$1,0),0)</f>
        <v>8.3254046877330082E-2</v>
      </c>
      <c r="BH35" s="34">
        <f>VLOOKUP($AX35&amp;"_"&amp;$BC$14,データシート1!$A:$BT,MATCH($BC$12&amp;"_"&amp;BH$20,データシート1!$A$1:$BT$1,0),0)</f>
        <v>0.20172605832031593</v>
      </c>
      <c r="BI35" s="34">
        <f>VLOOKUP($AX35&amp;"_"&amp;$BC$14,データシート1!$A:$BT,MATCH($BC$12&amp;"_"&amp;BI$20,データシート1!$A$1:$BT$1,0),0)</f>
        <v>4.0088247557770016</v>
      </c>
      <c r="BJ35" s="34">
        <f>VLOOKUP($AX35&amp;"_"&amp;$BC$14,データシート1!$A:$BT,MATCH($BC$12&amp;"_"&amp;BJ$20,データシート1!$A$1:$BT$1,0),0)</f>
        <v>8.3065777548226123</v>
      </c>
      <c r="BK35" s="34">
        <f t="shared" si="1"/>
        <v>9.5129490317972092</v>
      </c>
      <c r="BL35" s="34">
        <f t="shared" si="2"/>
        <v>9.09530605258335</v>
      </c>
      <c r="BM35" s="34">
        <f>VLOOKUP($AX35&amp;"_"&amp;$BC$14,データシート1!$A:$BT,MATCH($BC$12&amp;"_"&amp;BM$20,データシート1!$A$1:$BT$1,0),0)</f>
        <v>5.1456876361995958</v>
      </c>
      <c r="BN35" s="34">
        <f>VLOOKUP($AX35&amp;"_"&amp;$BC$14,データシート1!$A:$BT,MATCH($BC$12&amp;"_"&amp;BN$20,データシート1!$A$1:$BT$1,0),0)</f>
        <v>3.9496184163837542</v>
      </c>
      <c r="BO35" s="34">
        <f>VLOOKUP($AX35&amp;"_"&amp;$BC$14,データシート1!$A:$BT,MATCH($BC$12&amp;"_"&amp;BO$20,データシート1!$A$1:$BT$1,0),0)</f>
        <v>0.41764297921386001</v>
      </c>
      <c r="BP35" s="34">
        <f>VLOOKUP($AX35&amp;"_"&amp;$BC$14,データシート1!$A:$BT,MATCH($BC$12&amp;"_"&amp;BP$20,データシート1!$A$1:$BT$1,0),0)</f>
        <v>0</v>
      </c>
      <c r="BQ35" s="34">
        <f>VLOOKUP($AX35&amp;"_"&amp;$BC$14,データシート1!$A:$BT,MATCH($BC$12&amp;"_"&amp;BQ$20,データシート1!$A$1:$BT$1,0),0)</f>
        <v>0</v>
      </c>
      <c r="BR35" s="35">
        <f t="shared" si="3"/>
        <v>29.2746023472037</v>
      </c>
      <c r="BT35" s="121" t="str">
        <f t="shared" si="4"/>
        <v>安堵町</v>
      </c>
      <c r="BU35" s="33">
        <f t="shared" si="25"/>
        <v>29.2746023472037</v>
      </c>
      <c r="BV35" s="59">
        <f t="shared" si="16"/>
        <v>0.25435873445837393</v>
      </c>
      <c r="BW35" s="59">
        <f t="shared" si="5"/>
        <v>0.24462401281065643</v>
      </c>
      <c r="BX35" s="59">
        <f t="shared" si="5"/>
        <v>2.8439001797502632E-3</v>
      </c>
      <c r="BY35" s="59">
        <f t="shared" si="5"/>
        <v>6.8908214679672579E-3</v>
      </c>
      <c r="BZ35" s="59">
        <f t="shared" si="5"/>
        <v>0.13693865789298837</v>
      </c>
      <c r="CA35" s="59">
        <f t="shared" si="5"/>
        <v>0.28374690307675704</v>
      </c>
      <c r="CB35" s="59">
        <f t="shared" si="5"/>
        <v>0.32495570457188067</v>
      </c>
      <c r="CC35" s="59">
        <f t="shared" si="5"/>
        <v>0.31068931166718755</v>
      </c>
      <c r="CD35" s="59">
        <f t="shared" si="5"/>
        <v>0.17577310103722416</v>
      </c>
      <c r="CE35" s="59">
        <f t="shared" si="5"/>
        <v>0.13491621062996337</v>
      </c>
      <c r="CF35" s="59">
        <f t="shared" si="5"/>
        <v>1.4266392904693139E-2</v>
      </c>
      <c r="CG35" s="59">
        <f t="shared" si="5"/>
        <v>0</v>
      </c>
      <c r="CH35" s="59">
        <f t="shared" si="5"/>
        <v>0</v>
      </c>
      <c r="CI35" s="122">
        <f t="shared" si="6"/>
        <v>1</v>
      </c>
      <c r="CK35" s="123" t="str">
        <f t="shared" si="7"/>
        <v>安堵町</v>
      </c>
      <c r="CL35" s="124">
        <f t="shared" si="17"/>
        <v>7.4462508048068763</v>
      </c>
      <c r="CM35" s="65">
        <f t="shared" si="18"/>
        <v>0.44331034322253315</v>
      </c>
      <c r="CN35" s="66">
        <f t="shared" si="19"/>
        <v>7.161270699609231</v>
      </c>
      <c r="CO35" s="65">
        <f t="shared" si="20"/>
        <v>0.46095171352482539</v>
      </c>
      <c r="CP35" s="66">
        <f t="shared" si="8"/>
        <v>8.3254046877330082E-2</v>
      </c>
      <c r="CQ35" s="65">
        <f t="shared" si="21"/>
        <v>0</v>
      </c>
      <c r="CR35" s="66">
        <f t="shared" si="9"/>
        <v>0.20172605832031593</v>
      </c>
      <c r="CS35" s="65">
        <f t="shared" si="22"/>
        <v>0</v>
      </c>
      <c r="CT35" s="66">
        <f t="shared" si="10"/>
        <v>4.0088247557770016</v>
      </c>
      <c r="CU35" s="67">
        <f t="shared" si="23"/>
        <v>0</v>
      </c>
      <c r="CV35" s="16"/>
      <c r="CW35" s="959">
        <f t="shared" si="24"/>
        <v>3.3010000000000002</v>
      </c>
      <c r="CX35" s="962">
        <f>VLOOKUP($AX35&amp;"_"&amp;$CW$14,データシート1!$A:$BT,MATCH($CW$12&amp;"_"&amp;CX$20,データシート1!$A$1:$BT$1,0),0)</f>
        <v>3.3010000000000002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3.3010000000000002</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02323</v>
      </c>
      <c r="AY36" s="18" t="str">
        <f>IF(IFERROR(比較地域マスタ!$Z21,"")=0,"",IFERROR(比較地域マスタ!$Z21,""))</f>
        <v>深浦町</v>
      </c>
      <c r="BB36" s="110" t="str">
        <f t="shared" si="0"/>
        <v>02323</v>
      </c>
      <c r="BC36" s="1031" t="str">
        <f t="shared" si="0"/>
        <v>深浦町</v>
      </c>
      <c r="BD36" s="34">
        <f t="shared" si="14"/>
        <v>54.757974489852103</v>
      </c>
      <c r="BE36" s="34">
        <f t="shared" si="15"/>
        <v>14.154563587428758</v>
      </c>
      <c r="BF36" s="34">
        <f>VLOOKUP($AX36&amp;"_"&amp;$BC$14,データシート1!$A:$BT,MATCH($BC$12&amp;"_"&amp;BF$20,データシート1!$A$1:$BT$1,0),0)</f>
        <v>2.6467488490374822</v>
      </c>
      <c r="BG36" s="34">
        <f>VLOOKUP($AX36&amp;"_"&amp;$BC$14,データシート1!$A:$BT,MATCH($BC$12&amp;"_"&amp;BG$20,データシート1!$A$1:$BT$1,0),0)</f>
        <v>1.5643165086451016</v>
      </c>
      <c r="BH36" s="34">
        <f>VLOOKUP($AX36&amp;"_"&amp;$BC$14,データシート1!$A:$BT,MATCH($BC$12&amp;"_"&amp;BH$20,データシート1!$A$1:$BT$1,0),0)</f>
        <v>9.943498229746174</v>
      </c>
      <c r="BI36" s="34">
        <f>VLOOKUP($AX36&amp;"_"&amp;$BC$14,データシート1!$A:$BT,MATCH($BC$12&amp;"_"&amp;BI$20,データシート1!$A$1:$BT$1,0),0)</f>
        <v>7.5327914984673363</v>
      </c>
      <c r="BJ36" s="34">
        <f>VLOOKUP($AX36&amp;"_"&amp;$BC$14,データシート1!$A:$BT,MATCH($BC$12&amp;"_"&amp;BJ$20,データシート1!$A$1:$BT$1,0),0)</f>
        <v>16.610465617589782</v>
      </c>
      <c r="BK36" s="34">
        <f t="shared" si="1"/>
        <v>15.45109231583182</v>
      </c>
      <c r="BL36" s="34">
        <f t="shared" si="2"/>
        <v>14.770478312023748</v>
      </c>
      <c r="BM36" s="34">
        <f>VLOOKUP($AX36&amp;"_"&amp;$BC$14,データシート1!$A:$BT,MATCH($BC$12&amp;"_"&amp;BM$20,データシート1!$A$1:$BT$1,0),0)</f>
        <v>5.388972920636923</v>
      </c>
      <c r="BN36" s="34">
        <f>VLOOKUP($AX36&amp;"_"&amp;$BC$14,データシート1!$A:$BT,MATCH($BC$12&amp;"_"&amp;BN$20,データシート1!$A$1:$BT$1,0),0)</f>
        <v>9.381505391386824</v>
      </c>
      <c r="BO36" s="34">
        <f>VLOOKUP($AX36&amp;"_"&amp;$BC$14,データシート1!$A:$BT,MATCH($BC$12&amp;"_"&amp;BO$20,データシート1!$A$1:$BT$1,0),0)</f>
        <v>0.44012201556187303</v>
      </c>
      <c r="BP36" s="34">
        <f>VLOOKUP($AX36&amp;"_"&amp;$BC$14,データシート1!$A:$BT,MATCH($BC$12&amp;"_"&amp;BP$20,データシート1!$A$1:$BT$1,0),0)</f>
        <v>0.24049198824620011</v>
      </c>
      <c r="BQ36" s="34">
        <f>VLOOKUP($AX36&amp;"_"&amp;$BC$14,データシート1!$A:$BT,MATCH($BC$12&amp;"_"&amp;BQ$20,データシート1!$A$1:$BT$1,0),0)</f>
        <v>1.0090614705344061</v>
      </c>
      <c r="BR36" s="35">
        <f t="shared" si="3"/>
        <v>54.757974489852103</v>
      </c>
      <c r="BT36" s="121" t="str">
        <f t="shared" si="4"/>
        <v>深浦町</v>
      </c>
      <c r="BU36" s="33">
        <f t="shared" si="25"/>
        <v>54.757974489852103</v>
      </c>
      <c r="BV36" s="59">
        <f t="shared" si="16"/>
        <v>0.25849319152686923</v>
      </c>
      <c r="BW36" s="59">
        <f t="shared" si="5"/>
        <v>4.8335404545103926E-2</v>
      </c>
      <c r="BX36" s="59">
        <f t="shared" si="5"/>
        <v>2.8567830041540433E-2</v>
      </c>
      <c r="BY36" s="59">
        <f t="shared" si="5"/>
        <v>0.18158995694022484</v>
      </c>
      <c r="BZ36" s="59">
        <f t="shared" si="5"/>
        <v>0.13756519609510637</v>
      </c>
      <c r="CA36" s="59">
        <f t="shared" si="5"/>
        <v>0.30334331706641338</v>
      </c>
      <c r="CB36" s="59">
        <f t="shared" si="5"/>
        <v>0.2821706328581467</v>
      </c>
      <c r="CC36" s="59">
        <f t="shared" si="5"/>
        <v>0.26974113724314353</v>
      </c>
      <c r="CD36" s="59">
        <f t="shared" si="5"/>
        <v>9.8414394813592349E-2</v>
      </c>
      <c r="CE36" s="59">
        <f t="shared" si="5"/>
        <v>0.17132674242955115</v>
      </c>
      <c r="CF36" s="59">
        <f t="shared" si="5"/>
        <v>8.0375875781058641E-3</v>
      </c>
      <c r="CG36" s="59">
        <f t="shared" si="5"/>
        <v>4.3919080368973245E-3</v>
      </c>
      <c r="CH36" s="59">
        <f t="shared" si="5"/>
        <v>1.8427662453464347E-2</v>
      </c>
      <c r="CI36" s="122">
        <f t="shared" si="6"/>
        <v>1</v>
      </c>
      <c r="CK36" s="123" t="str">
        <f t="shared" si="7"/>
        <v>深浦町</v>
      </c>
      <c r="CL36" s="124">
        <f t="shared" si="17"/>
        <v>14.154563587428758</v>
      </c>
      <c r="CM36" s="65">
        <f t="shared" si="18"/>
        <v>0</v>
      </c>
      <c r="CN36" s="66">
        <f t="shared" si="19"/>
        <v>2.6467488490374822</v>
      </c>
      <c r="CO36" s="65">
        <f t="shared" si="20"/>
        <v>0</v>
      </c>
      <c r="CP36" s="66">
        <f t="shared" si="8"/>
        <v>1.5643165086451016</v>
      </c>
      <c r="CQ36" s="65">
        <f t="shared" si="21"/>
        <v>0</v>
      </c>
      <c r="CR36" s="66">
        <f t="shared" si="9"/>
        <v>9.943498229746174</v>
      </c>
      <c r="CS36" s="65">
        <f t="shared" si="22"/>
        <v>0</v>
      </c>
      <c r="CT36" s="66">
        <f t="shared" si="10"/>
        <v>7.5327914984673363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40401</v>
      </c>
      <c r="AY37" s="18" t="str">
        <f>IF(IFERROR(比較地域マスタ!$Z22,"")=0,"",IFERROR(比較地域マスタ!$Z22,""))</f>
        <v>小竹町</v>
      </c>
      <c r="BB37" s="110" t="str">
        <f t="shared" si="0"/>
        <v>40401</v>
      </c>
      <c r="BC37" s="1031" t="str">
        <f t="shared" si="0"/>
        <v>小竹町</v>
      </c>
      <c r="BD37" s="34">
        <f t="shared" si="14"/>
        <v>77.056984308508447</v>
      </c>
      <c r="BE37" s="34">
        <f t="shared" si="15"/>
        <v>49.278520213161222</v>
      </c>
      <c r="BF37" s="34">
        <f>VLOOKUP($AX37&amp;"_"&amp;$BC$14,データシート1!$A:$BT,MATCH($BC$12&amp;"_"&amp;BF$20,データシート1!$A$1:$BT$1,0),0)</f>
        <v>47.502488487132297</v>
      </c>
      <c r="BG37" s="34">
        <f>VLOOKUP($AX37&amp;"_"&amp;$BC$14,データシート1!$A:$BT,MATCH($BC$12&amp;"_"&amp;BG$20,データシート1!$A$1:$BT$1,0),0)</f>
        <v>0.56525657254198369</v>
      </c>
      <c r="BH37" s="34">
        <f>VLOOKUP($AX37&amp;"_"&amp;$BC$14,データシート1!$A:$BT,MATCH($BC$12&amp;"_"&amp;BH$20,データシート1!$A$1:$BT$1,0),0)</f>
        <v>1.2107751534869433</v>
      </c>
      <c r="BI37" s="34">
        <f>VLOOKUP($AX37&amp;"_"&amp;$BC$14,データシート1!$A:$BT,MATCH($BC$12&amp;"_"&amp;BI$20,データシート1!$A$1:$BT$1,0),0)</f>
        <v>5.9993259971614838</v>
      </c>
      <c r="BJ37" s="34">
        <f>VLOOKUP($AX37&amp;"_"&amp;$BC$14,データシート1!$A:$BT,MATCH($BC$12&amp;"_"&amp;BJ$20,データシート1!$A$1:$BT$1,0),0)</f>
        <v>6.9371130615495691</v>
      </c>
      <c r="BK37" s="34">
        <f t="shared" si="1"/>
        <v>14.842025036636166</v>
      </c>
      <c r="BL37" s="34">
        <f t="shared" si="2"/>
        <v>14.416908507675434</v>
      </c>
      <c r="BM37" s="34">
        <f>VLOOKUP($AX37&amp;"_"&amp;$BC$14,データシート1!$A:$BT,MATCH($BC$12&amp;"_"&amp;BM$20,データシート1!$A$1:$BT$1,0),0)</f>
        <v>6.8011148789072298</v>
      </c>
      <c r="BN37" s="34">
        <f>VLOOKUP($AX37&amp;"_"&amp;$BC$14,データシート1!$A:$BT,MATCH($BC$12&amp;"_"&amp;BN$20,データシート1!$A$1:$BT$1,0),0)</f>
        <v>7.6157936287682046</v>
      </c>
      <c r="BO37" s="34">
        <f>VLOOKUP($AX37&amp;"_"&amp;$BC$14,データシート1!$A:$BT,MATCH($BC$12&amp;"_"&amp;BO$20,データシート1!$A$1:$BT$1,0),0)</f>
        <v>0.42511652896073199</v>
      </c>
      <c r="BP37" s="34">
        <f>VLOOKUP($AX37&amp;"_"&amp;$BC$14,データシート1!$A:$BT,MATCH($BC$12&amp;"_"&amp;BP$20,データシート1!$A$1:$BT$1,0),0)</f>
        <v>0</v>
      </c>
      <c r="BQ37" s="34">
        <f>VLOOKUP($AX37&amp;"_"&amp;$BC$14,データシート1!$A:$BT,MATCH($BC$12&amp;"_"&amp;BQ$20,データシート1!$A$1:$BT$1,0),0)</f>
        <v>0</v>
      </c>
      <c r="BR37" s="35">
        <f t="shared" si="3"/>
        <v>77.056984308508447</v>
      </c>
      <c r="BT37" s="121" t="str">
        <f t="shared" si="4"/>
        <v>小竹町</v>
      </c>
      <c r="BU37" s="33">
        <f t="shared" si="25"/>
        <v>77.056984308508447</v>
      </c>
      <c r="BV37" s="59">
        <f t="shared" si="16"/>
        <v>0.6395075106478052</v>
      </c>
      <c r="BW37" s="59">
        <f t="shared" si="5"/>
        <v>0.61645922058082914</v>
      </c>
      <c r="BX37" s="59">
        <f t="shared" si="5"/>
        <v>7.3355657195057064E-3</v>
      </c>
      <c r="BY37" s="59">
        <f t="shared" si="5"/>
        <v>1.5712724347470376E-2</v>
      </c>
      <c r="BZ37" s="59">
        <f t="shared" si="5"/>
        <v>7.7855707058848048E-2</v>
      </c>
      <c r="CA37" s="59">
        <f t="shared" si="5"/>
        <v>9.0025753327899055E-2</v>
      </c>
      <c r="CB37" s="59">
        <f t="shared" si="5"/>
        <v>0.19261102896544766</v>
      </c>
      <c r="CC37" s="59">
        <f t="shared" si="5"/>
        <v>0.18709411790572178</v>
      </c>
      <c r="CD37" s="59">
        <f t="shared" si="5"/>
        <v>8.8260849291454391E-2</v>
      </c>
      <c r="CE37" s="59">
        <f t="shared" si="5"/>
        <v>9.8833268614267417E-2</v>
      </c>
      <c r="CF37" s="59">
        <f t="shared" si="5"/>
        <v>5.5169110597258555E-3</v>
      </c>
      <c r="CG37" s="59">
        <f t="shared" si="5"/>
        <v>0</v>
      </c>
      <c r="CH37" s="59">
        <f t="shared" si="5"/>
        <v>0</v>
      </c>
      <c r="CI37" s="122">
        <f t="shared" si="6"/>
        <v>1</v>
      </c>
      <c r="CK37" s="123" t="str">
        <f t="shared" si="7"/>
        <v>小竹町</v>
      </c>
      <c r="CL37" s="124">
        <f t="shared" si="17"/>
        <v>49.278520213161222</v>
      </c>
      <c r="CM37" s="65">
        <f t="shared" si="18"/>
        <v>7.1207495371641089E-2</v>
      </c>
      <c r="CN37" s="66">
        <f t="shared" si="19"/>
        <v>47.502488487132297</v>
      </c>
      <c r="CO37" s="65">
        <f t="shared" si="20"/>
        <v>7.3869814229848924E-2</v>
      </c>
      <c r="CP37" s="66">
        <f t="shared" si="8"/>
        <v>0.56525657254198369</v>
      </c>
      <c r="CQ37" s="65">
        <f t="shared" si="21"/>
        <v>0</v>
      </c>
      <c r="CR37" s="66">
        <f t="shared" si="9"/>
        <v>1.2107751534869433</v>
      </c>
      <c r="CS37" s="65">
        <f t="shared" si="22"/>
        <v>0</v>
      </c>
      <c r="CT37" s="66">
        <f t="shared" si="10"/>
        <v>5.9993259971614838</v>
      </c>
      <c r="CU37" s="67">
        <f t="shared" si="23"/>
        <v>0</v>
      </c>
      <c r="CV37" s="16"/>
      <c r="CW37" s="959">
        <f t="shared" si="24"/>
        <v>3.5089999999999999</v>
      </c>
      <c r="CX37" s="962">
        <f>VLOOKUP($AX37&amp;"_"&amp;$CW$14,データシート1!$A:$BT,MATCH($CW$12&amp;"_"&amp;CX$20,データシート1!$A$1:$BT$1,0),0)</f>
        <v>3.5089999999999999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3.5089999999999999</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12443</v>
      </c>
      <c r="AY38" s="18" t="str">
        <f>IF(IFERROR(比較地域マスタ!$Z23,"")=0,"",IFERROR(比較地域マスタ!$Z23,""))</f>
        <v>御宿町</v>
      </c>
      <c r="BB38" s="110" t="str">
        <f t="shared" si="0"/>
        <v>12443</v>
      </c>
      <c r="BC38" s="1031" t="str">
        <f t="shared" si="0"/>
        <v>御宿町</v>
      </c>
      <c r="BD38" s="34">
        <f t="shared" si="14"/>
        <v>37.369011138856457</v>
      </c>
      <c r="BE38" s="34">
        <f t="shared" si="15"/>
        <v>6.0446516105719272</v>
      </c>
      <c r="BF38" s="34">
        <f>VLOOKUP($AX38&amp;"_"&amp;$BC$14,データシート1!$A:$BT,MATCH($BC$12&amp;"_"&amp;BF$20,データシート1!$A$1:$BT$1,0),0)</f>
        <v>4.523141854451274</v>
      </c>
      <c r="BG38" s="34">
        <f>VLOOKUP($AX38&amp;"_"&amp;$BC$14,データシート1!$A:$BT,MATCH($BC$12&amp;"_"&amp;BG$20,データシート1!$A$1:$BT$1,0),0)</f>
        <v>0.30388939666923276</v>
      </c>
      <c r="BH38" s="34">
        <f>VLOOKUP($AX38&amp;"_"&amp;$BC$14,データシート1!$A:$BT,MATCH($BC$12&amp;"_"&amp;BH$20,データシート1!$A$1:$BT$1,0),0)</f>
        <v>1.2176203594514206</v>
      </c>
      <c r="BI38" s="34">
        <f>VLOOKUP($AX38&amp;"_"&amp;$BC$14,データシート1!$A:$BT,MATCH($BC$12&amp;"_"&amp;BI$20,データシート1!$A$1:$BT$1,0),0)</f>
        <v>7.3566282365655997</v>
      </c>
      <c r="BJ38" s="34">
        <f>VLOOKUP($AX38&amp;"_"&amp;$BC$14,データシート1!$A:$BT,MATCH($BC$12&amp;"_"&amp;BJ$20,データシート1!$A$1:$BT$1,0),0)</f>
        <v>8.864909665376759</v>
      </c>
      <c r="BK38" s="34">
        <f t="shared" si="1"/>
        <v>11.174023053342168</v>
      </c>
      <c r="BL38" s="34">
        <f t="shared" si="2"/>
        <v>10.753577492973232</v>
      </c>
      <c r="BM38" s="34">
        <f>VLOOKUP($AX38&amp;"_"&amp;$BC$14,データシート1!$A:$BT,MATCH($BC$12&amp;"_"&amp;BM$20,データシート1!$A$1:$BT$1,0),0)</f>
        <v>5.6934193101003974</v>
      </c>
      <c r="BN38" s="34">
        <f>VLOOKUP($AX38&amp;"_"&amp;$BC$14,データシート1!$A:$BT,MATCH($BC$12&amp;"_"&amp;BN$20,データシート1!$A$1:$BT$1,0),0)</f>
        <v>5.0601581828728337</v>
      </c>
      <c r="BO38" s="34">
        <f>VLOOKUP($AX38&amp;"_"&amp;$BC$14,データシート1!$A:$BT,MATCH($BC$12&amp;"_"&amp;BO$20,データシート1!$A$1:$BT$1,0),0)</f>
        <v>0.42044556036893699</v>
      </c>
      <c r="BP38" s="34">
        <f>VLOOKUP($AX38&amp;"_"&amp;$BC$14,データシート1!$A:$BT,MATCH($BC$12&amp;"_"&amp;BP$20,データシート1!$A$1:$BT$1,0),0)</f>
        <v>0</v>
      </c>
      <c r="BQ38" s="34">
        <f>VLOOKUP($AX38&amp;"_"&amp;$BC$14,データシート1!$A:$BT,MATCH($BC$12&amp;"_"&amp;BQ$20,データシート1!$A$1:$BT$1,0),0)</f>
        <v>3.9287985729999999</v>
      </c>
      <c r="BR38" s="35">
        <f t="shared" si="3"/>
        <v>37.369011138856457</v>
      </c>
      <c r="BT38" s="121" t="str">
        <f t="shared" si="4"/>
        <v>御宿町</v>
      </c>
      <c r="BU38" s="33">
        <f t="shared" si="25"/>
        <v>37.369011138856457</v>
      </c>
      <c r="BV38" s="59">
        <f t="shared" si="16"/>
        <v>0.16175572824528592</v>
      </c>
      <c r="BW38" s="59">
        <f t="shared" si="5"/>
        <v>0.12103991292796323</v>
      </c>
      <c r="BX38" s="59">
        <f t="shared" si="5"/>
        <v>8.1321230454837294E-3</v>
      </c>
      <c r="BY38" s="59">
        <f t="shared" si="5"/>
        <v>3.2583692271838945E-2</v>
      </c>
      <c r="BZ38" s="59">
        <f t="shared" si="5"/>
        <v>0.19686440749608561</v>
      </c>
      <c r="CA38" s="59">
        <f t="shared" si="5"/>
        <v>0.23722623091192765</v>
      </c>
      <c r="CB38" s="59">
        <f t="shared" si="5"/>
        <v>0.2990184303197515</v>
      </c>
      <c r="CC38" s="59">
        <f t="shared" si="5"/>
        <v>0.28776724792140984</v>
      </c>
      <c r="CD38" s="59">
        <f t="shared" si="5"/>
        <v>0.15235670242770635</v>
      </c>
      <c r="CE38" s="59">
        <f t="shared" si="5"/>
        <v>0.13541054549370346</v>
      </c>
      <c r="CF38" s="59">
        <f t="shared" si="5"/>
        <v>1.1251182398341707E-2</v>
      </c>
      <c r="CG38" s="59">
        <f t="shared" si="5"/>
        <v>0</v>
      </c>
      <c r="CH38" s="59">
        <f t="shared" si="5"/>
        <v>0.1051352030269492</v>
      </c>
      <c r="CI38" s="122">
        <f t="shared" si="6"/>
        <v>1</v>
      </c>
      <c r="CK38" s="123" t="str">
        <f t="shared" si="7"/>
        <v>御宿町</v>
      </c>
      <c r="CL38" s="124">
        <f t="shared" si="17"/>
        <v>6.0446516105719272</v>
      </c>
      <c r="CM38" s="65">
        <f t="shared" si="18"/>
        <v>0</v>
      </c>
      <c r="CN38" s="66">
        <f t="shared" si="19"/>
        <v>4.523141854451274</v>
      </c>
      <c r="CO38" s="65">
        <f t="shared" si="20"/>
        <v>0</v>
      </c>
      <c r="CP38" s="66">
        <f t="shared" si="8"/>
        <v>0.30388939666923276</v>
      </c>
      <c r="CQ38" s="65">
        <f t="shared" si="21"/>
        <v>0</v>
      </c>
      <c r="CR38" s="66">
        <f t="shared" si="9"/>
        <v>1.2176203594514206</v>
      </c>
      <c r="CS38" s="65">
        <f t="shared" si="22"/>
        <v>0</v>
      </c>
      <c r="CT38" s="66">
        <f t="shared" si="10"/>
        <v>7.3566282365655997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01664</v>
      </c>
      <c r="AY39" s="18" t="str">
        <f>IF(IFERROR(比較地域マスタ!$Z24,"")=0,"",IFERROR(比較地域マスタ!$Z24,""))</f>
        <v>標茶町</v>
      </c>
      <c r="BB39" s="110" t="str">
        <f t="shared" si="0"/>
        <v>01664</v>
      </c>
      <c r="BC39" s="1031" t="str">
        <f t="shared" si="0"/>
        <v>標茶町</v>
      </c>
      <c r="BD39" s="34">
        <f t="shared" si="14"/>
        <v>116.86096948238188</v>
      </c>
      <c r="BE39" s="34">
        <f t="shared" si="15"/>
        <v>67.716224226348828</v>
      </c>
      <c r="BF39" s="34">
        <f>VLOOKUP($AX39&amp;"_"&amp;$BC$14,データシート1!$A:$BT,MATCH($BC$12&amp;"_"&amp;BF$20,データシート1!$A$1:$BT$1,0),0)</f>
        <v>46.905947027474724</v>
      </c>
      <c r="BG39" s="34">
        <f>VLOOKUP($AX39&amp;"_"&amp;$BC$14,データシート1!$A:$BT,MATCH($BC$12&amp;"_"&amp;BG$20,データシート1!$A$1:$BT$1,0),0)</f>
        <v>1.0343252582650062</v>
      </c>
      <c r="BH39" s="34">
        <f>VLOOKUP($AX39&amp;"_"&amp;$BC$14,データシート1!$A:$BT,MATCH($BC$12&amp;"_"&amp;BH$20,データシート1!$A$1:$BT$1,0),0)</f>
        <v>19.77595194060909</v>
      </c>
      <c r="BI39" s="34">
        <f>VLOOKUP($AX39&amp;"_"&amp;$BC$14,データシート1!$A:$BT,MATCH($BC$12&amp;"_"&amp;BI$20,データシート1!$A$1:$BT$1,0),0)</f>
        <v>10.025682744322932</v>
      </c>
      <c r="BJ39" s="34">
        <f>VLOOKUP($AX39&amp;"_"&amp;$BC$14,データシート1!$A:$BT,MATCH($BC$12&amp;"_"&amp;BJ$20,データシート1!$A$1:$BT$1,0),0)</f>
        <v>15.995283555715249</v>
      </c>
      <c r="BK39" s="34">
        <f t="shared" si="1"/>
        <v>22.184775996974864</v>
      </c>
      <c r="BL39" s="34">
        <f t="shared" si="2"/>
        <v>21.759309145369748</v>
      </c>
      <c r="BM39" s="34">
        <f>VLOOKUP($AX39&amp;"_"&amp;$BC$14,データシート1!$A:$BT,MATCH($BC$12&amp;"_"&amp;BM$20,データシート1!$A$1:$BT$1,0),0)</f>
        <v>7.949584517731493</v>
      </c>
      <c r="BN39" s="34">
        <f>VLOOKUP($AX39&amp;"_"&amp;$BC$14,データシート1!$A:$BT,MATCH($BC$12&amp;"_"&amp;BN$20,データシート1!$A$1:$BT$1,0),0)</f>
        <v>13.809724627638255</v>
      </c>
      <c r="BO39" s="34">
        <f>VLOOKUP($AX39&amp;"_"&amp;$BC$14,データシート1!$A:$BT,MATCH($BC$12&amp;"_"&amp;BO$20,データシート1!$A$1:$BT$1,0),0)</f>
        <v>0.42546685160511599</v>
      </c>
      <c r="BP39" s="34">
        <f>VLOOKUP($AX39&amp;"_"&amp;$BC$14,データシート1!$A:$BT,MATCH($BC$12&amp;"_"&amp;BP$20,データシート1!$A$1:$BT$1,0),0)</f>
        <v>0</v>
      </c>
      <c r="BQ39" s="34">
        <f>VLOOKUP($AX39&amp;"_"&amp;$BC$14,データシート1!$A:$BT,MATCH($BC$12&amp;"_"&amp;BQ$20,データシート1!$A$1:$BT$1,0),0)</f>
        <v>0.93900295901999997</v>
      </c>
      <c r="BR39" s="35">
        <f t="shared" si="3"/>
        <v>116.86096948238188</v>
      </c>
      <c r="BT39" s="121" t="str">
        <f t="shared" si="4"/>
        <v>標茶町</v>
      </c>
      <c r="BU39" s="33">
        <f t="shared" si="25"/>
        <v>116.86096948238188</v>
      </c>
      <c r="BV39" s="59">
        <f t="shared" si="16"/>
        <v>0.57945971633033411</v>
      </c>
      <c r="BW39" s="59">
        <f t="shared" si="5"/>
        <v>0.40138249096544021</v>
      </c>
      <c r="BX39" s="59">
        <f t="shared" si="5"/>
        <v>8.8509043083109338E-3</v>
      </c>
      <c r="BY39" s="59">
        <f t="shared" si="5"/>
        <v>0.16922632105658289</v>
      </c>
      <c r="BZ39" s="59">
        <f t="shared" si="5"/>
        <v>8.5791541767368432E-2</v>
      </c>
      <c r="CA39" s="59">
        <f t="shared" si="5"/>
        <v>0.13687447251690582</v>
      </c>
      <c r="CB39" s="59">
        <f t="shared" si="5"/>
        <v>0.18983905486356137</v>
      </c>
      <c r="CC39" s="59">
        <f t="shared" si="5"/>
        <v>0.18619825970766238</v>
      </c>
      <c r="CD39" s="59">
        <f t="shared" si="5"/>
        <v>6.8026001777522341E-2</v>
      </c>
      <c r="CE39" s="59">
        <f t="shared" si="5"/>
        <v>0.11817225793014004</v>
      </c>
      <c r="CF39" s="59">
        <f t="shared" si="5"/>
        <v>3.640795155898993E-3</v>
      </c>
      <c r="CG39" s="59">
        <f t="shared" si="5"/>
        <v>0</v>
      </c>
      <c r="CH39" s="59">
        <f t="shared" si="5"/>
        <v>8.0352145218302792E-3</v>
      </c>
      <c r="CI39" s="122">
        <f t="shared" si="6"/>
        <v>1</v>
      </c>
      <c r="CK39" s="123" t="str">
        <f t="shared" si="7"/>
        <v>標茶町</v>
      </c>
      <c r="CL39" s="124">
        <f t="shared" si="17"/>
        <v>67.716224226348828</v>
      </c>
      <c r="CM39" s="65">
        <f t="shared" si="18"/>
        <v>0.37683731323682956</v>
      </c>
      <c r="CN39" s="66">
        <f t="shared" si="19"/>
        <v>46.905947027474724</v>
      </c>
      <c r="CO39" s="65">
        <f t="shared" si="20"/>
        <v>0.5440248330356291</v>
      </c>
      <c r="CP39" s="66">
        <f t="shared" si="8"/>
        <v>1.0343252582650062</v>
      </c>
      <c r="CQ39" s="65">
        <f t="shared" si="21"/>
        <v>0</v>
      </c>
      <c r="CR39" s="66">
        <f t="shared" si="9"/>
        <v>19.77595194060909</v>
      </c>
      <c r="CS39" s="65">
        <f t="shared" si="22"/>
        <v>0</v>
      </c>
      <c r="CT39" s="66">
        <f t="shared" si="10"/>
        <v>10.025682744322932</v>
      </c>
      <c r="CU39" s="67">
        <f t="shared" si="23"/>
        <v>0</v>
      </c>
      <c r="CV39" s="16"/>
      <c r="CW39" s="959">
        <f t="shared" si="24"/>
        <v>25.518000000000001</v>
      </c>
      <c r="CX39" s="962">
        <f>VLOOKUP($AX39&amp;"_"&amp;$CW$14,データシート1!$A:$BT,MATCH($CW$12&amp;"_"&amp;CX$20,データシート1!$A$1:$BT$1,0),0)</f>
        <v>25.518000000000001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25.518000000000001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26343</v>
      </c>
      <c r="AY40" s="18" t="str">
        <f>IF(IFERROR(比較地域マスタ!$Z25,"")=0,"",IFERROR(比較地域マスタ!$Z25,""))</f>
        <v>井手町</v>
      </c>
      <c r="BB40" s="110" t="str">
        <f t="shared" si="0"/>
        <v>26343</v>
      </c>
      <c r="BC40" s="1031" t="str">
        <f t="shared" si="0"/>
        <v>井手町</v>
      </c>
      <c r="BD40" s="34">
        <f t="shared" si="14"/>
        <v>41.025697337756291</v>
      </c>
      <c r="BE40" s="34">
        <f t="shared" si="15"/>
        <v>11.469993017901979</v>
      </c>
      <c r="BF40" s="34">
        <f>VLOOKUP($AX40&amp;"_"&amp;$BC$14,データシート1!$A:$BT,MATCH($BC$12&amp;"_"&amp;BF$20,データシート1!$A$1:$BT$1,0),0)</f>
        <v>8.9683341926664628</v>
      </c>
      <c r="BG40" s="34">
        <f>VLOOKUP($AX40&amp;"_"&amp;$BC$14,データシート1!$A:$BT,MATCH($BC$12&amp;"_"&amp;BG$20,データシート1!$A$1:$BT$1,0),0)</f>
        <v>0.80337225108319521</v>
      </c>
      <c r="BH40" s="34">
        <f>VLOOKUP($AX40&amp;"_"&amp;$BC$14,データシート1!$A:$BT,MATCH($BC$12&amp;"_"&amp;BH$20,データシート1!$A$1:$BT$1,0),0)</f>
        <v>1.6982865741523223</v>
      </c>
      <c r="BI40" s="34">
        <f>VLOOKUP($AX40&amp;"_"&amp;$BC$14,データシート1!$A:$BT,MATCH($BC$12&amp;"_"&amp;BI$20,データシート1!$A$1:$BT$1,0),0)</f>
        <v>6.3649173163681798</v>
      </c>
      <c r="BJ40" s="34">
        <f>VLOOKUP($AX40&amp;"_"&amp;$BC$14,データシート1!$A:$BT,MATCH($BC$12&amp;"_"&amp;BJ$20,データシート1!$A$1:$BT$1,0),0)</f>
        <v>7.5199254952757739</v>
      </c>
      <c r="BK40" s="34">
        <f t="shared" si="1"/>
        <v>14.796563227446713</v>
      </c>
      <c r="BL40" s="34">
        <f t="shared" si="2"/>
        <v>14.378978635340252</v>
      </c>
      <c r="BM40" s="34">
        <f>VLOOKUP($AX40&amp;"_"&amp;$BC$14,データシート1!$A:$BT,MATCH($BC$12&amp;"_"&amp;BM$20,データシート1!$A$1:$BT$1,0),0)</f>
        <v>5.6526452400829683</v>
      </c>
      <c r="BN40" s="34">
        <f>VLOOKUP($AX40&amp;"_"&amp;$BC$14,データシート1!$A:$BT,MATCH($BC$12&amp;"_"&amp;BN$20,データシート1!$A$1:$BT$1,0),0)</f>
        <v>8.7263333952572832</v>
      </c>
      <c r="BO40" s="34">
        <f>VLOOKUP($AX40&amp;"_"&amp;$BC$14,データシート1!$A:$BT,MATCH($BC$12&amp;"_"&amp;BO$20,データシート1!$A$1:$BT$1,0),0)</f>
        <v>0.41758459210646198</v>
      </c>
      <c r="BP40" s="34">
        <f>VLOOKUP($AX40&amp;"_"&amp;$BC$14,データシート1!$A:$BT,MATCH($BC$12&amp;"_"&amp;BP$20,データシート1!$A$1:$BT$1,0),0)</f>
        <v>0</v>
      </c>
      <c r="BQ40" s="34">
        <f>VLOOKUP($AX40&amp;"_"&amp;$BC$14,データシート1!$A:$BT,MATCH($BC$12&amp;"_"&amp;BQ$20,データシート1!$A$1:$BT$1,0),0)</f>
        <v>0.87429828076365002</v>
      </c>
      <c r="BR40" s="35">
        <f t="shared" si="3"/>
        <v>41.025697337756291</v>
      </c>
      <c r="BT40" s="121" t="str">
        <f t="shared" si="4"/>
        <v>井手町</v>
      </c>
      <c r="BU40" s="33">
        <f t="shared" si="25"/>
        <v>41.025697337756291</v>
      </c>
      <c r="BV40" s="59">
        <f t="shared" si="16"/>
        <v>0.27958069605671393</v>
      </c>
      <c r="BW40" s="59">
        <f t="shared" si="5"/>
        <v>0.21860284589027157</v>
      </c>
      <c r="BX40" s="59">
        <f t="shared" si="5"/>
        <v>1.9582171741511022E-2</v>
      </c>
      <c r="BY40" s="59">
        <f t="shared" si="5"/>
        <v>4.1395678424931366E-2</v>
      </c>
      <c r="BZ40" s="59">
        <f t="shared" si="5"/>
        <v>0.1551446466337208</v>
      </c>
      <c r="CA40" s="59">
        <f t="shared" si="5"/>
        <v>0.18329793235117356</v>
      </c>
      <c r="CB40" s="59">
        <f t="shared" si="5"/>
        <v>0.36066573361641102</v>
      </c>
      <c r="CC40" s="59">
        <f t="shared" si="5"/>
        <v>0.3504871231550562</v>
      </c>
      <c r="CD40" s="59">
        <f t="shared" si="5"/>
        <v>0.13778303860494753</v>
      </c>
      <c r="CE40" s="59">
        <f t="shared" si="5"/>
        <v>0.2127040845501087</v>
      </c>
      <c r="CF40" s="59">
        <f t="shared" si="5"/>
        <v>1.0178610461354801E-2</v>
      </c>
      <c r="CG40" s="59">
        <f t="shared" si="5"/>
        <v>0</v>
      </c>
      <c r="CH40" s="59">
        <f t="shared" si="5"/>
        <v>2.1310991341980823E-2</v>
      </c>
      <c r="CI40" s="122">
        <f t="shared" si="6"/>
        <v>1</v>
      </c>
      <c r="CK40" s="123" t="str">
        <f t="shared" si="7"/>
        <v>井手町</v>
      </c>
      <c r="CL40" s="124">
        <f t="shared" si="17"/>
        <v>11.469993017901979</v>
      </c>
      <c r="CM40" s="65">
        <f t="shared" si="18"/>
        <v>0</v>
      </c>
      <c r="CN40" s="66">
        <f t="shared" si="19"/>
        <v>8.9683341926664628</v>
      </c>
      <c r="CO40" s="65">
        <f t="shared" si="20"/>
        <v>0</v>
      </c>
      <c r="CP40" s="66">
        <f t="shared" si="8"/>
        <v>0.80337225108319521</v>
      </c>
      <c r="CQ40" s="65">
        <f t="shared" si="21"/>
        <v>0</v>
      </c>
      <c r="CR40" s="66">
        <f t="shared" si="9"/>
        <v>1.6982865741523223</v>
      </c>
      <c r="CS40" s="65">
        <f t="shared" si="22"/>
        <v>0</v>
      </c>
      <c r="CT40" s="66">
        <f t="shared" si="10"/>
        <v>6.3649173163681798</v>
      </c>
      <c r="CU40" s="67">
        <f t="shared" si="23"/>
        <v>0.88343645651762881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5.6230000000000002</v>
      </c>
      <c r="DB40" s="962">
        <f>VLOOKUP($AX40&amp;"_"&amp;$CW$14,データシート1!$A:$BT,MATCH($CW$12&amp;"_"&amp;DB$20,データシート1!$A$1:$BT$1,0),0)</f>
        <v>0</v>
      </c>
      <c r="DC40" s="962">
        <f>VLOOKUP($AX40&amp;"_"&amp;$CW$14,データシート1!$A:$BT,MATCH($CW$12&amp;"_"&amp;DC$20,データシート1!$A$1:$BT$1,0),0)</f>
        <v>0</v>
      </c>
      <c r="DD40" s="961">
        <f t="shared" si="11"/>
        <v>5.6230000000000002</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13361</v>
      </c>
      <c r="AY41" s="18" t="str">
        <f>IF(IFERROR(比較地域マスタ!$Z26,"")=0,"",IFERROR(比較地域マスタ!$Z26,""))</f>
        <v>大島町</v>
      </c>
      <c r="BB41" s="110" t="str">
        <f t="shared" si="0"/>
        <v>13361</v>
      </c>
      <c r="BC41" s="1031" t="str">
        <f t="shared" si="0"/>
        <v>大島町</v>
      </c>
      <c r="BD41" s="34">
        <f t="shared" si="14"/>
        <v>69.903328931850808</v>
      </c>
      <c r="BE41" s="34">
        <f t="shared" si="15"/>
        <v>2.8778960674988312</v>
      </c>
      <c r="BF41" s="34">
        <f>VLOOKUP($AX41&amp;"_"&amp;$BC$14,データシート1!$A:$BT,MATCH($BC$12&amp;"_"&amp;BF$20,データシート1!$A$1:$BT$1,0),0)</f>
        <v>0.30164359613405473</v>
      </c>
      <c r="BG41" s="34">
        <f>VLOOKUP($AX41&amp;"_"&amp;$BC$14,データシート1!$A:$BT,MATCH($BC$12&amp;"_"&amp;BG$20,データシート1!$A$1:$BT$1,0),0)</f>
        <v>1.0432087440521303</v>
      </c>
      <c r="BH41" s="34">
        <f>VLOOKUP($AX41&amp;"_"&amp;$BC$14,データシート1!$A:$BT,MATCH($BC$12&amp;"_"&amp;BH$20,データシート1!$A$1:$BT$1,0),0)</f>
        <v>1.5330437273126463</v>
      </c>
      <c r="BI41" s="34">
        <f>VLOOKUP($AX41&amp;"_"&amp;$BC$14,データシート1!$A:$BT,MATCH($BC$12&amp;"_"&amp;BI$20,データシート1!$A$1:$BT$1,0),0)</f>
        <v>9.524556450797844</v>
      </c>
      <c r="BJ41" s="34">
        <f>VLOOKUP($AX41&amp;"_"&amp;$BC$14,データシート1!$A:$BT,MATCH($BC$12&amp;"_"&amp;BJ$20,データシート1!$A$1:$BT$1,0),0)</f>
        <v>10.313303605130612</v>
      </c>
      <c r="BK41" s="34">
        <f t="shared" si="1"/>
        <v>45.704002550063521</v>
      </c>
      <c r="BL41" s="34">
        <f t="shared" si="2"/>
        <v>22.667892892428448</v>
      </c>
      <c r="BM41" s="34">
        <f>VLOOKUP($AX41&amp;"_"&amp;$BC$14,データシート1!$A:$BT,MATCH($BC$12&amp;"_"&amp;BM$20,データシート1!$A$1:$BT$1,0),0)</f>
        <v>6.3118260386980776</v>
      </c>
      <c r="BN41" s="34">
        <f>VLOOKUP($AX41&amp;"_"&amp;$BC$14,データシート1!$A:$BT,MATCH($BC$12&amp;"_"&amp;BN$20,データシート1!$A$1:$BT$1,0),0)</f>
        <v>16.356066853730368</v>
      </c>
      <c r="BO41" s="34">
        <f>VLOOKUP($AX41&amp;"_"&amp;$BC$14,データシート1!$A:$BT,MATCH($BC$12&amp;"_"&amp;BO$20,データシート1!$A$1:$BT$1,0),0)</f>
        <v>0.42400717392018</v>
      </c>
      <c r="BP41" s="34">
        <f>VLOOKUP($AX41&amp;"_"&amp;$BC$14,データシート1!$A:$BT,MATCH($BC$12&amp;"_"&amp;BP$20,データシート1!$A$1:$BT$1,0),0)</f>
        <v>22.612102483714889</v>
      </c>
      <c r="BQ41" s="34">
        <f>VLOOKUP($AX41&amp;"_"&amp;$BC$14,データシート1!$A:$BT,MATCH($BC$12&amp;"_"&amp;BQ$20,データシート1!$A$1:$BT$1,0),0)</f>
        <v>1.4835702583599999</v>
      </c>
      <c r="BR41" s="35">
        <f t="shared" si="3"/>
        <v>69.903328931850808</v>
      </c>
      <c r="BT41" s="121" t="str">
        <f t="shared" si="4"/>
        <v>大島町</v>
      </c>
      <c r="BU41" s="33">
        <f t="shared" si="25"/>
        <v>69.903328931850808</v>
      </c>
      <c r="BV41" s="59">
        <f t="shared" si="16"/>
        <v>4.1169656888651325E-2</v>
      </c>
      <c r="BW41" s="59">
        <f t="shared" si="5"/>
        <v>4.3151535233483512E-3</v>
      </c>
      <c r="BX41" s="59">
        <f t="shared" si="5"/>
        <v>1.4923591765839378E-2</v>
      </c>
      <c r="BY41" s="59">
        <f t="shared" si="5"/>
        <v>2.1930911599463598E-2</v>
      </c>
      <c r="BZ41" s="59">
        <f t="shared" si="5"/>
        <v>0.13625325998542062</v>
      </c>
      <c r="CA41" s="59">
        <f t="shared" si="5"/>
        <v>0.14753665902213492</v>
      </c>
      <c r="CB41" s="59">
        <f t="shared" si="5"/>
        <v>0.65381725374796729</v>
      </c>
      <c r="CC41" s="59">
        <f t="shared" si="5"/>
        <v>0.32427486986388759</v>
      </c>
      <c r="CD41" s="59">
        <f t="shared" si="5"/>
        <v>9.0293640305049216E-2</v>
      </c>
      <c r="CE41" s="59">
        <f t="shared" si="5"/>
        <v>0.23398122955883832</v>
      </c>
      <c r="CF41" s="59">
        <f t="shared" si="5"/>
        <v>6.06562205833641E-3</v>
      </c>
      <c r="CG41" s="59">
        <f t="shared" si="5"/>
        <v>0.3234767618257432</v>
      </c>
      <c r="CH41" s="59">
        <f t="shared" si="5"/>
        <v>2.1223170355825854E-2</v>
      </c>
      <c r="CI41" s="122">
        <f t="shared" si="6"/>
        <v>1</v>
      </c>
      <c r="CK41" s="123" t="str">
        <f t="shared" si="7"/>
        <v>大島町</v>
      </c>
      <c r="CL41" s="124">
        <f t="shared" si="17"/>
        <v>2.8778960674988312</v>
      </c>
      <c r="CM41" s="65">
        <f t="shared" si="18"/>
        <v>0</v>
      </c>
      <c r="CN41" s="66">
        <f t="shared" si="19"/>
        <v>0.30164359613405473</v>
      </c>
      <c r="CO41" s="65">
        <f t="shared" si="20"/>
        <v>0</v>
      </c>
      <c r="CP41" s="66">
        <f t="shared" si="8"/>
        <v>1.0432087440521303</v>
      </c>
      <c r="CQ41" s="65">
        <f t="shared" si="21"/>
        <v>0</v>
      </c>
      <c r="CR41" s="66">
        <f t="shared" si="9"/>
        <v>1.5330437273126463</v>
      </c>
      <c r="CS41" s="65">
        <f t="shared" si="22"/>
        <v>0</v>
      </c>
      <c r="CT41" s="66">
        <f t="shared" si="10"/>
        <v>9.524556450797844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1.073</v>
      </c>
      <c r="DC41" s="962">
        <f>VLOOKUP($AX41&amp;"_"&amp;$CW$14,データシート1!$A:$BT,MATCH($CW$12&amp;"_"&amp;DC$20,データシート1!$A$1:$BT$1,0),0)</f>
        <v>0</v>
      </c>
      <c r="DD41" s="961">
        <f t="shared" si="11"/>
        <v>1.073</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10448</v>
      </c>
      <c r="AY42" s="18" t="str">
        <f>IF(IFERROR(比較地域マスタ!$Z27,"")=0,"",IFERROR(比較地域マスタ!$Z27,""))</f>
        <v>昭和村</v>
      </c>
      <c r="BB42" s="110" t="str">
        <f t="shared" si="0"/>
        <v>10448</v>
      </c>
      <c r="BC42" s="1031" t="str">
        <f t="shared" si="0"/>
        <v>昭和村</v>
      </c>
      <c r="BD42" s="34">
        <f t="shared" si="14"/>
        <v>72.760487171700518</v>
      </c>
      <c r="BE42" s="34">
        <f t="shared" si="15"/>
        <v>33.561414186405472</v>
      </c>
      <c r="BF42" s="34">
        <f>VLOOKUP($AX42&amp;"_"&amp;$BC$14,データシート1!$A:$BT,MATCH($BC$12&amp;"_"&amp;BF$20,データシート1!$A$1:$BT$1,0),0)</f>
        <v>25.133372593116402</v>
      </c>
      <c r="BG42" s="34">
        <f>VLOOKUP($AX42&amp;"_"&amp;$BC$14,データシート1!$A:$BT,MATCH($BC$12&amp;"_"&amp;BG$20,データシート1!$A$1:$BT$1,0),0)</f>
        <v>0.32688288381348418</v>
      </c>
      <c r="BH42" s="34">
        <f>VLOOKUP($AX42&amp;"_"&amp;$BC$14,データシート1!$A:$BT,MATCH($BC$12&amp;"_"&amp;BH$20,データシート1!$A$1:$BT$1,0),0)</f>
        <v>8.1011587094755839</v>
      </c>
      <c r="BI42" s="34">
        <f>VLOOKUP($AX42&amp;"_"&amp;$BC$14,データシート1!$A:$BT,MATCH($BC$12&amp;"_"&amp;BI$20,データシート1!$A$1:$BT$1,0),0)</f>
        <v>5.479070199342897</v>
      </c>
      <c r="BJ42" s="34">
        <f>VLOOKUP($AX42&amp;"_"&amp;$BC$14,データシート1!$A:$BT,MATCH($BC$12&amp;"_"&amp;BJ$20,データシート1!$A$1:$BT$1,0),0)</f>
        <v>7.7664314390761602</v>
      </c>
      <c r="BK42" s="34">
        <f t="shared" si="1"/>
        <v>25.237810039290572</v>
      </c>
      <c r="BL42" s="34">
        <f t="shared" si="2"/>
        <v>24.827173512964404</v>
      </c>
      <c r="BM42" s="34">
        <f>VLOOKUP($AX42&amp;"_"&amp;$BC$14,データシート1!$A:$BT,MATCH($BC$12&amp;"_"&amp;BM$20,データシート1!$A$1:$BT$1,0),0)</f>
        <v>6.9098457322870415</v>
      </c>
      <c r="BN42" s="34">
        <f>VLOOKUP($AX42&amp;"_"&amp;$BC$14,データシート1!$A:$BT,MATCH($BC$12&amp;"_"&amp;BN$20,データシート1!$A$1:$BT$1,0),0)</f>
        <v>17.917327780677361</v>
      </c>
      <c r="BO42" s="34">
        <f>VLOOKUP($AX42&amp;"_"&amp;$BC$14,データシート1!$A:$BT,MATCH($BC$12&amp;"_"&amp;BO$20,データシート1!$A$1:$BT$1,0),0)</f>
        <v>0.41063652632616698</v>
      </c>
      <c r="BP42" s="34">
        <f>VLOOKUP($AX42&amp;"_"&amp;$BC$14,データシート1!$A:$BT,MATCH($BC$12&amp;"_"&amp;BP$20,データシート1!$A$1:$BT$1,0),0)</f>
        <v>0</v>
      </c>
      <c r="BQ42" s="34">
        <f>VLOOKUP($AX42&amp;"_"&amp;$BC$14,データシート1!$A:$BT,MATCH($BC$12&amp;"_"&amp;BQ$20,データシート1!$A$1:$BT$1,0),0)</f>
        <v>0.71576130758541856</v>
      </c>
      <c r="BR42" s="35">
        <f t="shared" si="3"/>
        <v>72.760487171700518</v>
      </c>
      <c r="BT42" s="121" t="str">
        <f t="shared" si="4"/>
        <v>昭和村</v>
      </c>
      <c r="BU42" s="33">
        <f t="shared" si="25"/>
        <v>72.760487171700518</v>
      </c>
      <c r="BV42" s="59">
        <f t="shared" si="16"/>
        <v>0.46125878881496629</v>
      </c>
      <c r="BW42" s="59">
        <f t="shared" si="5"/>
        <v>0.34542611752731339</v>
      </c>
      <c r="BX42" s="59">
        <f t="shared" si="5"/>
        <v>4.4925878937850496E-3</v>
      </c>
      <c r="BY42" s="59">
        <f t="shared" si="5"/>
        <v>0.11134008339386781</v>
      </c>
      <c r="BZ42" s="59">
        <f t="shared" si="5"/>
        <v>7.5302824545599362E-2</v>
      </c>
      <c r="CA42" s="59">
        <f t="shared" ref="CA42:CH68" si="32">BJ42/$BR42</f>
        <v>0.10673968442169582</v>
      </c>
      <c r="CB42" s="59">
        <f t="shared" si="32"/>
        <v>0.34686147688558322</v>
      </c>
      <c r="CC42" s="59">
        <f t="shared" si="32"/>
        <v>0.34121780210703001</v>
      </c>
      <c r="CD42" s="59">
        <f t="shared" si="32"/>
        <v>9.4967007518533472E-2</v>
      </c>
      <c r="CE42" s="59">
        <f t="shared" si="32"/>
        <v>0.24625079458849652</v>
      </c>
      <c r="CF42" s="59">
        <f t="shared" si="32"/>
        <v>5.6436747785531607E-3</v>
      </c>
      <c r="CG42" s="59">
        <f t="shared" si="32"/>
        <v>0</v>
      </c>
      <c r="CH42" s="59">
        <f t="shared" si="32"/>
        <v>9.8372253321553759E-3</v>
      </c>
      <c r="CI42" s="122">
        <f t="shared" si="6"/>
        <v>1</v>
      </c>
      <c r="CK42" s="123" t="str">
        <f t="shared" si="7"/>
        <v>昭和村</v>
      </c>
      <c r="CL42" s="124">
        <f t="shared" si="17"/>
        <v>33.561414186405472</v>
      </c>
      <c r="CM42" s="65">
        <f t="shared" si="18"/>
        <v>0.80357162097550039</v>
      </c>
      <c r="CN42" s="66">
        <f t="shared" si="19"/>
        <v>25.133372593116402</v>
      </c>
      <c r="CO42" s="65">
        <f t="shared" si="20"/>
        <v>1</v>
      </c>
      <c r="CP42" s="66">
        <f t="shared" si="8"/>
        <v>0.32688288381348418</v>
      </c>
      <c r="CQ42" s="65">
        <f t="shared" si="21"/>
        <v>0</v>
      </c>
      <c r="CR42" s="66">
        <f t="shared" si="9"/>
        <v>8.1011587094755839</v>
      </c>
      <c r="CS42" s="65">
        <f t="shared" si="22"/>
        <v>0</v>
      </c>
      <c r="CT42" s="66">
        <f t="shared" si="10"/>
        <v>5.479070199342897</v>
      </c>
      <c r="CU42" s="67">
        <f t="shared" si="23"/>
        <v>0</v>
      </c>
      <c r="CV42" s="16"/>
      <c r="CW42" s="959">
        <f t="shared" si="24"/>
        <v>26.969000000000001</v>
      </c>
      <c r="CX42" s="962">
        <f>VLOOKUP($AX42&amp;"_"&amp;$CW$14,データシート1!$A:$BT,MATCH($CW$12&amp;"_"&amp;CX$20,データシート1!$A$1:$BT$1,0),0)</f>
        <v>26.969000000000001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26.969000000000001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13401</v>
      </c>
      <c r="AY43" s="18" t="str">
        <f>IF(IFERROR(比較地域マスタ!$Z28,"")=0,"",IFERROR(比較地域マスタ!$Z28,""))</f>
        <v>八丈町</v>
      </c>
      <c r="AZ43" s="23"/>
      <c r="BB43" s="110" t="str">
        <f t="shared" si="0"/>
        <v>13401</v>
      </c>
      <c r="BC43" s="1031" t="str">
        <f t="shared" si="0"/>
        <v>八丈町</v>
      </c>
      <c r="BD43" s="34">
        <f t="shared" si="14"/>
        <v>56.729718484480514</v>
      </c>
      <c r="BE43" s="34">
        <f t="shared" si="15"/>
        <v>2.9917330759299645</v>
      </c>
      <c r="BF43" s="34">
        <f>VLOOKUP($AX43&amp;"_"&amp;$BC$14,データシート1!$A:$BT,MATCH($BC$12&amp;"_"&amp;BF$20,データシート1!$A$1:$BT$1,0),0)</f>
        <v>0.42630227203460819</v>
      </c>
      <c r="BG43" s="34">
        <f>VLOOKUP($AX43&amp;"_"&amp;$BC$14,データシート1!$A:$BT,MATCH($BC$12&amp;"_"&amp;BG$20,データシート1!$A$1:$BT$1,0),0)</f>
        <v>1.0323870765827101</v>
      </c>
      <c r="BH43" s="34">
        <f>VLOOKUP($AX43&amp;"_"&amp;$BC$14,データシート1!$A:$BT,MATCH($BC$12&amp;"_"&amp;BH$20,データシート1!$A$1:$BT$1,0),0)</f>
        <v>1.5330437273126463</v>
      </c>
      <c r="BI43" s="34">
        <f>VLOOKUP($AX43&amp;"_"&amp;$BC$14,データシート1!$A:$BT,MATCH($BC$12&amp;"_"&amp;BI$20,データシート1!$A$1:$BT$1,0),0)</f>
        <v>9.5481237520193307</v>
      </c>
      <c r="BJ43" s="34">
        <f>VLOOKUP($AX43&amp;"_"&amp;$BC$14,データシート1!$A:$BT,MATCH($BC$12&amp;"_"&amp;BJ$20,データシート1!$A$1:$BT$1,0),0)</f>
        <v>9.7724445635347887</v>
      </c>
      <c r="BK43" s="34">
        <f t="shared" si="1"/>
        <v>32.957220409716427</v>
      </c>
      <c r="BL43" s="34">
        <f t="shared" si="2"/>
        <v>20.347131522228469</v>
      </c>
      <c r="BM43" s="34">
        <f>VLOOKUP($AX43&amp;"_"&amp;$BC$14,データシート1!$A:$BT,MATCH($BC$12&amp;"_"&amp;BM$20,データシート1!$A$1:$BT$1,0),0)</f>
        <v>6.0495128549192803</v>
      </c>
      <c r="BN43" s="34">
        <f>VLOOKUP($AX43&amp;"_"&amp;$BC$14,データシート1!$A:$BT,MATCH($BC$12&amp;"_"&amp;BN$20,データシート1!$A$1:$BT$1,0),0)</f>
        <v>14.297618667309189</v>
      </c>
      <c r="BO43" s="34">
        <f>VLOOKUP($AX43&amp;"_"&amp;$BC$14,データシート1!$A:$BT,MATCH($BC$12&amp;"_"&amp;BO$20,データシート1!$A$1:$BT$1,0),0)</f>
        <v>0.41618330152892402</v>
      </c>
      <c r="BP43" s="34">
        <f>VLOOKUP($AX43&amp;"_"&amp;$BC$14,データシート1!$A:$BT,MATCH($BC$12&amp;"_"&amp;BP$20,データシート1!$A$1:$BT$1,0),0)</f>
        <v>12.193905585959032</v>
      </c>
      <c r="BQ43" s="34">
        <f>VLOOKUP($AX43&amp;"_"&amp;$BC$14,データシート1!$A:$BT,MATCH($BC$12&amp;"_"&amp;BQ$20,データシート1!$A$1:$BT$1,0),0)</f>
        <v>1.46019668328</v>
      </c>
      <c r="BR43" s="35">
        <f t="shared" si="3"/>
        <v>56.729718484480514</v>
      </c>
      <c r="BT43" s="121" t="str">
        <f t="shared" si="4"/>
        <v>八丈町</v>
      </c>
      <c r="BU43" s="33">
        <f t="shared" si="25"/>
        <v>56.729718484480514</v>
      </c>
      <c r="BV43" s="59">
        <f t="shared" si="16"/>
        <v>5.2736610648762686E-2</v>
      </c>
      <c r="BW43" s="59">
        <f t="shared" si="16"/>
        <v>7.5146199103954875E-3</v>
      </c>
      <c r="BX43" s="59">
        <f t="shared" si="16"/>
        <v>1.819834654855795E-2</v>
      </c>
      <c r="BY43" s="59">
        <f t="shared" si="16"/>
        <v>2.7023644189809251E-2</v>
      </c>
      <c r="BZ43" s="59">
        <f t="shared" si="16"/>
        <v>0.16830902756253585</v>
      </c>
      <c r="CA43" s="59">
        <f t="shared" si="32"/>
        <v>0.17226323035973157</v>
      </c>
      <c r="CB43" s="59">
        <f t="shared" si="32"/>
        <v>0.5809515945109528</v>
      </c>
      <c r="CC43" s="59">
        <f t="shared" si="32"/>
        <v>0.35866794452355361</v>
      </c>
      <c r="CD43" s="59">
        <f t="shared" si="32"/>
        <v>0.10663745593192461</v>
      </c>
      <c r="CE43" s="59">
        <f t="shared" si="32"/>
        <v>0.25203048859162897</v>
      </c>
      <c r="CF43" s="59">
        <f t="shared" si="32"/>
        <v>7.3362483130033299E-3</v>
      </c>
      <c r="CG43" s="59">
        <f t="shared" si="32"/>
        <v>0.21494740167439583</v>
      </c>
      <c r="CH43" s="59">
        <f t="shared" si="32"/>
        <v>2.5739536918017041E-2</v>
      </c>
      <c r="CI43" s="122">
        <f t="shared" si="6"/>
        <v>1</v>
      </c>
      <c r="CJ43" s="23"/>
      <c r="CK43" s="123" t="str">
        <f t="shared" si="7"/>
        <v>八丈町</v>
      </c>
      <c r="CL43" s="124">
        <f t="shared" si="17"/>
        <v>2.9917330759299645</v>
      </c>
      <c r="CM43" s="65">
        <f t="shared" si="18"/>
        <v>0</v>
      </c>
      <c r="CN43" s="66">
        <f t="shared" si="19"/>
        <v>0.42630227203460819</v>
      </c>
      <c r="CO43" s="65">
        <f t="shared" si="20"/>
        <v>0</v>
      </c>
      <c r="CP43" s="66">
        <f t="shared" si="8"/>
        <v>1.0323870765827101</v>
      </c>
      <c r="CQ43" s="65">
        <f t="shared" si="21"/>
        <v>0</v>
      </c>
      <c r="CR43" s="66">
        <f t="shared" si="9"/>
        <v>1.5330437273126463</v>
      </c>
      <c r="CS43" s="65">
        <f t="shared" si="22"/>
        <v>0</v>
      </c>
      <c r="CT43" s="66">
        <f t="shared" si="10"/>
        <v>9.5481237520193307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0.71099999999999997</v>
      </c>
      <c r="DC43" s="962">
        <f>VLOOKUP($AX43&amp;"_"&amp;$CW$14,データシート1!$A:$BT,MATCH($CW$12&amp;"_"&amp;DC$20,データシート1!$A$1:$BT$1,0),0)</f>
        <v>0</v>
      </c>
      <c r="DD43" s="961">
        <f t="shared" si="11"/>
        <v>0.71099999999999997</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43432</v>
      </c>
      <c r="AY44" s="18" t="str">
        <f>IF(IFERROR(比較地域マスタ!$Z29,"")=0,"",IFERROR(比較地域マスタ!$Z29,""))</f>
        <v>西原村</v>
      </c>
      <c r="BB44" s="110" t="str">
        <f t="shared" si="0"/>
        <v>43432</v>
      </c>
      <c r="BC44" s="1031" t="str">
        <f t="shared" si="0"/>
        <v>西原村</v>
      </c>
      <c r="BD44" s="34">
        <f t="shared" si="14"/>
        <v>57.978840430866789</v>
      </c>
      <c r="BE44" s="34">
        <f t="shared" si="15"/>
        <v>28.678386493808084</v>
      </c>
      <c r="BF44" s="34">
        <f>VLOOKUP($AX44&amp;"_"&amp;$BC$14,データシート1!$A:$BT,MATCH($BC$12&amp;"_"&amp;BF$20,データシート1!$A$1:$BT$1,0),0)</f>
        <v>26.672469600483726</v>
      </c>
      <c r="BG44" s="34">
        <f>VLOOKUP($AX44&amp;"_"&amp;$BC$14,データシート1!$A:$BT,MATCH($BC$12&amp;"_"&amp;BG$20,データシート1!$A$1:$BT$1,0),0)</f>
        <v>0.45314785559283194</v>
      </c>
      <c r="BH44" s="34">
        <f>VLOOKUP($AX44&amp;"_"&amp;$BC$14,データシート1!$A:$BT,MATCH($BC$12&amp;"_"&amp;BH$20,データシート1!$A$1:$BT$1,0),0)</f>
        <v>1.552769037731526</v>
      </c>
      <c r="BI44" s="34">
        <f>VLOOKUP($AX44&amp;"_"&amp;$BC$14,データシート1!$A:$BT,MATCH($BC$12&amp;"_"&amp;BI$20,データシート1!$A$1:$BT$1,0),0)</f>
        <v>4.7821303820253513</v>
      </c>
      <c r="BJ44" s="34">
        <f>VLOOKUP($AX44&amp;"_"&amp;$BC$14,データシート1!$A:$BT,MATCH($BC$12&amp;"_"&amp;BJ$20,データシート1!$A$1:$BT$1,0),0)</f>
        <v>4.9819867821961825</v>
      </c>
      <c r="BK44" s="34">
        <f t="shared" si="1"/>
        <v>18.538108485344424</v>
      </c>
      <c r="BL44" s="34">
        <f t="shared" si="2"/>
        <v>18.145221639667078</v>
      </c>
      <c r="BM44" s="34">
        <f>VLOOKUP($AX44&amp;"_"&amp;$BC$14,データシート1!$A:$BT,MATCH($BC$12&amp;"_"&amp;BM$20,データシート1!$A$1:$BT$1,0),0)</f>
        <v>7.4766053055293114</v>
      </c>
      <c r="BN44" s="34">
        <f>VLOOKUP($AX44&amp;"_"&amp;$BC$14,データシート1!$A:$BT,MATCH($BC$12&amp;"_"&amp;BN$20,データシート1!$A$1:$BT$1,0),0)</f>
        <v>10.668616334137765</v>
      </c>
      <c r="BO44" s="34">
        <f>VLOOKUP($AX44&amp;"_"&amp;$BC$14,データシート1!$A:$BT,MATCH($BC$12&amp;"_"&amp;BO$20,データシート1!$A$1:$BT$1,0),0)</f>
        <v>0.392886845677347</v>
      </c>
      <c r="BP44" s="34">
        <f>VLOOKUP($AX44&amp;"_"&amp;$BC$14,データシート1!$A:$BT,MATCH($BC$12&amp;"_"&amp;BP$20,データシート1!$A$1:$BT$1,0),0)</f>
        <v>0</v>
      </c>
      <c r="BQ44" s="34">
        <f>VLOOKUP($AX44&amp;"_"&amp;$BC$14,データシート1!$A:$BT,MATCH($BC$12&amp;"_"&amp;BQ$20,データシート1!$A$1:$BT$1,0),0)</f>
        <v>0.99822828749274994</v>
      </c>
      <c r="BR44" s="35">
        <f t="shared" si="3"/>
        <v>57.978840430866789</v>
      </c>
      <c r="BT44" s="121" t="str">
        <f t="shared" si="4"/>
        <v>西原村</v>
      </c>
      <c r="BU44" s="33">
        <f t="shared" si="25"/>
        <v>57.978840430866789</v>
      </c>
      <c r="BV44" s="59">
        <f t="shared" si="16"/>
        <v>0.49463539251020061</v>
      </c>
      <c r="BW44" s="59">
        <f t="shared" si="16"/>
        <v>0.46003799665996475</v>
      </c>
      <c r="BX44" s="59">
        <f t="shared" si="16"/>
        <v>7.8157454034141899E-3</v>
      </c>
      <c r="BY44" s="59">
        <f t="shared" si="16"/>
        <v>2.6781650446821671E-2</v>
      </c>
      <c r="BZ44" s="59">
        <f t="shared" si="16"/>
        <v>8.2480614418763698E-2</v>
      </c>
      <c r="CA44" s="59">
        <f t="shared" si="32"/>
        <v>8.5927671977790554E-2</v>
      </c>
      <c r="CB44" s="59">
        <f t="shared" si="32"/>
        <v>0.319739207400138</v>
      </c>
      <c r="CC44" s="59">
        <f t="shared" si="32"/>
        <v>0.31296282410654974</v>
      </c>
      <c r="CD44" s="59">
        <f t="shared" si="32"/>
        <v>0.12895403305701358</v>
      </c>
      <c r="CE44" s="59">
        <f t="shared" si="32"/>
        <v>0.18400879104953613</v>
      </c>
      <c r="CF44" s="59">
        <f t="shared" si="32"/>
        <v>6.7763832935882895E-3</v>
      </c>
      <c r="CG44" s="59">
        <f t="shared" si="32"/>
        <v>0</v>
      </c>
      <c r="CH44" s="59">
        <f t="shared" si="32"/>
        <v>1.721711369310713E-2</v>
      </c>
      <c r="CI44" s="122">
        <f t="shared" si="6"/>
        <v>1</v>
      </c>
      <c r="CK44" s="123" t="str">
        <f t="shared" si="7"/>
        <v>西原村</v>
      </c>
      <c r="CL44" s="124">
        <f t="shared" si="17"/>
        <v>28.678386493808084</v>
      </c>
      <c r="CM44" s="65">
        <f t="shared" si="18"/>
        <v>0.30639799076203927</v>
      </c>
      <c r="CN44" s="66">
        <f t="shared" si="19"/>
        <v>26.672469600483726</v>
      </c>
      <c r="CO44" s="65">
        <f t="shared" si="20"/>
        <v>0.32944081037927742</v>
      </c>
      <c r="CP44" s="66">
        <f t="shared" si="8"/>
        <v>0.45314785559283194</v>
      </c>
      <c r="CQ44" s="65">
        <f t="shared" si="21"/>
        <v>0</v>
      </c>
      <c r="CR44" s="66">
        <f t="shared" si="9"/>
        <v>1.552769037731526</v>
      </c>
      <c r="CS44" s="65">
        <f t="shared" si="22"/>
        <v>0</v>
      </c>
      <c r="CT44" s="66">
        <f t="shared" si="10"/>
        <v>4.7821303820253513</v>
      </c>
      <c r="CU44" s="67">
        <f t="shared" si="23"/>
        <v>0</v>
      </c>
      <c r="CV44" s="16"/>
      <c r="CW44" s="959">
        <f t="shared" si="24"/>
        <v>8.7870000000000008</v>
      </c>
      <c r="CX44" s="962">
        <f>VLOOKUP($AX44&amp;"_"&amp;$CW$14,データシート1!$A:$BT,MATCH($CW$12&amp;"_"&amp;CX$20,データシート1!$A$1:$BT$1,0),0)</f>
        <v>8.7870000000000008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8.7870000000000008</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01371</v>
      </c>
      <c r="AY45" s="18" t="str">
        <f>IF(IFERROR(比較地域マスタ!$Z30,"")=0,"",IFERROR(比較地域マスタ!$Z30,""))</f>
        <v>せたな町</v>
      </c>
      <c r="BB45" s="110" t="str">
        <f t="shared" si="0"/>
        <v>01371</v>
      </c>
      <c r="BC45" s="1031" t="str">
        <f t="shared" si="0"/>
        <v>せたな町</v>
      </c>
      <c r="BD45" s="34">
        <f t="shared" si="14"/>
        <v>57.527367605128859</v>
      </c>
      <c r="BE45" s="34">
        <f t="shared" si="15"/>
        <v>13.469087333396828</v>
      </c>
      <c r="BF45" s="34">
        <f>VLOOKUP($AX45&amp;"_"&amp;$BC$14,データシート1!$A:$BT,MATCH($BC$12&amp;"_"&amp;BF$20,データシート1!$A$1:$BT$1,0),0)</f>
        <v>5.8912063111757043</v>
      </c>
      <c r="BG45" s="34">
        <f>VLOOKUP($AX45&amp;"_"&amp;$BC$14,データシート1!$A:$BT,MATCH($BC$12&amp;"_"&amp;BG$20,データシート1!$A$1:$BT$1,0),0)</f>
        <v>1.325842404225875</v>
      </c>
      <c r="BH45" s="34">
        <f>VLOOKUP($AX45&amp;"_"&amp;$BC$14,データシート1!$A:$BT,MATCH($BC$12&amp;"_"&amp;BH$20,データシート1!$A$1:$BT$1,0),0)</f>
        <v>6.2520386179952503</v>
      </c>
      <c r="BI45" s="34">
        <f>VLOOKUP($AX45&amp;"_"&amp;$BC$14,データシート1!$A:$BT,MATCH($BC$12&amp;"_"&amp;BI$20,データシート1!$A$1:$BT$1,0),0)</f>
        <v>10.356548404510807</v>
      </c>
      <c r="BJ45" s="34">
        <f>VLOOKUP($AX45&amp;"_"&amp;$BC$14,データシート1!$A:$BT,MATCH($BC$12&amp;"_"&amp;BJ$20,データシート1!$A$1:$BT$1,0),0)</f>
        <v>17.576365950019891</v>
      </c>
      <c r="BK45" s="34">
        <f t="shared" si="1"/>
        <v>15.964120923688725</v>
      </c>
      <c r="BL45" s="34">
        <f t="shared" si="2"/>
        <v>15.175338241236236</v>
      </c>
      <c r="BM45" s="34">
        <f>VLOOKUP($AX45&amp;"_"&amp;$BC$14,データシート1!$A:$BT,MATCH($BC$12&amp;"_"&amp;BM$20,データシート1!$A$1:$BT$1,0),0)</f>
        <v>5.8728252181770868</v>
      </c>
      <c r="BN45" s="34">
        <f>VLOOKUP($AX45&amp;"_"&amp;$BC$14,データシート1!$A:$BT,MATCH($BC$12&amp;"_"&amp;BN$20,データシート1!$A$1:$BT$1,0),0)</f>
        <v>9.3025130230591486</v>
      </c>
      <c r="BO45" s="34">
        <f>VLOOKUP($AX45&amp;"_"&amp;$BC$14,データシート1!$A:$BT,MATCH($BC$12&amp;"_"&amp;BO$20,データシート1!$A$1:$BT$1,0),0)</f>
        <v>0.43019620730430902</v>
      </c>
      <c r="BP45" s="34">
        <f>VLOOKUP($AX45&amp;"_"&amp;$BC$14,データシート1!$A:$BT,MATCH($BC$12&amp;"_"&amp;BP$20,データシート1!$A$1:$BT$1,0),0)</f>
        <v>0.35858647514817993</v>
      </c>
      <c r="BQ45" s="34">
        <f>VLOOKUP($AX45&amp;"_"&amp;$BC$14,データシート1!$A:$BT,MATCH($BC$12&amp;"_"&amp;BQ$20,データシート1!$A$1:$BT$1,0),0)</f>
        <v>0.1612449935126109</v>
      </c>
      <c r="BR45" s="35">
        <f t="shared" si="3"/>
        <v>57.527367605128859</v>
      </c>
      <c r="BT45" s="121" t="str">
        <f t="shared" si="4"/>
        <v>せたな町</v>
      </c>
      <c r="BU45" s="33">
        <f t="shared" si="25"/>
        <v>57.527367605128859</v>
      </c>
      <c r="BV45" s="59">
        <f t="shared" si="16"/>
        <v>0.23413355927998331</v>
      </c>
      <c r="BW45" s="59">
        <f t="shared" si="16"/>
        <v>0.10240702045699851</v>
      </c>
      <c r="BX45" s="59">
        <f t="shared" si="16"/>
        <v>2.3047159281240417E-2</v>
      </c>
      <c r="BY45" s="59">
        <f t="shared" si="16"/>
        <v>0.10867937954174439</v>
      </c>
      <c r="BZ45" s="59">
        <f t="shared" si="16"/>
        <v>0.1800281993711019</v>
      </c>
      <c r="CA45" s="59">
        <f t="shared" si="32"/>
        <v>0.30553050976823887</v>
      </c>
      <c r="CB45" s="59">
        <f t="shared" si="32"/>
        <v>0.27750480490029311</v>
      </c>
      <c r="CC45" s="59">
        <f t="shared" si="32"/>
        <v>0.2637933712767917</v>
      </c>
      <c r="CD45" s="59">
        <f t="shared" si="32"/>
        <v>0.10208750135219979</v>
      </c>
      <c r="CE45" s="59">
        <f t="shared" si="32"/>
        <v>0.16170586992459191</v>
      </c>
      <c r="CF45" s="59">
        <f t="shared" si="32"/>
        <v>7.4781138997563803E-3</v>
      </c>
      <c r="CG45" s="59">
        <f t="shared" si="32"/>
        <v>6.2333197237450181E-3</v>
      </c>
      <c r="CH45" s="59">
        <f t="shared" si="32"/>
        <v>2.8029266803829048E-3</v>
      </c>
      <c r="CI45" s="122">
        <f t="shared" si="6"/>
        <v>1</v>
      </c>
      <c r="CK45" s="123" t="str">
        <f t="shared" si="7"/>
        <v>せたな町</v>
      </c>
      <c r="CL45" s="124">
        <f t="shared" si="17"/>
        <v>13.469087333396828</v>
      </c>
      <c r="CM45" s="65">
        <f t="shared" si="18"/>
        <v>0</v>
      </c>
      <c r="CN45" s="66">
        <f t="shared" si="19"/>
        <v>5.8912063111757043</v>
      </c>
      <c r="CO45" s="65">
        <f t="shared" si="20"/>
        <v>0</v>
      </c>
      <c r="CP45" s="66">
        <f t="shared" si="8"/>
        <v>1.325842404225875</v>
      </c>
      <c r="CQ45" s="65">
        <f t="shared" si="21"/>
        <v>0</v>
      </c>
      <c r="CR45" s="66">
        <f t="shared" si="9"/>
        <v>6.2520386179952503</v>
      </c>
      <c r="CS45" s="65">
        <f t="shared" si="22"/>
        <v>0</v>
      </c>
      <c r="CT45" s="66">
        <f t="shared" si="10"/>
        <v>10.356548404510807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45383</v>
      </c>
      <c r="AY46" s="18" t="str">
        <f>IF(IFERROR(比較地域マスタ!$Z31,"")=0,"",IFERROR(比較地域マスタ!$Z31,""))</f>
        <v>綾町</v>
      </c>
      <c r="BB46" s="110" t="str">
        <f t="shared" si="0"/>
        <v>45383</v>
      </c>
      <c r="BC46" s="1031" t="str">
        <f t="shared" si="0"/>
        <v>綾町</v>
      </c>
      <c r="BD46" s="34">
        <f t="shared" si="14"/>
        <v>51.37775956045364</v>
      </c>
      <c r="BE46" s="34">
        <f t="shared" si="15"/>
        <v>25.779015459587267</v>
      </c>
      <c r="BF46" s="34">
        <f>VLOOKUP($AX46&amp;"_"&amp;$BC$14,データシート1!$A:$BT,MATCH($BC$12&amp;"_"&amp;BF$20,データシート1!$A$1:$BT$1,0),0)</f>
        <v>20.011708529659234</v>
      </c>
      <c r="BG46" s="34">
        <f>VLOOKUP($AX46&amp;"_"&amp;$BC$14,データシート1!$A:$BT,MATCH($BC$12&amp;"_"&amp;BG$20,データシート1!$A$1:$BT$1,0),0)</f>
        <v>0.32504123197514795</v>
      </c>
      <c r="BH46" s="34">
        <f>VLOOKUP($AX46&amp;"_"&amp;$BC$14,データシート1!$A:$BT,MATCH($BC$12&amp;"_"&amp;BH$20,データシート1!$A$1:$BT$1,0),0)</f>
        <v>5.4422656979528838</v>
      </c>
      <c r="BI46" s="34">
        <f>VLOOKUP($AX46&amp;"_"&amp;$BC$14,データシート1!$A:$BT,MATCH($BC$12&amp;"_"&amp;BI$20,データシート1!$A$1:$BT$1,0),0)</f>
        <v>4.7334003031707956</v>
      </c>
      <c r="BJ46" s="34">
        <f>VLOOKUP($AX46&amp;"_"&amp;$BC$14,データシート1!$A:$BT,MATCH($BC$12&amp;"_"&amp;BJ$20,データシート1!$A$1:$BT$1,0),0)</f>
        <v>5.8153656281415351</v>
      </c>
      <c r="BK46" s="34">
        <f t="shared" si="1"/>
        <v>15.049978169554038</v>
      </c>
      <c r="BL46" s="34">
        <f t="shared" si="2"/>
        <v>14.634729061743473</v>
      </c>
      <c r="BM46" s="34">
        <f>VLOOKUP($AX46&amp;"_"&amp;$BC$14,データシート1!$A:$BT,MATCH($BC$12&amp;"_"&amp;BM$20,データシート1!$A$1:$BT$1,0),0)</f>
        <v>6.2615380190099135</v>
      </c>
      <c r="BN46" s="34">
        <f>VLOOKUP($AX46&amp;"_"&amp;$BC$14,データシート1!$A:$BT,MATCH($BC$12&amp;"_"&amp;BN$20,データシート1!$A$1:$BT$1,0),0)</f>
        <v>8.3731910427335592</v>
      </c>
      <c r="BO46" s="34">
        <f>VLOOKUP($AX46&amp;"_"&amp;$BC$14,データシート1!$A:$BT,MATCH($BC$12&amp;"_"&amp;BO$20,データシート1!$A$1:$BT$1,0),0)</f>
        <v>0.41524910781056501</v>
      </c>
      <c r="BP46" s="34">
        <f>VLOOKUP($AX46&amp;"_"&amp;$BC$14,データシート1!$A:$BT,MATCH($BC$12&amp;"_"&amp;BP$20,データシート1!$A$1:$BT$1,0),0)</f>
        <v>0</v>
      </c>
      <c r="BQ46" s="34">
        <f>VLOOKUP($AX46&amp;"_"&amp;$BC$14,データシート1!$A:$BT,MATCH($BC$12&amp;"_"&amp;BQ$20,データシート1!$A$1:$BT$1,0),0)</f>
        <v>0</v>
      </c>
      <c r="BR46" s="35">
        <f t="shared" si="3"/>
        <v>51.37775956045364</v>
      </c>
      <c r="BT46" s="121" t="str">
        <f t="shared" si="4"/>
        <v>綾町</v>
      </c>
      <c r="BU46" s="33">
        <f t="shared" si="25"/>
        <v>51.37775956045364</v>
      </c>
      <c r="BV46" s="59">
        <f t="shared" si="16"/>
        <v>0.50175437154386593</v>
      </c>
      <c r="BW46" s="59">
        <f t="shared" si="16"/>
        <v>0.38950138544115492</v>
      </c>
      <c r="BX46" s="59">
        <f t="shared" si="16"/>
        <v>6.3264968102139255E-3</v>
      </c>
      <c r="BY46" s="59">
        <f t="shared" si="16"/>
        <v>0.10592648929249712</v>
      </c>
      <c r="BZ46" s="59">
        <f t="shared" si="16"/>
        <v>9.2129363827187519E-2</v>
      </c>
      <c r="CA46" s="59">
        <f t="shared" si="32"/>
        <v>0.11318838497227356</v>
      </c>
      <c r="CB46" s="59">
        <f t="shared" si="32"/>
        <v>0.29292787965667288</v>
      </c>
      <c r="CC46" s="59">
        <f t="shared" si="32"/>
        <v>0.28484560609388815</v>
      </c>
      <c r="CD46" s="59">
        <f t="shared" si="32"/>
        <v>0.12187253925781398</v>
      </c>
      <c r="CE46" s="59">
        <f t="shared" si="32"/>
        <v>0.16297306683607415</v>
      </c>
      <c r="CF46" s="59">
        <f t="shared" si="32"/>
        <v>8.0822735627847329E-3</v>
      </c>
      <c r="CG46" s="59">
        <f t="shared" si="32"/>
        <v>0</v>
      </c>
      <c r="CH46" s="59">
        <f t="shared" si="32"/>
        <v>0</v>
      </c>
      <c r="CI46" s="122">
        <f t="shared" si="6"/>
        <v>1</v>
      </c>
      <c r="CK46" s="123" t="str">
        <f t="shared" si="7"/>
        <v>綾町</v>
      </c>
      <c r="CL46" s="124">
        <f t="shared" si="17"/>
        <v>25.779015459587267</v>
      </c>
      <c r="CM46" s="65">
        <f t="shared" si="18"/>
        <v>0.26521571433626284</v>
      </c>
      <c r="CN46" s="66">
        <f t="shared" si="19"/>
        <v>20.011708529659234</v>
      </c>
      <c r="CO46" s="65">
        <f t="shared" si="20"/>
        <v>0.34164998904850741</v>
      </c>
      <c r="CP46" s="66">
        <f t="shared" si="8"/>
        <v>0.32504123197514795</v>
      </c>
      <c r="CQ46" s="65">
        <f t="shared" si="21"/>
        <v>0</v>
      </c>
      <c r="CR46" s="66">
        <f t="shared" si="9"/>
        <v>5.4422656979528838</v>
      </c>
      <c r="CS46" s="65">
        <f t="shared" si="22"/>
        <v>0</v>
      </c>
      <c r="CT46" s="66">
        <f t="shared" si="10"/>
        <v>4.7334003031707956</v>
      </c>
      <c r="CU46" s="67">
        <f t="shared" si="23"/>
        <v>0</v>
      </c>
      <c r="CV46" s="16"/>
      <c r="CW46" s="959">
        <f t="shared" si="24"/>
        <v>6.8369999999999997</v>
      </c>
      <c r="CX46" s="962">
        <f>VLOOKUP($AX46&amp;"_"&amp;$CW$14,データシート1!$A:$BT,MATCH($CW$12&amp;"_"&amp;CX$20,データシート1!$A$1:$BT$1,0),0)</f>
        <v>6.8369999999999997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6.8369999999999997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19366</v>
      </c>
      <c r="AY47" s="18" t="str">
        <f>IF(IFERROR(比較地域マスタ!$Z32,"")=0,"",IFERROR(比較地域マスタ!$Z32,""))</f>
        <v>南部町</v>
      </c>
      <c r="BB47" s="110" t="str">
        <f t="shared" si="0"/>
        <v>19366</v>
      </c>
      <c r="BC47" s="1031" t="str">
        <f t="shared" si="0"/>
        <v>南部町</v>
      </c>
      <c r="BD47" s="34">
        <f t="shared" si="14"/>
        <v>48.65555373427712</v>
      </c>
      <c r="BE47" s="34">
        <f t="shared" si="15"/>
        <v>15.196727920818565</v>
      </c>
      <c r="BF47" s="34">
        <f>VLOOKUP($AX47&amp;"_"&amp;$BC$14,データシート1!$A:$BT,MATCH($BC$12&amp;"_"&amp;BF$20,データシート1!$A$1:$BT$1,0),0)</f>
        <v>12.646292630814262</v>
      </c>
      <c r="BG47" s="34">
        <f>VLOOKUP($AX47&amp;"_"&amp;$BC$14,データシート1!$A:$BT,MATCH($BC$12&amp;"_"&amp;BG$20,データシート1!$A$1:$BT$1,0),0)</f>
        <v>0.9970838998962146</v>
      </c>
      <c r="BH47" s="34">
        <f>VLOOKUP($AX47&amp;"_"&amp;$BC$14,データシート1!$A:$BT,MATCH($BC$12&amp;"_"&amp;BH$20,データシート1!$A$1:$BT$1,0),0)</f>
        <v>1.5533513901080891</v>
      </c>
      <c r="BI47" s="34">
        <f>VLOOKUP($AX47&amp;"_"&amp;$BC$14,データシート1!$A:$BT,MATCH($BC$12&amp;"_"&amp;BI$20,データシート1!$A$1:$BT$1,0),0)</f>
        <v>6.8146472378531922</v>
      </c>
      <c r="BJ47" s="34">
        <f>VLOOKUP($AX47&amp;"_"&amp;$BC$14,データシート1!$A:$BT,MATCH($BC$12&amp;"_"&amp;BJ$20,データシート1!$A$1:$BT$1,0),0)</f>
        <v>8.6501114164366992</v>
      </c>
      <c r="BK47" s="34">
        <f t="shared" si="1"/>
        <v>17.458217028871992</v>
      </c>
      <c r="BL47" s="34">
        <f t="shared" si="2"/>
        <v>17.035494371314556</v>
      </c>
      <c r="BM47" s="34">
        <f>VLOOKUP($AX47&amp;"_"&amp;$BC$14,データシート1!$A:$BT,MATCH($BC$12&amp;"_"&amp;BM$20,データシート1!$A$1:$BT$1,0),0)</f>
        <v>7.0824559620274927</v>
      </c>
      <c r="BN47" s="34">
        <f>VLOOKUP($AX47&amp;"_"&amp;$BC$14,データシート1!$A:$BT,MATCH($BC$12&amp;"_"&amp;BN$20,データシート1!$A$1:$BT$1,0),0)</f>
        <v>9.9530384092870623</v>
      </c>
      <c r="BO47" s="34">
        <f>VLOOKUP($AX47&amp;"_"&amp;$BC$14,データシート1!$A:$BT,MATCH($BC$12&amp;"_"&amp;BO$20,データシート1!$A$1:$BT$1,0),0)</f>
        <v>0.42272265755743699</v>
      </c>
      <c r="BP47" s="34">
        <f>VLOOKUP($AX47&amp;"_"&amp;$BC$14,データシート1!$A:$BT,MATCH($BC$12&amp;"_"&amp;BP$20,データシート1!$A$1:$BT$1,0),0)</f>
        <v>0</v>
      </c>
      <c r="BQ47" s="34">
        <f>VLOOKUP($AX47&amp;"_"&amp;$BC$14,データシート1!$A:$BT,MATCH($BC$12&amp;"_"&amp;BQ$20,データシート1!$A$1:$BT$1,0),0)</f>
        <v>0.53585013029667439</v>
      </c>
      <c r="BR47" s="35">
        <f t="shared" si="3"/>
        <v>48.65555373427712</v>
      </c>
      <c r="BT47" s="121" t="str">
        <f t="shared" si="4"/>
        <v>南部町</v>
      </c>
      <c r="BU47" s="33">
        <f t="shared" si="25"/>
        <v>48.65555373427712</v>
      </c>
      <c r="BV47" s="59">
        <f t="shared" si="16"/>
        <v>0.31233285317874604</v>
      </c>
      <c r="BW47" s="59">
        <f t="shared" si="16"/>
        <v>0.25991467900826981</v>
      </c>
      <c r="BX47" s="59">
        <f t="shared" si="16"/>
        <v>2.0492704806970137E-2</v>
      </c>
      <c r="BY47" s="59">
        <f t="shared" si="16"/>
        <v>3.1925469363506098E-2</v>
      </c>
      <c r="BZ47" s="59">
        <f t="shared" si="16"/>
        <v>0.14005898021570298</v>
      </c>
      <c r="CA47" s="59">
        <f t="shared" si="32"/>
        <v>0.17778261169686008</v>
      </c>
      <c r="CB47" s="59">
        <f t="shared" si="32"/>
        <v>0.35881242096671351</v>
      </c>
      <c r="CC47" s="59">
        <f t="shared" si="32"/>
        <v>0.35012435506027961</v>
      </c>
      <c r="CD47" s="59">
        <f t="shared" si="32"/>
        <v>0.14556315607272613</v>
      </c>
      <c r="CE47" s="59">
        <f t="shared" si="32"/>
        <v>0.20456119898755348</v>
      </c>
      <c r="CF47" s="59">
        <f t="shared" si="32"/>
        <v>8.6880659064339262E-3</v>
      </c>
      <c r="CG47" s="59">
        <f t="shared" si="32"/>
        <v>0</v>
      </c>
      <c r="CH47" s="59">
        <f t="shared" si="32"/>
        <v>1.1013133941977437E-2</v>
      </c>
      <c r="CI47" s="122">
        <f t="shared" si="6"/>
        <v>1</v>
      </c>
      <c r="CK47" s="123" t="str">
        <f t="shared" si="7"/>
        <v>南部町</v>
      </c>
      <c r="CL47" s="124">
        <f t="shared" si="17"/>
        <v>15.196727920818565</v>
      </c>
      <c r="CM47" s="65">
        <f t="shared" si="18"/>
        <v>1</v>
      </c>
      <c r="CN47" s="66">
        <f t="shared" si="19"/>
        <v>12.646292630814262</v>
      </c>
      <c r="CO47" s="65">
        <f t="shared" si="20"/>
        <v>1</v>
      </c>
      <c r="CP47" s="66">
        <f t="shared" si="8"/>
        <v>0.9970838998962146</v>
      </c>
      <c r="CQ47" s="65">
        <f t="shared" si="21"/>
        <v>0</v>
      </c>
      <c r="CR47" s="66">
        <f t="shared" si="9"/>
        <v>1.5533513901080891</v>
      </c>
      <c r="CS47" s="65">
        <f t="shared" si="22"/>
        <v>0</v>
      </c>
      <c r="CT47" s="66">
        <f t="shared" si="10"/>
        <v>6.8146472378531922</v>
      </c>
      <c r="CU47" s="67">
        <f t="shared" si="23"/>
        <v>0</v>
      </c>
      <c r="CV47" s="16"/>
      <c r="CW47" s="959">
        <f t="shared" si="24"/>
        <v>16.074000000000002</v>
      </c>
      <c r="CX47" s="962">
        <f>VLOOKUP($AX47&amp;"_"&amp;$CW$14,データシート1!$A:$BT,MATCH($CW$12&amp;"_"&amp;CX$20,データシート1!$A$1:$BT$1,0),0)</f>
        <v>16.074000000000002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16.074000000000002</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3</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34431</v>
      </c>
      <c r="AY48" s="18" t="str">
        <f>IF(IFERROR(比較地域マスタ!$Z33,"")=0,"",IFERROR(比較地域マスタ!$Z33,""))</f>
        <v>大崎上島町</v>
      </c>
      <c r="BB48" s="110" t="str">
        <f t="shared" si="0"/>
        <v>34431</v>
      </c>
      <c r="BC48" s="1031" t="str">
        <f t="shared" si="0"/>
        <v>大崎上島町</v>
      </c>
      <c r="BD48" s="34">
        <f t="shared" si="14"/>
        <v>348.95513151569963</v>
      </c>
      <c r="BE48" s="34">
        <f t="shared" si="15"/>
        <v>264.82951297183928</v>
      </c>
      <c r="BF48" s="34">
        <f>VLOOKUP($AX48&amp;"_"&amp;$BC$14,データシート1!$A:$BT,MATCH($BC$12&amp;"_"&amp;BF$20,データシート1!$A$1:$BT$1,0),0)</f>
        <v>261.89394456821032</v>
      </c>
      <c r="BG48" s="34">
        <f>VLOOKUP($AX48&amp;"_"&amp;$BC$14,データシート1!$A:$BT,MATCH($BC$12&amp;"_"&amp;BG$20,データシート1!$A$1:$BT$1,0),0)</f>
        <v>0.5233509656218871</v>
      </c>
      <c r="BH48" s="34">
        <f>VLOOKUP($AX48&amp;"_"&amp;$BC$14,データシート1!$A:$BT,MATCH($BC$12&amp;"_"&amp;BH$20,データシート1!$A$1:$BT$1,0),0)</f>
        <v>2.4122174380070902</v>
      </c>
      <c r="BI48" s="34">
        <f>VLOOKUP($AX48&amp;"_"&amp;$BC$14,データシート1!$A:$BT,MATCH($BC$12&amp;"_"&amp;BI$20,データシート1!$A$1:$BT$1,0),0)</f>
        <v>11.822424188366666</v>
      </c>
      <c r="BJ48" s="34">
        <f>VLOOKUP($AX48&amp;"_"&amp;$BC$14,データシート1!$A:$BT,MATCH($BC$12&amp;"_"&amp;BJ$20,データシート1!$A$1:$BT$1,0),0)</f>
        <v>12.247655065787068</v>
      </c>
      <c r="BK48" s="34">
        <f t="shared" si="1"/>
        <v>55.328276565922508</v>
      </c>
      <c r="BL48" s="34">
        <f t="shared" si="2"/>
        <v>13.299001134724463</v>
      </c>
      <c r="BM48" s="34">
        <f>VLOOKUP($AX48&amp;"_"&amp;$BC$14,データシート1!$A:$BT,MATCH($BC$12&amp;"_"&amp;BM$20,データシート1!$A$1:$BT$1,0),0)</f>
        <v>5.1674338068755574</v>
      </c>
      <c r="BN48" s="34">
        <f>VLOOKUP($AX48&amp;"_"&amp;$BC$14,データシート1!$A:$BT,MATCH($BC$12&amp;"_"&amp;BN$20,データシート1!$A$1:$BT$1,0),0)</f>
        <v>8.1315673278489058</v>
      </c>
      <c r="BO48" s="34">
        <f>VLOOKUP($AX48&amp;"_"&amp;$BC$14,データシート1!$A:$BT,MATCH($BC$12&amp;"_"&amp;BO$20,データシート1!$A$1:$BT$1,0),0)</f>
        <v>0.41764297921386001</v>
      </c>
      <c r="BP48" s="34">
        <f>VLOOKUP($AX48&amp;"_"&amp;$BC$14,データシート1!$A:$BT,MATCH($BC$12&amp;"_"&amp;BP$20,データシート1!$A$1:$BT$1,0),0)</f>
        <v>41.611632451984185</v>
      </c>
      <c r="BQ48" s="34">
        <f>VLOOKUP($AX48&amp;"_"&amp;$BC$14,データシート1!$A:$BT,MATCH($BC$12&amp;"_"&amp;BQ$20,データシート1!$A$1:$BT$1,0),0)</f>
        <v>4.7272627237841354</v>
      </c>
      <c r="BR48" s="35">
        <f t="shared" si="3"/>
        <v>348.95513151569963</v>
      </c>
      <c r="BT48" s="121" t="str">
        <f t="shared" si="4"/>
        <v>大崎上島町</v>
      </c>
      <c r="BU48" s="33">
        <f t="shared" si="25"/>
        <v>348.95513151569963</v>
      </c>
      <c r="BV48" s="59">
        <f t="shared" si="16"/>
        <v>0.75892138860816405</v>
      </c>
      <c r="BW48" s="59">
        <f t="shared" si="16"/>
        <v>0.7505089362940851</v>
      </c>
      <c r="BX48" s="59">
        <f t="shared" si="16"/>
        <v>1.4997657817745584E-3</v>
      </c>
      <c r="BY48" s="59">
        <f t="shared" si="16"/>
        <v>6.9126865323044075E-3</v>
      </c>
      <c r="BZ48" s="59">
        <f t="shared" si="16"/>
        <v>3.3879496590336775E-2</v>
      </c>
      <c r="CA48" s="59">
        <f t="shared" si="32"/>
        <v>3.509807983791189E-2</v>
      </c>
      <c r="CB48" s="59">
        <f t="shared" si="32"/>
        <v>0.15855412793502155</v>
      </c>
      <c r="CC48" s="59">
        <f t="shared" si="32"/>
        <v>3.8110920097262233E-2</v>
      </c>
      <c r="CD48" s="59">
        <f t="shared" si="32"/>
        <v>1.4808304392689731E-2</v>
      </c>
      <c r="CE48" s="59">
        <f t="shared" si="32"/>
        <v>2.3302615704572503E-2</v>
      </c>
      <c r="CF48" s="59">
        <f t="shared" si="32"/>
        <v>1.1968386233491169E-3</v>
      </c>
      <c r="CG48" s="59">
        <f t="shared" si="32"/>
        <v>0.11924636921441019</v>
      </c>
      <c r="CH48" s="59">
        <f t="shared" si="32"/>
        <v>1.3546907028565803E-2</v>
      </c>
      <c r="CI48" s="122">
        <f t="shared" si="6"/>
        <v>1</v>
      </c>
      <c r="CK48" s="123" t="str">
        <f t="shared" si="7"/>
        <v>大崎上島町</v>
      </c>
      <c r="CL48" s="124">
        <f t="shared" si="17"/>
        <v>264.82951297183928</v>
      </c>
      <c r="CM48" s="65">
        <f t="shared" si="18"/>
        <v>0.43313148414919034</v>
      </c>
      <c r="CN48" s="66">
        <f t="shared" si="19"/>
        <v>261.89394456821032</v>
      </c>
      <c r="CO48" s="65">
        <f t="shared" si="20"/>
        <v>0.43798645359715377</v>
      </c>
      <c r="CP48" s="66">
        <f t="shared" si="8"/>
        <v>0.5233509656218871</v>
      </c>
      <c r="CQ48" s="65">
        <f t="shared" si="21"/>
        <v>0</v>
      </c>
      <c r="CR48" s="66">
        <f t="shared" si="9"/>
        <v>2.4122174380070902</v>
      </c>
      <c r="CS48" s="65">
        <f t="shared" si="22"/>
        <v>0</v>
      </c>
      <c r="CT48" s="66">
        <f t="shared" si="10"/>
        <v>11.822424188366666</v>
      </c>
      <c r="CU48" s="67">
        <f t="shared" si="23"/>
        <v>1</v>
      </c>
      <c r="CV48" s="16"/>
      <c r="CW48" s="959">
        <f t="shared" si="24"/>
        <v>114.706</v>
      </c>
      <c r="CX48" s="962">
        <f>VLOOKUP($AX48&amp;"_"&amp;$CW$14,データシート1!$A:$BT,MATCH($CW$12&amp;"_"&amp;CX$20,データシート1!$A$1:$BT$1,0),0)</f>
        <v>114.706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22.951000000000001</v>
      </c>
      <c r="DB48" s="962">
        <f>VLOOKUP($AX48&amp;"_"&amp;$CW$14,データシート1!$A:$BT,MATCH($CW$12&amp;"_"&amp;DB$20,データシート1!$A$1:$BT$1,0),0)</f>
        <v>4.1310000000000002</v>
      </c>
      <c r="DC48" s="962">
        <f>VLOOKUP($AX48&amp;"_"&amp;$CW$14,データシート1!$A:$BT,MATCH($CW$12&amp;"_"&amp;DC$20,データシート1!$A$1:$BT$1,0),0)</f>
        <v>0</v>
      </c>
      <c r="DD48" s="961">
        <f t="shared" si="11"/>
        <v>141.78800000000001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1</v>
      </c>
      <c r="DK48" s="64">
        <f>VLOOKUP($AX48&amp;"_"&amp;$DF$14,データシート1!$A:$BT,MATCH($DF$12&amp;"_"&amp;DK$20,データシート1!$A$1:$BT$1,0),0)</f>
        <v>0</v>
      </c>
      <c r="DL48" s="68">
        <f t="shared" si="12"/>
        <v>4</v>
      </c>
      <c r="DM48" s="16"/>
      <c r="DN48" s="126">
        <f t="shared" si="26"/>
        <v>0.81</v>
      </c>
      <c r="DO48" s="127">
        <f t="shared" si="27"/>
        <v>0</v>
      </c>
      <c r="DP48" s="127">
        <f t="shared" si="29"/>
        <v>0</v>
      </c>
      <c r="DQ48" s="127">
        <f t="shared" si="30"/>
        <v>0.16</v>
      </c>
      <c r="DR48" s="127">
        <f t="shared" si="31"/>
        <v>0.03</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03402</v>
      </c>
      <c r="AY49" s="18" t="str">
        <f>IF(IFERROR(比較地域マスタ!$Z34,"")=0,"",IFERROR(比較地域マスタ!$Z34,""))</f>
        <v>平泉町</v>
      </c>
      <c r="BB49" s="110" t="str">
        <f t="shared" si="0"/>
        <v>03402</v>
      </c>
      <c r="BC49" s="1031" t="str">
        <f t="shared" si="0"/>
        <v>平泉町</v>
      </c>
      <c r="BD49" s="34">
        <f t="shared" si="14"/>
        <v>59.399362814071807</v>
      </c>
      <c r="BE49" s="34">
        <f t="shared" si="15"/>
        <v>21.671499378931291</v>
      </c>
      <c r="BF49" s="34">
        <f>VLOOKUP($AX49&amp;"_"&amp;$BC$14,データシート1!$A:$BT,MATCH($BC$12&amp;"_"&amp;BF$20,データシート1!$A$1:$BT$1,0),0)</f>
        <v>18.738840686183398</v>
      </c>
      <c r="BG49" s="34">
        <f>VLOOKUP($AX49&amp;"_"&amp;$BC$14,データシート1!$A:$BT,MATCH($BC$12&amp;"_"&amp;BG$20,データシート1!$A$1:$BT$1,0),0)</f>
        <v>1.040626667196084</v>
      </c>
      <c r="BH49" s="34">
        <f>VLOOKUP($AX49&amp;"_"&amp;$BC$14,データシート1!$A:$BT,MATCH($BC$12&amp;"_"&amp;BH$20,データシート1!$A$1:$BT$1,0),0)</f>
        <v>1.8920320255518106</v>
      </c>
      <c r="BI49" s="34">
        <f>VLOOKUP($AX49&amp;"_"&amp;$BC$14,データシート1!$A:$BT,MATCH($BC$12&amp;"_"&amp;BI$20,データシート1!$A$1:$BT$1,0),0)</f>
        <v>9.6127212697070288</v>
      </c>
      <c r="BJ49" s="34">
        <f>VLOOKUP($AX49&amp;"_"&amp;$BC$14,データシート1!$A:$BT,MATCH($BC$12&amp;"_"&amp;BJ$20,データシート1!$A$1:$BT$1,0),0)</f>
        <v>10.413809521904264</v>
      </c>
      <c r="BK49" s="34">
        <f t="shared" si="1"/>
        <v>16.372091685082768</v>
      </c>
      <c r="BL49" s="34">
        <f t="shared" si="2"/>
        <v>15.949836124384513</v>
      </c>
      <c r="BM49" s="34">
        <f>VLOOKUP($AX49&amp;"_"&amp;$BC$14,データシート1!$A:$BT,MATCH($BC$12&amp;"_"&amp;BM$20,データシート1!$A$1:$BT$1,0),0)</f>
        <v>6.4382256557521078</v>
      </c>
      <c r="BN49" s="34">
        <f>VLOOKUP($AX49&amp;"_"&amp;$BC$14,データシート1!$A:$BT,MATCH($BC$12&amp;"_"&amp;BN$20,データシート1!$A$1:$BT$1,0),0)</f>
        <v>9.511610468632405</v>
      </c>
      <c r="BO49" s="34">
        <f>VLOOKUP($AX49&amp;"_"&amp;$BC$14,データシート1!$A:$BT,MATCH($BC$12&amp;"_"&amp;BO$20,データシート1!$A$1:$BT$1,0),0)</f>
        <v>0.42225556069825698</v>
      </c>
      <c r="BP49" s="34">
        <f>VLOOKUP($AX49&amp;"_"&amp;$BC$14,データシート1!$A:$BT,MATCH($BC$12&amp;"_"&amp;BP$20,データシート1!$A$1:$BT$1,0),0)</f>
        <v>0</v>
      </c>
      <c r="BQ49" s="34">
        <f>VLOOKUP($AX49&amp;"_"&amp;$BC$14,データシート1!$A:$BT,MATCH($BC$12&amp;"_"&amp;BQ$20,データシート1!$A$1:$BT$1,0),0)</f>
        <v>1.32924095844646</v>
      </c>
      <c r="BR49" s="35">
        <f t="shared" si="3"/>
        <v>59.399362814071807</v>
      </c>
      <c r="BT49" s="121" t="str">
        <f t="shared" si="4"/>
        <v>平泉町</v>
      </c>
      <c r="BU49" s="33">
        <f t="shared" si="25"/>
        <v>59.399362814071807</v>
      </c>
      <c r="BV49" s="59">
        <f t="shared" si="16"/>
        <v>0.36484397057870926</v>
      </c>
      <c r="BW49" s="59">
        <f t="shared" si="16"/>
        <v>0.31547208250092768</v>
      </c>
      <c r="BX49" s="59">
        <f t="shared" si="16"/>
        <v>1.751915538982108E-2</v>
      </c>
      <c r="BY49" s="59">
        <f t="shared" si="16"/>
        <v>3.1852732687960503E-2</v>
      </c>
      <c r="BZ49" s="59">
        <f t="shared" si="16"/>
        <v>0.16183206038415213</v>
      </c>
      <c r="CA49" s="59">
        <f t="shared" si="32"/>
        <v>0.17531853926616894</v>
      </c>
      <c r="CB49" s="59">
        <f t="shared" si="32"/>
        <v>0.27562739580775758</v>
      </c>
      <c r="CC49" s="59">
        <f t="shared" si="32"/>
        <v>0.26851864007884557</v>
      </c>
      <c r="CD49" s="59">
        <f t="shared" si="32"/>
        <v>0.10838879999276493</v>
      </c>
      <c r="CE49" s="59">
        <f t="shared" si="32"/>
        <v>0.16012984008608067</v>
      </c>
      <c r="CF49" s="59">
        <f t="shared" si="32"/>
        <v>7.1087557289120267E-3</v>
      </c>
      <c r="CG49" s="59">
        <f t="shared" si="32"/>
        <v>0</v>
      </c>
      <c r="CH49" s="59">
        <f t="shared" si="32"/>
        <v>2.2378033963212154E-2</v>
      </c>
      <c r="CI49" s="122">
        <f t="shared" si="6"/>
        <v>1</v>
      </c>
      <c r="CK49" s="123" t="str">
        <f t="shared" si="7"/>
        <v>平泉町</v>
      </c>
      <c r="CL49" s="124">
        <f t="shared" si="17"/>
        <v>21.671499378931291</v>
      </c>
      <c r="CM49" s="65">
        <f t="shared" si="18"/>
        <v>0</v>
      </c>
      <c r="CN49" s="66">
        <f t="shared" si="19"/>
        <v>18.738840686183398</v>
      </c>
      <c r="CO49" s="65">
        <f t="shared" si="20"/>
        <v>0</v>
      </c>
      <c r="CP49" s="66">
        <f t="shared" si="8"/>
        <v>1.040626667196084</v>
      </c>
      <c r="CQ49" s="65">
        <f t="shared" si="21"/>
        <v>0</v>
      </c>
      <c r="CR49" s="66">
        <f t="shared" si="9"/>
        <v>1.8920320255518106</v>
      </c>
      <c r="CS49" s="65">
        <f t="shared" si="22"/>
        <v>0</v>
      </c>
      <c r="CT49" s="66">
        <f t="shared" si="10"/>
        <v>9.6127212697070288</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久万高原町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愛媛県</v>
      </c>
      <c r="AY4" s="1038" t="str">
        <f>年度マスタ!$J4</f>
        <v>久万高原町</v>
      </c>
      <c r="AZ4" s="1038" t="str">
        <f>年度マスタ!$K4</f>
        <v>38386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01586</v>
      </c>
      <c r="AY13" s="18" t="str">
        <f>IF(IFERROR(比較地域マスタ!$Z6,"")=0,"",IFERROR(比較地域マスタ!$Z6,""))</f>
        <v>むかわ町</v>
      </c>
      <c r="BC13" s="844" t="str">
        <f t="shared" ref="BC13:BC59" si="0">AX13</f>
        <v>01586</v>
      </c>
      <c r="BD13" s="1031" t="str">
        <f>AY13</f>
        <v>むかわ町</v>
      </c>
      <c r="BE13" s="34">
        <f>VLOOKUP($BC13&amp;"_"&amp;$AZ$7,データシート1!$A:$BT,MATCH("cb_"&amp;BE$12,データシート1!$A$1:$BT$1,0),0)</f>
        <v>814.94899999999973</v>
      </c>
      <c r="BF13" s="34">
        <f>VLOOKUP($BC13&amp;"_"&amp;$AZ$7,データシート1!$A:$BT,MATCH("cb_"&amp;BF$12,データシート1!$A$1:$BT$1,0),0)</f>
        <v>39499.199999999997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40314.148999999998</v>
      </c>
      <c r="BL13" s="36"/>
      <c r="BM13" s="844" t="str">
        <f>AX13</f>
        <v>01586</v>
      </c>
      <c r="BN13" s="1031" t="str">
        <f>AY13</f>
        <v>むかわ町</v>
      </c>
      <c r="BO13" s="34">
        <f>BE13*VLOOKUP(BO$12,別紙!$B$4:$E$10,MATCH("設備利用率",別紙!$B$4:$E$4,0),0)/100*8760/10^3</f>
        <v>978.0365938799996</v>
      </c>
      <c r="BP13" s="34">
        <f>BF13*VLOOKUP(BP$12,別紙!$B$4:$E$10,MATCH("設備利用率",別紙!$B$4:$E$4,0),0)/100*8760/10^3</f>
        <v>52247.961791999995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53225.998385879997</v>
      </c>
      <c r="BV13" s="36"/>
      <c r="BW13" s="33" t="str">
        <f>AX13</f>
        <v>01586</v>
      </c>
      <c r="BX13" s="33" t="str">
        <f>AY13</f>
        <v>むかわ町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39577.250112766618</v>
      </c>
      <c r="BZ13" s="36"/>
      <c r="CA13" s="33" t="str">
        <f>AX13</f>
        <v>01586</v>
      </c>
      <c r="CB13" s="33" t="str">
        <f>AY13</f>
        <v>むかわ町</v>
      </c>
      <c r="CC13" s="223">
        <f>BO13/$BY13</f>
        <v>2.4712090685767726E-2</v>
      </c>
      <c r="CD13" s="223">
        <f t="shared" ref="CD13:CH28" si="1">BP13/$BY13</f>
        <v>1.3201513910928877</v>
      </c>
      <c r="CE13" s="223">
        <f t="shared" si="1"/>
        <v>0</v>
      </c>
      <c r="CF13" s="223">
        <f t="shared" si="1"/>
        <v>0</v>
      </c>
      <c r="CG13" s="223">
        <f t="shared" si="1"/>
        <v>0</v>
      </c>
      <c r="CH13" s="223">
        <f t="shared" si="1"/>
        <v>0</v>
      </c>
      <c r="CI13" s="223">
        <f>BU13/BY13</f>
        <v>1.3448634817786553</v>
      </c>
      <c r="CK13" s="18" t="str">
        <f>AX13</f>
        <v>01586</v>
      </c>
      <c r="CL13" s="18" t="str">
        <f>AY13</f>
        <v>むかわ町</v>
      </c>
      <c r="CM13" s="18">
        <f>VLOOKUP($CK13&amp;"_"&amp;$AZ$7,データシート1!$A:$BT,MATCH("ca_太陽光発電（10kW未満）",データシート1!$A$1:$BT$1,0),0)</f>
        <v>143</v>
      </c>
      <c r="CN13" s="18">
        <f>VLOOKUP($CK13&amp;"_"&amp;$AZ$5,データシート1!$A:$BT,MATCH("ab_家庭",データシート1!$A$1:$BT$1,0),0)</f>
        <v>4024</v>
      </c>
      <c r="CO13" s="223">
        <f>CM13/CN13</f>
        <v>3.5536779324055669E-2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01585</v>
      </c>
      <c r="AY14" s="18" t="str">
        <f>IF(IFERROR(比較地域マスタ!$Z7,"")=0,"",IFERROR(比較地域マスタ!$Z7,""))</f>
        <v>安平町</v>
      </c>
      <c r="BC14" s="844" t="str">
        <f t="shared" si="0"/>
        <v>01585</v>
      </c>
      <c r="BD14" s="1031" t="str">
        <f t="shared" ref="BD14:BD60" si="2">AY14</f>
        <v>安平町</v>
      </c>
      <c r="BE14" s="34">
        <f>VLOOKUP($BC14&amp;"_"&amp;$AZ$7,データシート1!$A:$BT,MATCH("cb_"&amp;BE$12,データシート1!$A$1:$BT$1,0),0)</f>
        <v>845.59599999999955</v>
      </c>
      <c r="BF14" s="34">
        <f>VLOOKUP($BC14&amp;"_"&amp;$AZ$7,データシート1!$A:$BT,MATCH("cb_"&amp;BF$12,データシート1!$A$1:$BT$1,0),0)</f>
        <v>152330.89999999997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153176.49599999996</v>
      </c>
      <c r="BL14" s="36"/>
      <c r="BM14" s="844" t="str">
        <f t="shared" ref="BM14:BM60" si="4">AX14</f>
        <v>01585</v>
      </c>
      <c r="BN14" s="1031" t="str">
        <f t="shared" ref="BN14:BN60" si="5">AY14</f>
        <v>安平町</v>
      </c>
      <c r="BO14" s="34">
        <f>BE14*VLOOKUP(BO$12,別紙!$B$4:$E$10,MATCH("設備利用率",別紙!$B$4:$E$4,0),0)/100*8760/10^3</f>
        <v>1014.8166715199994</v>
      </c>
      <c r="BP14" s="34">
        <f>BF14*VLOOKUP(BP$12,別紙!$B$4:$E$10,MATCH("設備利用率",別紙!$B$4:$E$4,0),0)/100*8760/10^3</f>
        <v>201497.22128399994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202512.03795551995</v>
      </c>
      <c r="BV14" s="36"/>
      <c r="BW14" s="33" t="str">
        <f t="shared" ref="BW14:BW60" si="7">AX14</f>
        <v>01585</v>
      </c>
      <c r="BX14" s="33" t="str">
        <f t="shared" ref="BX14:BX60" si="8">AY14</f>
        <v>安平町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50819.359701384834</v>
      </c>
      <c r="BZ14" s="36"/>
      <c r="CA14" s="33" t="str">
        <f t="shared" ref="CA14:CA60" si="9">AX14</f>
        <v>01585</v>
      </c>
      <c r="CB14" s="33" t="str">
        <f t="shared" ref="CB14:CB60" si="10">AY14</f>
        <v>安平町</v>
      </c>
      <c r="CC14" s="223">
        <f t="shared" ref="CC14:CC60" si="11">BO14/$BY14</f>
        <v>1.996909598001774E-2</v>
      </c>
      <c r="CD14" s="223">
        <f t="shared" si="1"/>
        <v>3.9649696979261453</v>
      </c>
      <c r="CE14" s="223">
        <f t="shared" si="1"/>
        <v>0</v>
      </c>
      <c r="CF14" s="223">
        <f t="shared" si="1"/>
        <v>0</v>
      </c>
      <c r="CG14" s="223">
        <f t="shared" si="1"/>
        <v>0</v>
      </c>
      <c r="CH14" s="223">
        <f t="shared" si="1"/>
        <v>0</v>
      </c>
      <c r="CI14" s="223">
        <f t="shared" ref="CI14:CI60" si="12">BU14/BY14</f>
        <v>3.9849387939061631</v>
      </c>
      <c r="CK14" s="18" t="str">
        <f t="shared" ref="CK14:CK60" si="13">AX14</f>
        <v>01585</v>
      </c>
      <c r="CL14" s="18" t="str">
        <f t="shared" ref="CL14:CL60" si="14">AY14</f>
        <v>安平町</v>
      </c>
      <c r="CM14" s="18">
        <f>VLOOKUP($CK14&amp;"_"&amp;$AZ$7,データシート1!$A:$BT,MATCH("ca_太陽光発電（10kW未満）",データシート1!$A$1:$BT$1,0),0)</f>
        <v>136</v>
      </c>
      <c r="CN14" s="18">
        <f>VLOOKUP($CK14&amp;"_"&amp;$AZ$5,データシート1!$A:$BT,MATCH("ab_家庭",データシート1!$A$1:$BT$1,0),0)</f>
        <v>3968</v>
      </c>
      <c r="CO14" s="223">
        <f t="shared" ref="CO14:CO60" si="15">CM14/CN14</f>
        <v>3.4274193548387094E-2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46501</v>
      </c>
      <c r="AY15" s="18" t="str">
        <f>IF(IFERROR(比較地域マスタ!$Z8,"")=0,"",IFERROR(比較地域マスタ!$Z8,""))</f>
        <v>中種子町</v>
      </c>
      <c r="BC15" s="844" t="str">
        <f t="shared" si="0"/>
        <v>46501</v>
      </c>
      <c r="BD15" s="1031" t="str">
        <f t="shared" si="2"/>
        <v>中種子町</v>
      </c>
      <c r="BE15" s="34">
        <f>VLOOKUP($BC15&amp;"_"&amp;$AZ$7,データシート1!$A:$BT,MATCH("cb_"&amp;BE$12,データシート1!$A$1:$BT$1,0),0)</f>
        <v>901.9129999999999</v>
      </c>
      <c r="BF15" s="34">
        <f>VLOOKUP($BC15&amp;"_"&amp;$AZ$7,データシート1!$A:$BT,MATCH("cb_"&amp;BF$12,データシート1!$A$1:$BT$1,0),0)</f>
        <v>2910</v>
      </c>
      <c r="BG15" s="34">
        <f>VLOOKUP($BC15&amp;"_"&amp;$AZ$7,データシート1!$A:$BT,MATCH("cb_"&amp;BG$12,データシート1!$A$1:$BT$1,0),0)</f>
        <v>699.2</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4511.1130000000003</v>
      </c>
      <c r="BL15" s="36"/>
      <c r="BM15" s="844" t="str">
        <f t="shared" si="4"/>
        <v>46501</v>
      </c>
      <c r="BN15" s="1031" t="str">
        <f t="shared" si="5"/>
        <v>中種子町</v>
      </c>
      <c r="BO15" s="34">
        <f>BE15*VLOOKUP(BO$12,別紙!$B$4:$E$10,MATCH("設備利用率",別紙!$B$4:$E$4,0),0)/100*8760/10^3</f>
        <v>1082.4038295599998</v>
      </c>
      <c r="BP15" s="34">
        <f>BF15*VLOOKUP(BP$12,別紙!$B$4:$E$10,MATCH("設備利用率",別紙!$B$4:$E$4,0),0)/100*8760/10^3</f>
        <v>3849.2316000000001</v>
      </c>
      <c r="BQ15" s="34">
        <f>BG15*VLOOKUP(BQ$12,別紙!$B$4:$E$10,MATCH("設備利用率",別紙!$B$4:$E$4,0),0)/100*8760/10^3</f>
        <v>1518.998016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6450.633445559999</v>
      </c>
      <c r="BV15" s="36"/>
      <c r="BW15" s="33" t="str">
        <f t="shared" si="7"/>
        <v>46501</v>
      </c>
      <c r="BX15" s="33" t="str">
        <f t="shared" si="8"/>
        <v>中種子町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40873.565225853294</v>
      </c>
      <c r="BZ15" s="36"/>
      <c r="CA15" s="33" t="str">
        <f t="shared" si="9"/>
        <v>46501</v>
      </c>
      <c r="CB15" s="33" t="str">
        <f t="shared" si="10"/>
        <v>中種子町</v>
      </c>
      <c r="CC15" s="223">
        <f t="shared" si="11"/>
        <v>2.6481757184111731E-2</v>
      </c>
      <c r="CD15" s="223">
        <f t="shared" si="1"/>
        <v>9.4174109322993166E-2</v>
      </c>
      <c r="CE15" s="223">
        <f t="shared" si="1"/>
        <v>3.7163335461600631E-2</v>
      </c>
      <c r="CF15" s="223">
        <f t="shared" si="1"/>
        <v>0</v>
      </c>
      <c r="CG15" s="223">
        <f t="shared" si="1"/>
        <v>0</v>
      </c>
      <c r="CH15" s="223">
        <f t="shared" si="1"/>
        <v>0</v>
      </c>
      <c r="CI15" s="223">
        <f t="shared" si="12"/>
        <v>0.1578192019687055</v>
      </c>
      <c r="CK15" s="18" t="str">
        <f t="shared" si="13"/>
        <v>46501</v>
      </c>
      <c r="CL15" s="18" t="str">
        <f t="shared" si="14"/>
        <v>中種子町</v>
      </c>
      <c r="CM15" s="18">
        <f>VLOOKUP($CK15&amp;"_"&amp;$AZ$7,データシート1!$A:$BT,MATCH("ca_太陽光発電（10kW未満）",データシート1!$A$1:$BT$1,0),0)</f>
        <v>189</v>
      </c>
      <c r="CN15" s="18">
        <f>VLOOKUP($CK15&amp;"_"&amp;$AZ$5,データシート1!$A:$BT,MATCH("ab_家庭",データシート1!$A$1:$BT$1,0),0)</f>
        <v>4142</v>
      </c>
      <c r="CO15" s="223">
        <f t="shared" si="15"/>
        <v>4.563013037180106E-2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01514</v>
      </c>
      <c r="AY16" s="18" t="str">
        <f>IF(IFERROR(比較地域マスタ!$Z9,"")=0,"",IFERROR(比較地域マスタ!$Z9,""))</f>
        <v>枝幸町</v>
      </c>
      <c r="BC16" s="844" t="str">
        <f t="shared" si="0"/>
        <v>01514</v>
      </c>
      <c r="BD16" s="1031" t="str">
        <f t="shared" si="2"/>
        <v>枝幸町</v>
      </c>
      <c r="BE16" s="34">
        <f>VLOOKUP($BC16&amp;"_"&amp;$AZ$7,データシート1!$A:$BT,MATCH("cb_"&amp;BE$12,データシート1!$A$1:$BT$1,0),0)</f>
        <v>200.54000000000002</v>
      </c>
      <c r="BF16" s="34">
        <f>VLOOKUP($BC16&amp;"_"&amp;$AZ$7,データシート1!$A:$BT,MATCH("cb_"&amp;BF$12,データシート1!$A$1:$BT$1,0),0)</f>
        <v>198</v>
      </c>
      <c r="BG16" s="34">
        <f>VLOOKUP($BC16&amp;"_"&amp;$AZ$7,データシート1!$A:$BT,MATCH("cb_"&amp;BG$12,データシート1!$A$1:$BT$1,0),0)</f>
        <v>19.600000000000001</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418.14000000000004</v>
      </c>
      <c r="BL16" s="36"/>
      <c r="BM16" s="844" t="str">
        <f t="shared" si="4"/>
        <v>01514</v>
      </c>
      <c r="BN16" s="1031" t="str">
        <f t="shared" si="5"/>
        <v>枝幸町</v>
      </c>
      <c r="BO16" s="34">
        <f>BE16*VLOOKUP(BO$12,別紙!$B$4:$E$10,MATCH("設備利用率",別紙!$B$4:$E$4,0),0)/100*8760/10^3</f>
        <v>240.67206480000002</v>
      </c>
      <c r="BP16" s="34">
        <f>BF16*VLOOKUP(BP$12,別紙!$B$4:$E$10,MATCH("設備利用率",別紙!$B$4:$E$4,0),0)/100*8760/10^3</f>
        <v>261.90647999999993</v>
      </c>
      <c r="BQ16" s="34">
        <f>BG16*VLOOKUP(BQ$12,別紙!$B$4:$E$10,MATCH("設備利用率",別紙!$B$4:$E$4,0),0)/100*8760/10^3</f>
        <v>42.580607999999998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545.1591527999999</v>
      </c>
      <c r="BV16" s="36"/>
      <c r="BW16" s="33" t="str">
        <f t="shared" si="7"/>
        <v>01514</v>
      </c>
      <c r="BX16" s="33" t="str">
        <f t="shared" si="8"/>
        <v>枝幸町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52324.454353090397</v>
      </c>
      <c r="BZ16" s="36"/>
      <c r="CA16" s="33" t="str">
        <f t="shared" si="9"/>
        <v>01514</v>
      </c>
      <c r="CB16" s="33" t="str">
        <f t="shared" si="10"/>
        <v>枝幸町</v>
      </c>
      <c r="CC16" s="223">
        <f t="shared" si="11"/>
        <v>4.5996096428626279E-3</v>
      </c>
      <c r="CD16" s="223">
        <f t="shared" si="1"/>
        <v>5.0054316521416561E-3</v>
      </c>
      <c r="CE16" s="223">
        <f t="shared" si="1"/>
        <v>8.1378025870393225E-4</v>
      </c>
      <c r="CF16" s="223">
        <f t="shared" si="1"/>
        <v>0</v>
      </c>
      <c r="CG16" s="223">
        <f t="shared" si="1"/>
        <v>0</v>
      </c>
      <c r="CH16" s="223">
        <f t="shared" si="1"/>
        <v>0</v>
      </c>
      <c r="CI16" s="223">
        <f t="shared" si="12"/>
        <v>1.0418821553708216E-2</v>
      </c>
      <c r="CK16" s="18" t="str">
        <f t="shared" si="13"/>
        <v>01514</v>
      </c>
      <c r="CL16" s="18" t="str">
        <f t="shared" si="14"/>
        <v>枝幸町</v>
      </c>
      <c r="CM16" s="18">
        <f>VLOOKUP($CK16&amp;"_"&amp;$AZ$7,データシート1!$A:$BT,MATCH("ca_太陽光発電（10kW未満）",データシート1!$A$1:$BT$1,0),0)</f>
        <v>32</v>
      </c>
      <c r="CN16" s="18">
        <f>VLOOKUP($CK16&amp;"_"&amp;$AZ$5,データシート1!$A:$BT,MATCH("ab_家庭",データシート1!$A$1:$BT$1,0),0)</f>
        <v>3852</v>
      </c>
      <c r="CO16" s="223">
        <f t="shared" si="15"/>
        <v>8.3073727933541015E-3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06324</v>
      </c>
      <c r="AY17" s="18" t="str">
        <f>IF(IFERROR(比較地域マスタ!$Z10,"")=0,"",IFERROR(比較地域マスタ!$Z10,""))</f>
        <v>大江町</v>
      </c>
      <c r="BC17" s="844" t="str">
        <f t="shared" si="0"/>
        <v>06324</v>
      </c>
      <c r="BD17" s="1031" t="str">
        <f t="shared" si="2"/>
        <v>大江町</v>
      </c>
      <c r="BE17" s="34">
        <f>VLOOKUP($BC17&amp;"_"&amp;$AZ$7,データシート1!$A:$BT,MATCH("cb_"&amp;BE$12,データシート1!$A$1:$BT$1,0),0)</f>
        <v>652.39999999999986</v>
      </c>
      <c r="BF17" s="34">
        <f>VLOOKUP($BC17&amp;"_"&amp;$AZ$7,データシート1!$A:$BT,MATCH("cb_"&amp;BF$12,データシート1!$A$1:$BT$1,0),0)</f>
        <v>434.90000000000003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1087.3</v>
      </c>
      <c r="BL17" s="36"/>
      <c r="BM17" s="844" t="str">
        <f t="shared" si="4"/>
        <v>06324</v>
      </c>
      <c r="BN17" s="1031" t="str">
        <f t="shared" si="5"/>
        <v>大江町</v>
      </c>
      <c r="BO17" s="34">
        <f>BE17*VLOOKUP(BO$12,別紙!$B$4:$E$10,MATCH("設備利用率",別紙!$B$4:$E$4,0),0)/100*8760/10^3</f>
        <v>782.9582879999997</v>
      </c>
      <c r="BP17" s="34">
        <f>BF17*VLOOKUP(BP$12,別紙!$B$4:$E$10,MATCH("設備利用率",別紙!$B$4:$E$4,0),0)/100*8760/10^3</f>
        <v>575.26832400000012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1358.2266119999999</v>
      </c>
      <c r="BV17" s="36"/>
      <c r="BW17" s="33" t="str">
        <f t="shared" si="7"/>
        <v>06324</v>
      </c>
      <c r="BX17" s="33" t="str">
        <f t="shared" si="8"/>
        <v>大江町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46810.426732429143</v>
      </c>
      <c r="BZ17" s="36"/>
      <c r="CA17" s="33" t="str">
        <f t="shared" si="9"/>
        <v>06324</v>
      </c>
      <c r="CB17" s="33" t="str">
        <f t="shared" si="10"/>
        <v>大江町</v>
      </c>
      <c r="CC17" s="223">
        <f t="shared" si="11"/>
        <v>1.6726151472094677E-2</v>
      </c>
      <c r="CD17" s="223">
        <f t="shared" si="1"/>
        <v>1.2289320225347743E-2</v>
      </c>
      <c r="CE17" s="223">
        <f t="shared" si="1"/>
        <v>0</v>
      </c>
      <c r="CF17" s="223">
        <f t="shared" si="1"/>
        <v>0</v>
      </c>
      <c r="CG17" s="223">
        <f t="shared" si="1"/>
        <v>0</v>
      </c>
      <c r="CH17" s="223">
        <f t="shared" si="1"/>
        <v>0</v>
      </c>
      <c r="CI17" s="223">
        <f t="shared" si="12"/>
        <v>2.9015471697442421E-2</v>
      </c>
      <c r="CK17" s="18" t="str">
        <f t="shared" si="13"/>
        <v>06324</v>
      </c>
      <c r="CL17" s="18" t="str">
        <f t="shared" si="14"/>
        <v>大江町</v>
      </c>
      <c r="CM17" s="18">
        <f>VLOOKUP($CK17&amp;"_"&amp;$AZ$7,データシート1!$A:$BT,MATCH("ca_太陽光発電（10kW未満）",データシート1!$A$1:$BT$1,0),0)</f>
        <v>137</v>
      </c>
      <c r="CN17" s="18">
        <f>VLOOKUP($CK17&amp;"_"&amp;$AZ$5,データシート1!$A:$BT,MATCH("ab_家庭",データシート1!$A$1:$BT$1,0),0)</f>
        <v>2800</v>
      </c>
      <c r="CO17" s="223">
        <f t="shared" si="15"/>
        <v>4.8928571428571425E-2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47361</v>
      </c>
      <c r="AY18" s="18" t="str">
        <f>IF(IFERROR(比較地域マスタ!$Z11,"")=0,"",IFERROR(比較地域マスタ!$Z11,""))</f>
        <v>久米島町</v>
      </c>
      <c r="BC18" s="844" t="str">
        <f t="shared" si="0"/>
        <v>47361</v>
      </c>
      <c r="BD18" s="1031" t="str">
        <f t="shared" si="2"/>
        <v>久米島町</v>
      </c>
      <c r="BE18" s="34">
        <f>VLOOKUP($BC18&amp;"_"&amp;$AZ$7,データシート1!$A:$BT,MATCH("cb_"&amp;BE$12,データシート1!$A$1:$BT$1,0),0)</f>
        <v>150.80000000000001</v>
      </c>
      <c r="BF18" s="34">
        <f>VLOOKUP($BC18&amp;"_"&amp;$AZ$7,データシート1!$A:$BT,MATCH("cb_"&amp;BF$12,データシート1!$A$1:$BT$1,0),0)</f>
        <v>1975.5000000000002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2126.3000000000002</v>
      </c>
      <c r="BL18" s="36"/>
      <c r="BM18" s="844" t="str">
        <f t="shared" si="4"/>
        <v>47361</v>
      </c>
      <c r="BN18" s="1031" t="str">
        <f t="shared" si="5"/>
        <v>久米島町</v>
      </c>
      <c r="BO18" s="34">
        <f>BE18*VLOOKUP(BO$12,別紙!$B$4:$E$10,MATCH("設備利用率",別紙!$B$4:$E$4,0),0)/100*8760/10^3</f>
        <v>180.97809600000002</v>
      </c>
      <c r="BP18" s="34">
        <f>BF18*VLOOKUP(BP$12,別紙!$B$4:$E$10,MATCH("設備利用率",別紙!$B$4:$E$4,0),0)/100*8760/10^3</f>
        <v>2613.1123800000005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2794.0904760000003</v>
      </c>
      <c r="BV18" s="36"/>
      <c r="BW18" s="33" t="str">
        <f t="shared" si="7"/>
        <v>47361</v>
      </c>
      <c r="BX18" s="33" t="str">
        <f t="shared" si="8"/>
        <v>久米島町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38255.369297924626</v>
      </c>
      <c r="BZ18" s="36"/>
      <c r="CA18" s="33" t="str">
        <f t="shared" si="9"/>
        <v>47361</v>
      </c>
      <c r="CB18" s="33" t="str">
        <f t="shared" si="10"/>
        <v>久米島町</v>
      </c>
      <c r="CC18" s="223">
        <f t="shared" si="11"/>
        <v>4.7307894113001849E-3</v>
      </c>
      <c r="CD18" s="223">
        <f t="shared" si="1"/>
        <v>6.830707500559309E-2</v>
      </c>
      <c r="CE18" s="223">
        <f t="shared" si="1"/>
        <v>0</v>
      </c>
      <c r="CF18" s="223">
        <f t="shared" si="1"/>
        <v>0</v>
      </c>
      <c r="CG18" s="223">
        <f t="shared" si="1"/>
        <v>0</v>
      </c>
      <c r="CH18" s="223">
        <f t="shared" si="1"/>
        <v>0</v>
      </c>
      <c r="CI18" s="223">
        <f t="shared" si="12"/>
        <v>7.3037864416893264E-2</v>
      </c>
      <c r="CK18" s="18" t="str">
        <f t="shared" si="13"/>
        <v>47361</v>
      </c>
      <c r="CL18" s="18" t="str">
        <f t="shared" si="14"/>
        <v>久米島町</v>
      </c>
      <c r="CM18" s="18">
        <f>VLOOKUP($CK18&amp;"_"&amp;$AZ$7,データシート1!$A:$BT,MATCH("ca_太陽光発電（10kW未満）",データシート1!$A$1:$BT$1,0),0)</f>
        <v>27</v>
      </c>
      <c r="CN18" s="18">
        <f>VLOOKUP($CK18&amp;"_"&amp;$AZ$5,データシート1!$A:$BT,MATCH("ab_家庭",データシート1!$A$1:$BT$1,0),0)</f>
        <v>3951</v>
      </c>
      <c r="CO18" s="223">
        <f t="shared" si="15"/>
        <v>6.8337129840546698E-3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36368</v>
      </c>
      <c r="AY19" s="18" t="str">
        <f>IF(IFERROR(比較地域マスタ!$Z12,"")=0,"",IFERROR(比較地域マスタ!$Z12,""))</f>
        <v>那賀町</v>
      </c>
      <c r="BC19" s="844" t="str">
        <f t="shared" si="0"/>
        <v>36368</v>
      </c>
      <c r="BD19" s="1031" t="str">
        <f t="shared" si="2"/>
        <v>那賀町</v>
      </c>
      <c r="BE19" s="34">
        <f>VLOOKUP($BC19&amp;"_"&amp;$AZ$7,データシート1!$A:$BT,MATCH("cb_"&amp;BE$12,データシート1!$A$1:$BT$1,0),0)</f>
        <v>766.37699999999995</v>
      </c>
      <c r="BF19" s="34">
        <f>VLOOKUP($BC19&amp;"_"&amp;$AZ$7,データシート1!$A:$BT,MATCH("cb_"&amp;BF$12,データシート1!$A$1:$BT$1,0),0)</f>
        <v>3719.5999999999995</v>
      </c>
      <c r="BG19" s="34">
        <f>VLOOKUP($BC19&amp;"_"&amp;$AZ$7,データシート1!$A:$BT,MATCH("cb_"&amp;BG$12,データシート1!$A$1:$BT$1,0),0)</f>
        <v>0</v>
      </c>
      <c r="BH19" s="34">
        <f>VLOOKUP($BC19&amp;"_"&amp;$AZ$7,データシート1!$A:$BT,MATCH("cb_"&amp;BH$12,データシート1!$A$1:$BT$1,0),0)</f>
        <v>150</v>
      </c>
      <c r="BI19" s="34">
        <f>VLOOKUP($BC19&amp;"_"&amp;$AZ$7,データシート1!$A:$BT,MATCH("cb_"&amp;BI$12,データシート1!$A$1:$BT$1,0),0)</f>
        <v>0</v>
      </c>
      <c r="BJ19" s="34">
        <f>VLOOKUP($BC19&amp;"_"&amp;$AZ$7,データシート1!$A:$BT,MATCH("cb_"&amp;BJ$12,データシート1!$A$1:$BT$1,0),0)</f>
        <v>0</v>
      </c>
      <c r="BK19" s="34">
        <f t="shared" si="3"/>
        <v>4635.976999999999</v>
      </c>
      <c r="BL19" s="36"/>
      <c r="BM19" s="844" t="str">
        <f t="shared" si="4"/>
        <v>36368</v>
      </c>
      <c r="BN19" s="1031" t="str">
        <f t="shared" si="5"/>
        <v>那賀町</v>
      </c>
      <c r="BO19" s="34">
        <f>BE19*VLOOKUP(BO$12,別紙!$B$4:$E$10,MATCH("設備利用率",別紙!$B$4:$E$4,0),0)/100*8760/10^3</f>
        <v>919.74436523999998</v>
      </c>
      <c r="BP19" s="34">
        <f>BF19*VLOOKUP(BP$12,別紙!$B$4:$E$10,MATCH("設備利用率",別紙!$B$4:$E$4,0),0)/100*8760/10^3</f>
        <v>4920.1380959999997</v>
      </c>
      <c r="BQ19" s="34">
        <f>BG19*VLOOKUP(BQ$12,別紙!$B$4:$E$10,MATCH("設備利用率",別紙!$B$4:$E$4,0),0)/100*8760/10^3</f>
        <v>0</v>
      </c>
      <c r="BR19" s="34">
        <f>BH19*VLOOKUP(BR$12,別紙!$B$4:$E$10,MATCH("設備利用率",別紙!$B$4:$E$4,0),0)/100*8760/10^3</f>
        <v>788.4</v>
      </c>
      <c r="BS19" s="34">
        <f>BI19*VLOOKUP(BS$12,別紙!$B$4:$E$10,MATCH("設備利用率",別紙!$B$4:$E$4,0),0)/100*8760/10^3</f>
        <v>0</v>
      </c>
      <c r="BT19" s="34">
        <f>BJ19*VLOOKUP(BT$12,別紙!$B$4:$E$10,MATCH("設備利用率",別紙!$B$4:$E$4,0),0)/100*8760/10^3</f>
        <v>0</v>
      </c>
      <c r="BU19" s="34">
        <f t="shared" si="6"/>
        <v>6628.2824612399991</v>
      </c>
      <c r="BV19" s="36"/>
      <c r="BW19" s="33" t="str">
        <f t="shared" si="7"/>
        <v>36368</v>
      </c>
      <c r="BX19" s="33" t="str">
        <f t="shared" si="8"/>
        <v>那賀町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109641.23308820765</v>
      </c>
      <c r="BZ19" s="36"/>
      <c r="CA19" s="33" t="str">
        <f t="shared" si="9"/>
        <v>36368</v>
      </c>
      <c r="CB19" s="33" t="str">
        <f t="shared" si="10"/>
        <v>那賀町</v>
      </c>
      <c r="CC19" s="223">
        <f t="shared" si="11"/>
        <v>8.3886722114850255E-3</v>
      </c>
      <c r="CD19" s="223">
        <f t="shared" si="1"/>
        <v>4.487488837380816E-2</v>
      </c>
      <c r="CE19" s="223">
        <f t="shared" si="1"/>
        <v>0</v>
      </c>
      <c r="CF19" s="223">
        <f t="shared" si="1"/>
        <v>7.1907254031494065E-3</v>
      </c>
      <c r="CG19" s="223">
        <f t="shared" si="1"/>
        <v>0</v>
      </c>
      <c r="CH19" s="223">
        <f t="shared" si="1"/>
        <v>0</v>
      </c>
      <c r="CI19" s="223">
        <f t="shared" si="12"/>
        <v>6.0454285988442581E-2</v>
      </c>
      <c r="CK19" s="18" t="str">
        <f t="shared" si="13"/>
        <v>36368</v>
      </c>
      <c r="CL19" s="18" t="str">
        <f t="shared" si="14"/>
        <v>那賀町</v>
      </c>
      <c r="CM19" s="18">
        <f>VLOOKUP($CK19&amp;"_"&amp;$AZ$7,データシート1!$A:$BT,MATCH("ca_太陽光発電（10kW未満）",データシート1!$A$1:$BT$1,0),0)</f>
        <v>147</v>
      </c>
      <c r="CN19" s="18">
        <f>VLOOKUP($CK19&amp;"_"&amp;$AZ$5,データシート1!$A:$BT,MATCH("ab_家庭",データシート1!$A$1:$BT$1,0),0)</f>
        <v>3735</v>
      </c>
      <c r="CO19" s="223">
        <f t="shared" si="15"/>
        <v>3.93574297188755E-2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40646</v>
      </c>
      <c r="AY20" s="18" t="str">
        <f>IF(IFERROR(比較地域マスタ!$Z13,"")=0,"",IFERROR(比較地域マスタ!$Z13,""))</f>
        <v>上毛町</v>
      </c>
      <c r="BC20" s="844" t="str">
        <f t="shared" si="0"/>
        <v>40646</v>
      </c>
      <c r="BD20" s="1031" t="str">
        <f t="shared" si="2"/>
        <v>上毛町</v>
      </c>
      <c r="BE20" s="34">
        <f>VLOOKUP($BC20&amp;"_"&amp;$AZ$7,データシート1!$A:$BT,MATCH("cb_"&amp;BE$12,データシート1!$A$1:$BT$1,0),0)</f>
        <v>2926.2800000000011</v>
      </c>
      <c r="BF20" s="34">
        <f>VLOOKUP($BC20&amp;"_"&amp;$AZ$7,データシート1!$A:$BT,MATCH("cb_"&amp;BF$12,データシート1!$A$1:$BT$1,0),0)</f>
        <v>23948.000000000004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26874.280000000006</v>
      </c>
      <c r="BL20" s="36"/>
      <c r="BM20" s="844" t="str">
        <f t="shared" si="4"/>
        <v>40646</v>
      </c>
      <c r="BN20" s="1031" t="str">
        <f t="shared" si="5"/>
        <v>上毛町</v>
      </c>
      <c r="BO20" s="34">
        <f>BE20*VLOOKUP(BO$12,別紙!$B$4:$E$10,MATCH("設備利用率",別紙!$B$4:$E$4,0),0)/100*8760/10^3</f>
        <v>3511.8871536000011</v>
      </c>
      <c r="BP20" s="34">
        <f>BF20*VLOOKUP(BP$12,別紙!$B$4:$E$10,MATCH("設備利用率",別紙!$B$4:$E$4,0),0)/100*8760/10^3</f>
        <v>31677.456480000004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35189.343633600009</v>
      </c>
      <c r="BV20" s="36"/>
      <c r="BW20" s="33" t="str">
        <f t="shared" si="7"/>
        <v>40646</v>
      </c>
      <c r="BX20" s="33" t="str">
        <f t="shared" si="8"/>
        <v>上毛町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53683.009008523353</v>
      </c>
      <c r="BZ20" s="36"/>
      <c r="CA20" s="33" t="str">
        <f t="shared" si="9"/>
        <v>40646</v>
      </c>
      <c r="CB20" s="33" t="str">
        <f t="shared" si="10"/>
        <v>上毛町</v>
      </c>
      <c r="CC20" s="223">
        <f t="shared" si="11"/>
        <v>6.5418969958304915E-2</v>
      </c>
      <c r="CD20" s="223">
        <f t="shared" si="1"/>
        <v>0.59008347454909826</v>
      </c>
      <c r="CE20" s="223">
        <f t="shared" si="1"/>
        <v>0</v>
      </c>
      <c r="CF20" s="223">
        <f t="shared" si="1"/>
        <v>0</v>
      </c>
      <c r="CG20" s="223">
        <f t="shared" si="1"/>
        <v>0</v>
      </c>
      <c r="CH20" s="223">
        <f t="shared" si="1"/>
        <v>0</v>
      </c>
      <c r="CI20" s="223">
        <f t="shared" si="12"/>
        <v>0.65550244450740325</v>
      </c>
      <c r="CK20" s="18" t="str">
        <f t="shared" si="13"/>
        <v>40646</v>
      </c>
      <c r="CL20" s="18" t="str">
        <f t="shared" si="14"/>
        <v>上毛町</v>
      </c>
      <c r="CM20" s="18">
        <f>VLOOKUP($CK20&amp;"_"&amp;$AZ$7,データシート1!$A:$BT,MATCH("ca_太陽光発電（10kW未満）",データシート1!$A$1:$BT$1,0),0)</f>
        <v>579</v>
      </c>
      <c r="CN20" s="18">
        <f>VLOOKUP($CK20&amp;"_"&amp;$AZ$5,データシート1!$A:$BT,MATCH("ab_家庭",データシート1!$A$1:$BT$1,0),0)</f>
        <v>3233</v>
      </c>
      <c r="CO20" s="223">
        <f t="shared" si="15"/>
        <v>0.17909062789978347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12427</v>
      </c>
      <c r="AY21" s="18" t="str">
        <f>IF(IFERROR(比較地域マスタ!$Z14,"")=0,"",IFERROR(比較地域マスタ!$Z14,""))</f>
        <v>長南町</v>
      </c>
      <c r="BC21" s="844" t="str">
        <f t="shared" si="0"/>
        <v>12427</v>
      </c>
      <c r="BD21" s="1031" t="str">
        <f t="shared" si="2"/>
        <v>長南町</v>
      </c>
      <c r="BE21" s="34">
        <f>VLOOKUP($BC21&amp;"_"&amp;$AZ$7,データシート1!$A:$BT,MATCH("cb_"&amp;BE$12,データシート1!$A$1:$BT$1,0),0)</f>
        <v>615.09999999999968</v>
      </c>
      <c r="BF21" s="34">
        <f>VLOOKUP($BC21&amp;"_"&amp;$AZ$7,データシート1!$A:$BT,MATCH("cb_"&amp;BF$12,データシート1!$A$1:$BT$1,0),0)</f>
        <v>31975.499999999996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32590.599999999995</v>
      </c>
      <c r="BL21" s="36"/>
      <c r="BM21" s="844" t="str">
        <f t="shared" si="4"/>
        <v>12427</v>
      </c>
      <c r="BN21" s="1031" t="str">
        <f t="shared" si="5"/>
        <v>長南町</v>
      </c>
      <c r="BO21" s="34">
        <f>BE21*VLOOKUP(BO$12,別紙!$B$4:$E$10,MATCH("設備利用率",別紙!$B$4:$E$4,0),0)/100*8760/10^3</f>
        <v>738.19381199999953</v>
      </c>
      <c r="BP21" s="34">
        <f>BF21*VLOOKUP(BP$12,別紙!$B$4:$E$10,MATCH("設備利用率",別紙!$B$4:$E$4,0),0)/100*8760/10^3</f>
        <v>42295.912379999994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43034.106191999992</v>
      </c>
      <c r="BV21" s="36"/>
      <c r="BW21" s="33" t="str">
        <f t="shared" si="7"/>
        <v>12427</v>
      </c>
      <c r="BX21" s="33" t="str">
        <f t="shared" si="8"/>
        <v>長南町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57195.782037267221</v>
      </c>
      <c r="BZ21" s="36"/>
      <c r="CA21" s="33" t="str">
        <f t="shared" si="9"/>
        <v>12427</v>
      </c>
      <c r="CB21" s="33" t="str">
        <f t="shared" si="10"/>
        <v>長南町</v>
      </c>
      <c r="CC21" s="223">
        <f t="shared" si="11"/>
        <v>1.2906437952347822E-2</v>
      </c>
      <c r="CD21" s="223">
        <f t="shared" si="1"/>
        <v>0.73949355832640118</v>
      </c>
      <c r="CE21" s="223">
        <f t="shared" si="1"/>
        <v>0</v>
      </c>
      <c r="CF21" s="223">
        <f t="shared" si="1"/>
        <v>0</v>
      </c>
      <c r="CG21" s="223">
        <f t="shared" si="1"/>
        <v>0</v>
      </c>
      <c r="CH21" s="223">
        <f t="shared" si="1"/>
        <v>0</v>
      </c>
      <c r="CI21" s="223">
        <f t="shared" si="12"/>
        <v>0.75239999627874887</v>
      </c>
      <c r="CK21" s="18" t="str">
        <f t="shared" si="13"/>
        <v>12427</v>
      </c>
      <c r="CL21" s="18" t="str">
        <f t="shared" si="14"/>
        <v>長南町</v>
      </c>
      <c r="CM21" s="18">
        <f>VLOOKUP($CK21&amp;"_"&amp;$AZ$7,データシート1!$A:$BT,MATCH("ca_太陽光発電（10kW未満）",データシート1!$A$1:$BT$1,0),0)</f>
        <v>121</v>
      </c>
      <c r="CN21" s="18">
        <f>VLOOKUP($CK21&amp;"_"&amp;$AZ$5,データシート1!$A:$BT,MATCH("ab_家庭",データシート1!$A$1:$BT$1,0),0)</f>
        <v>3203</v>
      </c>
      <c r="CO21" s="223">
        <f t="shared" si="15"/>
        <v>3.7777083983765218E-2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25441</v>
      </c>
      <c r="AY22" s="18" t="str">
        <f>IF(IFERROR(比較地域マスタ!$Z15,"")=0,"",IFERROR(比較地域マスタ!$Z15,""))</f>
        <v>豊郷町</v>
      </c>
      <c r="BC22" s="844" t="str">
        <f t="shared" si="0"/>
        <v>25441</v>
      </c>
      <c r="BD22" s="1031" t="str">
        <f t="shared" si="2"/>
        <v>豊郷町</v>
      </c>
      <c r="BE22" s="34">
        <f>VLOOKUP($BC22&amp;"_"&amp;$AZ$7,データシート1!$A:$BT,MATCH("cb_"&amp;BE$12,データシート1!$A$1:$BT$1,0),0)</f>
        <v>1560.2999999999993</v>
      </c>
      <c r="BF22" s="34">
        <f>VLOOKUP($BC22&amp;"_"&amp;$AZ$7,データシート1!$A:$BT,MATCH("cb_"&amp;BF$12,データシート1!$A$1:$BT$1,0),0)</f>
        <v>4675.5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6235.7999999999993</v>
      </c>
      <c r="BL22" s="36"/>
      <c r="BM22" s="844" t="str">
        <f t="shared" si="4"/>
        <v>25441</v>
      </c>
      <c r="BN22" s="1031" t="str">
        <f t="shared" si="5"/>
        <v>豊郷町</v>
      </c>
      <c r="BO22" s="34">
        <f>BE22*VLOOKUP(BO$12,別紙!$B$4:$E$10,MATCH("設備利用率",別紙!$B$4:$E$4,0),0)/100*8760/10^3</f>
        <v>1872.5472359999992</v>
      </c>
      <c r="BP22" s="34">
        <f>BF22*VLOOKUP(BP$12,別紙!$B$4:$E$10,MATCH("設備利用率",別紙!$B$4:$E$4,0),0)/100*8760/10^3</f>
        <v>6184.5643799999998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8057.1116159999992</v>
      </c>
      <c r="BV22" s="36"/>
      <c r="BW22" s="33" t="str">
        <f t="shared" si="7"/>
        <v>25441</v>
      </c>
      <c r="BX22" s="33" t="str">
        <f t="shared" si="8"/>
        <v>豊郷町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42159.31870880098</v>
      </c>
      <c r="BZ22" s="36"/>
      <c r="CA22" s="33" t="str">
        <f t="shared" si="9"/>
        <v>25441</v>
      </c>
      <c r="CB22" s="33" t="str">
        <f t="shared" si="10"/>
        <v>豊郷町</v>
      </c>
      <c r="CC22" s="223">
        <f t="shared" si="11"/>
        <v>4.4415974767853521E-2</v>
      </c>
      <c r="CD22" s="223">
        <f t="shared" si="1"/>
        <v>0.14669507405272514</v>
      </c>
      <c r="CE22" s="223">
        <f t="shared" si="1"/>
        <v>0</v>
      </c>
      <c r="CF22" s="223">
        <f t="shared" si="1"/>
        <v>0</v>
      </c>
      <c r="CG22" s="223">
        <f t="shared" si="1"/>
        <v>0</v>
      </c>
      <c r="CH22" s="223">
        <f t="shared" si="1"/>
        <v>0</v>
      </c>
      <c r="CI22" s="223">
        <f t="shared" si="12"/>
        <v>0.19111104882057867</v>
      </c>
      <c r="CK22" s="18" t="str">
        <f t="shared" si="13"/>
        <v>25441</v>
      </c>
      <c r="CL22" s="18" t="str">
        <f t="shared" si="14"/>
        <v>豊郷町</v>
      </c>
      <c r="CM22" s="18">
        <f>VLOOKUP($CK22&amp;"_"&amp;$AZ$7,データシート1!$A:$BT,MATCH("ca_太陽光発電（10kW未満）",データシート1!$A$1:$BT$1,0),0)</f>
        <v>346</v>
      </c>
      <c r="CN22" s="18">
        <f>VLOOKUP($CK22&amp;"_"&amp;$AZ$5,データシート1!$A:$BT,MATCH("ab_家庭",データシート1!$A$1:$BT$1,0),0)</f>
        <v>2983</v>
      </c>
      <c r="CO22" s="223">
        <f t="shared" si="15"/>
        <v>0.11599061347636608</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21506</v>
      </c>
      <c r="AY23" s="18" t="str">
        <f>IF(IFERROR(比較地域マスタ!$Z16,"")=0,"",IFERROR(比較地域マスタ!$Z16,""))</f>
        <v>白川町</v>
      </c>
      <c r="BC23" s="844" t="str">
        <f t="shared" si="0"/>
        <v>21506</v>
      </c>
      <c r="BD23" s="1031" t="str">
        <f t="shared" si="2"/>
        <v>白川町</v>
      </c>
      <c r="BE23" s="34">
        <f>VLOOKUP($BC23&amp;"_"&amp;$AZ$7,データシート1!$A:$BT,MATCH("cb_"&amp;BE$12,データシート1!$A$1:$BT$1,0),0)</f>
        <v>1036.2999999999997</v>
      </c>
      <c r="BF23" s="34">
        <f>VLOOKUP($BC23&amp;"_"&amp;$AZ$7,データシート1!$A:$BT,MATCH("cb_"&amp;BF$12,データシート1!$A$1:$BT$1,0),0)</f>
        <v>20503.3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600</v>
      </c>
      <c r="BK23" s="34">
        <f t="shared" si="3"/>
        <v>22139.599999999999</v>
      </c>
      <c r="BL23" s="36"/>
      <c r="BM23" s="844" t="str">
        <f t="shared" si="4"/>
        <v>21506</v>
      </c>
      <c r="BN23" s="1031" t="str">
        <f t="shared" si="5"/>
        <v>白川町</v>
      </c>
      <c r="BO23" s="34">
        <f>BE23*VLOOKUP(BO$12,別紙!$B$4:$E$10,MATCH("設備利用率",別紙!$B$4:$E$4,0),0)/100*8760/10^3</f>
        <v>1243.6843559999998</v>
      </c>
      <c r="BP23" s="34">
        <f>BF23*VLOOKUP(BP$12,別紙!$B$4:$E$10,MATCH("設備利用率",別紙!$B$4:$E$4,0),0)/100*8760/10^3</f>
        <v>27120.945108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4204.8</v>
      </c>
      <c r="BU23" s="34">
        <f t="shared" si="6"/>
        <v>32569.429463999997</v>
      </c>
      <c r="BV23" s="36"/>
      <c r="BW23" s="33" t="str">
        <f t="shared" si="7"/>
        <v>21506</v>
      </c>
      <c r="BX23" s="33" t="str">
        <f t="shared" si="8"/>
        <v>白川町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37964.246902596227</v>
      </c>
      <c r="BZ23" s="36"/>
      <c r="CA23" s="33" t="str">
        <f t="shared" si="9"/>
        <v>21506</v>
      </c>
      <c r="CB23" s="33" t="str">
        <f t="shared" si="10"/>
        <v>白川町</v>
      </c>
      <c r="CC23" s="223">
        <f t="shared" si="11"/>
        <v>3.2759358013630162E-2</v>
      </c>
      <c r="CD23" s="223">
        <f t="shared" si="1"/>
        <v>0.71438122235332169</v>
      </c>
      <c r="CE23" s="223">
        <f t="shared" si="1"/>
        <v>0</v>
      </c>
      <c r="CF23" s="223">
        <f t="shared" si="1"/>
        <v>0</v>
      </c>
      <c r="CG23" s="223">
        <f t="shared" si="1"/>
        <v>0</v>
      </c>
      <c r="CH23" s="223">
        <f t="shared" si="1"/>
        <v>0.11075683947552376</v>
      </c>
      <c r="CI23" s="223">
        <f t="shared" si="12"/>
        <v>0.85789741984247558</v>
      </c>
      <c r="CK23" s="18" t="str">
        <f t="shared" si="13"/>
        <v>21506</v>
      </c>
      <c r="CL23" s="18" t="str">
        <f t="shared" si="14"/>
        <v>白川町</v>
      </c>
      <c r="CM23" s="18">
        <f>VLOOKUP($CK23&amp;"_"&amp;$AZ$7,データシート1!$A:$BT,MATCH("ca_太陽光発電（10kW未満）",データシート1!$A$1:$BT$1,0),0)</f>
        <v>192</v>
      </c>
      <c r="CN23" s="18">
        <f>VLOOKUP($CK23&amp;"_"&amp;$AZ$5,データシート1!$A:$BT,MATCH("ab_家庭",データシート1!$A$1:$BT$1,0),0)</f>
        <v>3089</v>
      </c>
      <c r="CO23" s="223">
        <f t="shared" si="15"/>
        <v>6.2156037552606021E-2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38386</v>
      </c>
      <c r="AY24" s="18" t="str">
        <f>IF(IFERROR(比較地域マスタ!$Z17,"")=0,"",IFERROR(比較地域マスタ!$Z17,""))</f>
        <v>久万高原町</v>
      </c>
      <c r="BC24" s="844" t="str">
        <f t="shared" si="0"/>
        <v>38386</v>
      </c>
      <c r="BD24" s="1031" t="str">
        <f t="shared" si="2"/>
        <v>久万高原町</v>
      </c>
      <c r="BE24" s="34">
        <f>VLOOKUP($BC24&amp;"_"&amp;$AZ$7,データシート1!$A:$BT,MATCH("cb_"&amp;BE$12,データシート1!$A$1:$BT$1,0),0)</f>
        <v>637.91999999999962</v>
      </c>
      <c r="BF24" s="34">
        <f>VLOOKUP($BC24&amp;"_"&amp;$AZ$7,データシート1!$A:$BT,MATCH("cb_"&amp;BF$12,データシート1!$A$1:$BT$1,0),0)</f>
        <v>7294.5999999999985</v>
      </c>
      <c r="BG24" s="34">
        <f>VLOOKUP($BC24&amp;"_"&amp;$AZ$7,データシート1!$A:$BT,MATCH("cb_"&amp;BG$12,データシート1!$A$1:$BT$1,0),0)</f>
        <v>158.4</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0</v>
      </c>
      <c r="BK24" s="34">
        <f t="shared" si="3"/>
        <v>8130.9199999999983</v>
      </c>
      <c r="BL24" s="36"/>
      <c r="BM24" s="844" t="str">
        <f t="shared" si="4"/>
        <v>38386</v>
      </c>
      <c r="BN24" s="1031" t="str">
        <f t="shared" si="5"/>
        <v>久万高原町</v>
      </c>
      <c r="BO24" s="34">
        <f>BE24*VLOOKUP(BO$12,別紙!$B$4:$E$10,MATCH("設備利用率",別紙!$B$4:$E$4,0),0)/100*8760/10^3</f>
        <v>765.58055039999954</v>
      </c>
      <c r="BP24" s="34">
        <f>BF24*VLOOKUP(BP$12,別紙!$B$4:$E$10,MATCH("設備利用率",別紙!$B$4:$E$4,0),0)/100*8760/10^3</f>
        <v>9649.0050959999971</v>
      </c>
      <c r="BQ24" s="34">
        <f>BG24*VLOOKUP(BQ$12,別紙!$B$4:$E$10,MATCH("設備利用率",別紙!$B$4:$E$4,0),0)/100*8760/10^3</f>
        <v>344.12083200000001</v>
      </c>
      <c r="BR24" s="34">
        <f>BH24*VLOOKUP(BR$12,別紙!$B$4:$E$10,MATCH("設備利用率",別紙!$B$4:$E$4,0),0)/100*8760/10^3</f>
        <v>210.24</v>
      </c>
      <c r="BS24" s="34">
        <f>BI24*VLOOKUP(BS$12,別紙!$B$4:$E$10,MATCH("設備利用率",別紙!$B$4:$E$4,0),0)/100*8760/10^3</f>
        <v>0</v>
      </c>
      <c r="BT24" s="34">
        <f>BJ24*VLOOKUP(BT$12,別紙!$B$4:$E$10,MATCH("設備利用率",別紙!$B$4:$E$4,0),0)/100*8760/10^3</f>
        <v>0</v>
      </c>
      <c r="BU24" s="34">
        <f t="shared" si="6"/>
        <v>10968.946478399997</v>
      </c>
      <c r="BV24" s="36"/>
      <c r="BW24" s="33" t="str">
        <f t="shared" si="7"/>
        <v>38386</v>
      </c>
      <c r="BX24" s="33" t="str">
        <f t="shared" si="8"/>
        <v>久万高原町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41834.305060135935</v>
      </c>
      <c r="BZ24" s="36"/>
      <c r="CA24" s="33" t="str">
        <f t="shared" si="9"/>
        <v>38386</v>
      </c>
      <c r="CB24" s="33" t="str">
        <f t="shared" si="10"/>
        <v>久万高原町</v>
      </c>
      <c r="CC24" s="223">
        <f t="shared" si="11"/>
        <v>1.8300305199273503E-2</v>
      </c>
      <c r="CD24" s="223">
        <f t="shared" si="1"/>
        <v>0.23064815065362637</v>
      </c>
      <c r="CE24" s="223">
        <f t="shared" si="1"/>
        <v>8.2258049107146285E-3</v>
      </c>
      <c r="CF24" s="223">
        <f t="shared" si="1"/>
        <v>5.0255406346008244E-3</v>
      </c>
      <c r="CG24" s="223">
        <f t="shared" si="1"/>
        <v>0</v>
      </c>
      <c r="CH24" s="223">
        <f t="shared" si="1"/>
        <v>0</v>
      </c>
      <c r="CI24" s="223">
        <f t="shared" si="12"/>
        <v>0.26219980139821536</v>
      </c>
      <c r="CK24" s="18" t="str">
        <f t="shared" si="13"/>
        <v>38386</v>
      </c>
      <c r="CL24" s="18" t="str">
        <f t="shared" si="14"/>
        <v>久万高原町</v>
      </c>
      <c r="CM24" s="18">
        <f>VLOOKUP($CK24&amp;"_"&amp;$AZ$7,データシート1!$A:$BT,MATCH("ca_太陽光発電（10kW未満）",データシート1!$A$1:$BT$1,0),0)</f>
        <v>110</v>
      </c>
      <c r="CN24" s="18">
        <f>VLOOKUP($CK24&amp;"_"&amp;$AZ$5,データシート1!$A:$BT,MATCH("ab_家庭",データシート1!$A$1:$BT$1,0),0)</f>
        <v>4127</v>
      </c>
      <c r="CO24" s="223">
        <f t="shared" si="15"/>
        <v>2.6653743639447541E-2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01668</v>
      </c>
      <c r="AY25" s="18" t="str">
        <f>IF(IFERROR(比較地域マスタ!$Z18,"")=0,"",IFERROR(比較地域マスタ!$Z18,""))</f>
        <v>白糠町</v>
      </c>
      <c r="BC25" s="844" t="str">
        <f t="shared" si="0"/>
        <v>01668</v>
      </c>
      <c r="BD25" s="1031" t="str">
        <f t="shared" si="2"/>
        <v>白糠町</v>
      </c>
      <c r="BE25" s="34">
        <f>VLOOKUP($BC25&amp;"_"&amp;$AZ$7,データシート1!$A:$BT,MATCH("cb_"&amp;BE$12,データシート1!$A$1:$BT$1,0),0)</f>
        <v>982.39999999999884</v>
      </c>
      <c r="BF25" s="34">
        <f>VLOOKUP($BC25&amp;"_"&amp;$AZ$7,データシート1!$A:$BT,MATCH("cb_"&amp;BF$12,データシート1!$A$1:$BT$1,0),0)</f>
        <v>44424.999999999993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6250</v>
      </c>
      <c r="BK25" s="34">
        <f t="shared" si="3"/>
        <v>51657.399999999994</v>
      </c>
      <c r="BL25" s="36"/>
      <c r="BM25" s="844" t="str">
        <f t="shared" si="4"/>
        <v>01668</v>
      </c>
      <c r="BN25" s="1031" t="str">
        <f t="shared" si="5"/>
        <v>白糠町</v>
      </c>
      <c r="BO25" s="34">
        <f>BE25*VLOOKUP(BO$12,別紙!$B$4:$E$10,MATCH("設備利用率",別紙!$B$4:$E$4,0),0)/100*8760/10^3</f>
        <v>1178.9978879999985</v>
      </c>
      <c r="BP25" s="34">
        <f>BF25*VLOOKUP(BP$12,別紙!$B$4:$E$10,MATCH("設備利用率",別紙!$B$4:$E$4,0),0)/100*8760/10^3</f>
        <v>58763.61299999999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43800</v>
      </c>
      <c r="BU25" s="34">
        <f t="shared" si="6"/>
        <v>103742.610888</v>
      </c>
      <c r="BV25" s="36"/>
      <c r="BW25" s="33" t="str">
        <f t="shared" si="7"/>
        <v>01668</v>
      </c>
      <c r="BX25" s="33" t="str">
        <f t="shared" si="8"/>
        <v>白糠町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62074.24825145716</v>
      </c>
      <c r="BZ25" s="36"/>
      <c r="CA25" s="33" t="str">
        <f t="shared" si="9"/>
        <v>01668</v>
      </c>
      <c r="CB25" s="33" t="str">
        <f t="shared" si="10"/>
        <v>白糠町</v>
      </c>
      <c r="CC25" s="223">
        <f t="shared" si="11"/>
        <v>1.899334943572711E-2</v>
      </c>
      <c r="CD25" s="223">
        <f t="shared" si="1"/>
        <v>0.94666652686559993</v>
      </c>
      <c r="CE25" s="223">
        <f t="shared" si="1"/>
        <v>0</v>
      </c>
      <c r="CF25" s="223">
        <f t="shared" si="1"/>
        <v>0</v>
      </c>
      <c r="CG25" s="223">
        <f t="shared" si="1"/>
        <v>0</v>
      </c>
      <c r="CH25" s="223">
        <f t="shared" si="1"/>
        <v>0.70560661198135122</v>
      </c>
      <c r="CI25" s="223">
        <f t="shared" si="12"/>
        <v>1.6712664882826784</v>
      </c>
      <c r="CK25" s="18" t="str">
        <f t="shared" si="13"/>
        <v>01668</v>
      </c>
      <c r="CL25" s="18" t="str">
        <f t="shared" si="14"/>
        <v>白糠町</v>
      </c>
      <c r="CM25" s="18">
        <f>VLOOKUP($CK25&amp;"_"&amp;$AZ$7,データシート1!$A:$BT,MATCH("ca_太陽光発電（10kW未満）",データシート1!$A$1:$BT$1,0),0)</f>
        <v>132</v>
      </c>
      <c r="CN25" s="18">
        <f>VLOOKUP($CK25&amp;"_"&amp;$AZ$5,データシート1!$A:$BT,MATCH("ab_家庭",データシート1!$A$1:$BT$1,0),0)</f>
        <v>3957</v>
      </c>
      <c r="CO25" s="223">
        <f t="shared" si="15"/>
        <v>3.3358605003790752E-2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06426</v>
      </c>
      <c r="AY26" s="18" t="str">
        <f>IF(IFERROR(比較地域マスタ!$Z19,"")=0,"",IFERROR(比較地域マスタ!$Z19,""))</f>
        <v>三川町</v>
      </c>
      <c r="BC26" s="844" t="str">
        <f t="shared" si="0"/>
        <v>06426</v>
      </c>
      <c r="BD26" s="1031" t="str">
        <f t="shared" si="2"/>
        <v>三川町</v>
      </c>
      <c r="BE26" s="34">
        <f>VLOOKUP($BC26&amp;"_"&amp;$AZ$7,データシート1!$A:$BT,MATCH("cb_"&amp;BE$12,データシート1!$A$1:$BT$1,0),0)</f>
        <v>1052.4999999999998</v>
      </c>
      <c r="BF26" s="34">
        <f>VLOOKUP($BC26&amp;"_"&amp;$AZ$7,データシート1!$A:$BT,MATCH("cb_"&amp;BF$12,データシート1!$A$1:$BT$1,0),0)</f>
        <v>1409.9000000000005</v>
      </c>
      <c r="BG26" s="34">
        <f>VLOOKUP($BC26&amp;"_"&amp;$AZ$7,データシート1!$A:$BT,MATCH("cb_"&amp;BG$12,データシート1!$A$1:$BT$1,0),0)</f>
        <v>57.599999999999994</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2520.0000000000005</v>
      </c>
      <c r="BL26" s="36"/>
      <c r="BM26" s="844" t="str">
        <f t="shared" si="4"/>
        <v>06426</v>
      </c>
      <c r="BN26" s="1031" t="str">
        <f t="shared" si="5"/>
        <v>三川町</v>
      </c>
      <c r="BO26" s="34">
        <f>BE26*VLOOKUP(BO$12,別紙!$B$4:$E$10,MATCH("設備利用率",別紙!$B$4:$E$4,0),0)/100*8760/10^3</f>
        <v>1263.1262999999999</v>
      </c>
      <c r="BP26" s="34">
        <f>BF26*VLOOKUP(BP$12,別紙!$B$4:$E$10,MATCH("設備利用率",別紙!$B$4:$E$4,0),0)/100*8760/10^3</f>
        <v>1864.9593240000008</v>
      </c>
      <c r="BQ26" s="34">
        <f>BG26*VLOOKUP(BQ$12,別紙!$B$4:$E$10,MATCH("設備利用率",別紙!$B$4:$E$4,0),0)/100*8760/10^3</f>
        <v>125.13484799999996</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3253.2204720000009</v>
      </c>
      <c r="BV26" s="36"/>
      <c r="BW26" s="33" t="str">
        <f t="shared" si="7"/>
        <v>06426</v>
      </c>
      <c r="BX26" s="33" t="str">
        <f t="shared" si="8"/>
        <v>三川町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55798.703348306051</v>
      </c>
      <c r="BZ26" s="36"/>
      <c r="CA26" s="33" t="str">
        <f t="shared" si="9"/>
        <v>06426</v>
      </c>
      <c r="CB26" s="33" t="str">
        <f t="shared" si="10"/>
        <v>三川町</v>
      </c>
      <c r="CC26" s="223">
        <f t="shared" si="11"/>
        <v>2.2637198074574007E-2</v>
      </c>
      <c r="CD26" s="223">
        <f t="shared" si="1"/>
        <v>3.3422986773699245E-2</v>
      </c>
      <c r="CE26" s="223">
        <f t="shared" si="1"/>
        <v>2.242612112666572E-3</v>
      </c>
      <c r="CF26" s="223">
        <f t="shared" si="1"/>
        <v>0</v>
      </c>
      <c r="CG26" s="223">
        <f t="shared" si="1"/>
        <v>0</v>
      </c>
      <c r="CH26" s="223">
        <f t="shared" si="1"/>
        <v>0</v>
      </c>
      <c r="CI26" s="223">
        <f t="shared" si="12"/>
        <v>5.8302796960939825E-2</v>
      </c>
      <c r="CK26" s="18" t="str">
        <f t="shared" si="13"/>
        <v>06426</v>
      </c>
      <c r="CL26" s="18" t="str">
        <f t="shared" si="14"/>
        <v>三川町</v>
      </c>
      <c r="CM26" s="18">
        <f>VLOOKUP($CK26&amp;"_"&amp;$AZ$7,データシート1!$A:$BT,MATCH("ca_太陽光発電（10kW未満）",データシート1!$A$1:$BT$1,0),0)</f>
        <v>208</v>
      </c>
      <c r="CN26" s="18">
        <f>VLOOKUP($CK26&amp;"_"&amp;$AZ$5,データシート1!$A:$BT,MATCH("ab_家庭",データシート1!$A$1:$BT$1,0),0)</f>
        <v>2475</v>
      </c>
      <c r="CO26" s="223">
        <f t="shared" si="15"/>
        <v>8.404040404040404E-2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29345</v>
      </c>
      <c r="AY27" s="18" t="str">
        <f>IF(IFERROR(比較地域マスタ!$Z20,"")=0,"",IFERROR(比較地域マスタ!$Z20,""))</f>
        <v>安堵町</v>
      </c>
      <c r="BC27" s="844" t="str">
        <f t="shared" si="0"/>
        <v>29345</v>
      </c>
      <c r="BD27" s="1031" t="str">
        <f t="shared" si="2"/>
        <v>安堵町</v>
      </c>
      <c r="BE27" s="34">
        <f>VLOOKUP($BC27&amp;"_"&amp;$AZ$7,データシート1!$A:$BT,MATCH("cb_"&amp;BE$12,データシート1!$A$1:$BT$1,0),0)</f>
        <v>997.19999999999959</v>
      </c>
      <c r="BF27" s="34">
        <f>VLOOKUP($BC27&amp;"_"&amp;$AZ$7,データシート1!$A:$BT,MATCH("cb_"&amp;BF$12,データシート1!$A$1:$BT$1,0),0)</f>
        <v>6233.1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7230.3</v>
      </c>
      <c r="BL27" s="36"/>
      <c r="BM27" s="844" t="str">
        <f t="shared" si="4"/>
        <v>29345</v>
      </c>
      <c r="BN27" s="1031" t="str">
        <f t="shared" si="5"/>
        <v>安堵町</v>
      </c>
      <c r="BO27" s="34">
        <f>BE27*VLOOKUP(BO$12,別紙!$B$4:$E$10,MATCH("設備利用率",別紙!$B$4:$E$4,0),0)/100*8760/10^3</f>
        <v>1196.7596639999995</v>
      </c>
      <c r="BP27" s="34">
        <f>BF27*VLOOKUP(BP$12,別紙!$B$4:$E$10,MATCH("設備利用率",別紙!$B$4:$E$4,0),0)/100*8760/10^3</f>
        <v>8244.8953559999991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9441.6550199999983</v>
      </c>
      <c r="BV27" s="36"/>
      <c r="BW27" s="33" t="str">
        <f t="shared" si="7"/>
        <v>29345</v>
      </c>
      <c r="BX27" s="33" t="str">
        <f t="shared" si="8"/>
        <v>安堵町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42675.100330102017</v>
      </c>
      <c r="BZ27" s="36"/>
      <c r="CA27" s="33" t="str">
        <f t="shared" si="9"/>
        <v>29345</v>
      </c>
      <c r="CB27" s="33" t="str">
        <f t="shared" si="10"/>
        <v>安堵町</v>
      </c>
      <c r="CC27" s="223">
        <f t="shared" si="11"/>
        <v>2.8043511432727278E-2</v>
      </c>
      <c r="CD27" s="223">
        <f t="shared" si="1"/>
        <v>0.19320154591843439</v>
      </c>
      <c r="CE27" s="223">
        <f t="shared" si="1"/>
        <v>0</v>
      </c>
      <c r="CF27" s="223">
        <f t="shared" si="1"/>
        <v>0</v>
      </c>
      <c r="CG27" s="223">
        <f t="shared" si="1"/>
        <v>0</v>
      </c>
      <c r="CH27" s="223">
        <f t="shared" si="1"/>
        <v>0</v>
      </c>
      <c r="CI27" s="223">
        <f t="shared" si="12"/>
        <v>0.22124505735116165</v>
      </c>
      <c r="CK27" s="18" t="str">
        <f t="shared" si="13"/>
        <v>29345</v>
      </c>
      <c r="CL27" s="18" t="str">
        <f t="shared" si="14"/>
        <v>安堵町</v>
      </c>
      <c r="CM27" s="18">
        <f>VLOOKUP($CK27&amp;"_"&amp;$AZ$7,データシート1!$A:$BT,MATCH("ca_太陽光発電（10kW未満）",データシート1!$A$1:$BT$1,0),0)</f>
        <v>227</v>
      </c>
      <c r="CN27" s="18">
        <f>VLOOKUP($CK27&amp;"_"&amp;$AZ$5,データシート1!$A:$BT,MATCH("ab_家庭",データシート1!$A$1:$BT$1,0),0)</f>
        <v>3545</v>
      </c>
      <c r="CO27" s="223">
        <f t="shared" si="15"/>
        <v>6.4033850493653038E-2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02323</v>
      </c>
      <c r="AY28" s="18" t="str">
        <f>IF(IFERROR(比較地域マスタ!$Z21,"")=0,"",IFERROR(比較地域マスタ!$Z21,""))</f>
        <v>深浦町</v>
      </c>
      <c r="BC28" s="844" t="str">
        <f t="shared" si="0"/>
        <v>02323</v>
      </c>
      <c r="BD28" s="1031" t="str">
        <f t="shared" si="2"/>
        <v>深浦町</v>
      </c>
      <c r="BE28" s="34">
        <f>VLOOKUP($BC28&amp;"_"&amp;$AZ$7,データシート1!$A:$BT,MATCH("cb_"&amp;BE$12,データシート1!$A$1:$BT$1,0),0)</f>
        <v>98.7</v>
      </c>
      <c r="BF28" s="34">
        <f>VLOOKUP($BC28&amp;"_"&amp;$AZ$7,データシート1!$A:$BT,MATCH("cb_"&amp;BF$12,データシート1!$A$1:$BT$1,0),0)</f>
        <v>245.4</v>
      </c>
      <c r="BG28" s="34">
        <f>VLOOKUP($BC28&amp;"_"&amp;$AZ$7,データシート1!$A:$BT,MATCH("cb_"&amp;BG$12,データシート1!$A$1:$BT$1,0),0)</f>
        <v>96729.8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97073.900000000009</v>
      </c>
      <c r="BL28" s="36"/>
      <c r="BM28" s="844" t="str">
        <f t="shared" si="4"/>
        <v>02323</v>
      </c>
      <c r="BN28" s="1031" t="str">
        <f t="shared" si="5"/>
        <v>深浦町</v>
      </c>
      <c r="BO28" s="34">
        <f>BE28*VLOOKUP(BO$12,別紙!$B$4:$E$10,MATCH("設備利用率",別紙!$B$4:$E$4,0),0)/100*8760/10^3</f>
        <v>118.45184399999999</v>
      </c>
      <c r="BP28" s="34">
        <f>BF28*VLOOKUP(BP$12,別紙!$B$4:$E$10,MATCH("設備利用率",別紙!$B$4:$E$4,0),0)/100*8760/10^3</f>
        <v>324.60530399999999</v>
      </c>
      <c r="BQ28" s="34">
        <f>BG28*VLOOKUP(BQ$12,別紙!$B$4:$E$10,MATCH("設備利用率",別紙!$B$4:$E$4,0),0)/100*8760/10^3</f>
        <v>210143.55590399998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210586.61305199997</v>
      </c>
      <c r="BV28" s="36"/>
      <c r="BW28" s="33" t="str">
        <f t="shared" si="7"/>
        <v>02323</v>
      </c>
      <c r="BX28" s="33" t="str">
        <f t="shared" si="8"/>
        <v>深浦町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35932.745322010087</v>
      </c>
      <c r="BZ28" s="36"/>
      <c r="CA28" s="33" t="str">
        <f t="shared" si="9"/>
        <v>02323</v>
      </c>
      <c r="CB28" s="33" t="str">
        <f t="shared" si="10"/>
        <v>深浦町</v>
      </c>
      <c r="CC28" s="223">
        <f t="shared" si="11"/>
        <v>3.2964874500541995E-3</v>
      </c>
      <c r="CD28" s="223">
        <f t="shared" si="1"/>
        <v>9.0336906098061939E-3</v>
      </c>
      <c r="CE28" s="223">
        <f t="shared" si="1"/>
        <v>5.8482466068430226</v>
      </c>
      <c r="CF28" s="223">
        <f t="shared" si="1"/>
        <v>0</v>
      </c>
      <c r="CG28" s="223">
        <f t="shared" si="1"/>
        <v>0</v>
      </c>
      <c r="CH28" s="223">
        <f t="shared" si="1"/>
        <v>0</v>
      </c>
      <c r="CI28" s="223">
        <f t="shared" si="12"/>
        <v>5.8605767849028823</v>
      </c>
      <c r="CK28" s="18" t="str">
        <f t="shared" si="13"/>
        <v>02323</v>
      </c>
      <c r="CL28" s="18" t="str">
        <f t="shared" si="14"/>
        <v>深浦町</v>
      </c>
      <c r="CM28" s="18">
        <f>VLOOKUP($CK28&amp;"_"&amp;$AZ$7,データシート1!$A:$BT,MATCH("ca_太陽光発電（10kW未満）",データシート1!$A$1:$BT$1,0),0)</f>
        <v>19</v>
      </c>
      <c r="CN28" s="18">
        <f>VLOOKUP($CK28&amp;"_"&amp;$AZ$5,データシート1!$A:$BT,MATCH("ab_家庭",データシート1!$A$1:$BT$1,0),0)</f>
        <v>3552</v>
      </c>
      <c r="CO28" s="223">
        <f t="shared" si="15"/>
        <v>5.3490990990990991E-3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40401</v>
      </c>
      <c r="AY29" s="18" t="str">
        <f>IF(IFERROR(比較地域マスタ!$Z22,"")=0,"",IFERROR(比較地域マスタ!$Z22,""))</f>
        <v>小竹町</v>
      </c>
      <c r="BC29" s="844" t="str">
        <f t="shared" si="0"/>
        <v>40401</v>
      </c>
      <c r="BD29" s="1031" t="str">
        <f t="shared" si="2"/>
        <v>小竹町</v>
      </c>
      <c r="BE29" s="34">
        <f>VLOOKUP($BC29&amp;"_"&amp;$AZ$7,データシート1!$A:$BT,MATCH("cb_"&amp;BE$12,データシート1!$A$1:$BT$1,0),0)</f>
        <v>1318.9799999999998</v>
      </c>
      <c r="BF29" s="34">
        <f>VLOOKUP($BC29&amp;"_"&amp;$AZ$7,データシート1!$A:$BT,MATCH("cb_"&amp;BF$12,データシート1!$A$1:$BT$1,0),0)</f>
        <v>17009.799999999996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18328.779999999995</v>
      </c>
      <c r="BL29" s="36"/>
      <c r="BM29" s="844" t="str">
        <f t="shared" si="4"/>
        <v>40401</v>
      </c>
      <c r="BN29" s="1031" t="str">
        <f t="shared" si="5"/>
        <v>小竹町</v>
      </c>
      <c r="BO29" s="34">
        <f>BE29*VLOOKUP(BO$12,別紙!$B$4:$E$10,MATCH("設備利用率",別紙!$B$4:$E$4,0),0)/100*8760/10^3</f>
        <v>1582.9342775999996</v>
      </c>
      <c r="BP29" s="34">
        <f>BF29*VLOOKUP(BP$12,別紙!$B$4:$E$10,MATCH("設備利用率",別紙!$B$4:$E$4,0),0)/100*8760/10^3</f>
        <v>22499.883047999992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24082.817325599994</v>
      </c>
      <c r="BV29" s="36"/>
      <c r="BW29" s="33" t="str">
        <f t="shared" si="7"/>
        <v>40401</v>
      </c>
      <c r="BX29" s="33" t="str">
        <f t="shared" si="8"/>
        <v>小竹町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57533.292448406894</v>
      </c>
      <c r="BZ29" s="36"/>
      <c r="CA29" s="33" t="str">
        <f t="shared" si="9"/>
        <v>40401</v>
      </c>
      <c r="CB29" s="33" t="str">
        <f t="shared" si="10"/>
        <v>小竹町</v>
      </c>
      <c r="CC29" s="223">
        <f t="shared" si="11"/>
        <v>2.7513361572684188E-2</v>
      </c>
      <c r="CD29" s="223">
        <f t="shared" ref="CD29:CD60" si="16">BP29/$BY29</f>
        <v>0.39107588129389276</v>
      </c>
      <c r="CE29" s="223">
        <f t="shared" ref="CE29:CE60" si="17">BQ29/$BY29</f>
        <v>0</v>
      </c>
      <c r="CF29" s="223">
        <f t="shared" ref="CF29:CF60" si="18">BR29/$BY29</f>
        <v>0</v>
      </c>
      <c r="CG29" s="223">
        <f t="shared" ref="CG29:CG60" si="19">BS29/$BY29</f>
        <v>0</v>
      </c>
      <c r="CH29" s="223">
        <f t="shared" ref="CH29:CH60" si="20">BT29/$BY29</f>
        <v>0</v>
      </c>
      <c r="CI29" s="223">
        <f t="shared" si="12"/>
        <v>0.418589242866577</v>
      </c>
      <c r="CK29" s="18" t="str">
        <f t="shared" si="13"/>
        <v>40401</v>
      </c>
      <c r="CL29" s="18" t="str">
        <f t="shared" si="14"/>
        <v>小竹町</v>
      </c>
      <c r="CM29" s="18">
        <f>VLOOKUP($CK29&amp;"_"&amp;$AZ$7,データシート1!$A:$BT,MATCH("ca_太陽光発電（10kW未満）",データシート1!$A$1:$BT$1,0),0)</f>
        <v>267</v>
      </c>
      <c r="CN29" s="18">
        <f>VLOOKUP($CK29&amp;"_"&amp;$AZ$5,データシート1!$A:$BT,MATCH("ab_家庭",データシート1!$A$1:$BT$1,0),0)</f>
        <v>3805</v>
      </c>
      <c r="CO29" s="223">
        <f t="shared" si="15"/>
        <v>7.0170827858081472E-2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12443</v>
      </c>
      <c r="AY30" s="18" t="str">
        <f>IF(IFERROR(比較地域マスタ!$Z23,"")=0,"",IFERROR(比較地域マスタ!$Z23,""))</f>
        <v>御宿町</v>
      </c>
      <c r="BC30" s="844" t="str">
        <f t="shared" si="0"/>
        <v>12443</v>
      </c>
      <c r="BD30" s="1031" t="str">
        <f t="shared" si="2"/>
        <v>御宿町</v>
      </c>
      <c r="BE30" s="34">
        <f>VLOOKUP($BC30&amp;"_"&amp;$AZ$7,データシート1!$A:$BT,MATCH("cb_"&amp;BE$12,データシート1!$A$1:$BT$1,0),0)</f>
        <v>1229.7999999999995</v>
      </c>
      <c r="BF30" s="34">
        <f>VLOOKUP($BC30&amp;"_"&amp;$AZ$7,データシート1!$A:$BT,MATCH("cb_"&amp;BF$12,データシート1!$A$1:$BT$1,0),0)</f>
        <v>16465.500000000007</v>
      </c>
      <c r="BG30" s="34">
        <f>VLOOKUP($BC30&amp;"_"&amp;$AZ$7,データシート1!$A:$BT,MATCH("cb_"&amp;BG$12,データシート1!$A$1:$BT$1,0),0)</f>
        <v>19.5</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17714.800000000007</v>
      </c>
      <c r="BL30" s="36"/>
      <c r="BM30" s="844" t="str">
        <f t="shared" si="4"/>
        <v>12443</v>
      </c>
      <c r="BN30" s="1031" t="str">
        <f t="shared" si="5"/>
        <v>御宿町</v>
      </c>
      <c r="BO30" s="34">
        <f>BE30*VLOOKUP(BO$12,別紙!$B$4:$E$10,MATCH("設備利用率",別紙!$B$4:$E$4,0),0)/100*8760/10^3</f>
        <v>1475.9075759999992</v>
      </c>
      <c r="BP30" s="34">
        <f>BF30*VLOOKUP(BP$12,別紙!$B$4:$E$10,MATCH("設備利用率",別紙!$B$4:$E$4,0),0)/100*8760/10^3</f>
        <v>21779.904780000008</v>
      </c>
      <c r="BQ30" s="34">
        <f>BG30*VLOOKUP(BQ$12,別紙!$B$4:$E$10,MATCH("設備利用率",別紙!$B$4:$E$4,0),0)/100*8760/10^3</f>
        <v>42.36336</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23298.175716000005</v>
      </c>
      <c r="BV30" s="36"/>
      <c r="BW30" s="33" t="str">
        <f t="shared" si="7"/>
        <v>12443</v>
      </c>
      <c r="BX30" s="33" t="str">
        <f t="shared" si="8"/>
        <v>御宿町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29285.317090316537</v>
      </c>
      <c r="BZ30" s="36"/>
      <c r="CA30" s="33" t="str">
        <f t="shared" si="9"/>
        <v>12443</v>
      </c>
      <c r="CB30" s="33" t="str">
        <f t="shared" si="10"/>
        <v>御宿町</v>
      </c>
      <c r="CC30" s="223">
        <f t="shared" si="11"/>
        <v>5.0397527588595642E-2</v>
      </c>
      <c r="CD30" s="223">
        <f t="shared" si="16"/>
        <v>0.74371415248229411</v>
      </c>
      <c r="CE30" s="223">
        <f t="shared" si="17"/>
        <v>1.4465733756390789E-3</v>
      </c>
      <c r="CF30" s="223">
        <f t="shared" si="18"/>
        <v>0</v>
      </c>
      <c r="CG30" s="223">
        <f t="shared" si="19"/>
        <v>0</v>
      </c>
      <c r="CH30" s="223">
        <f t="shared" si="20"/>
        <v>0</v>
      </c>
      <c r="CI30" s="223">
        <f t="shared" si="12"/>
        <v>0.79555825344652875</v>
      </c>
      <c r="CK30" s="18" t="str">
        <f t="shared" si="13"/>
        <v>12443</v>
      </c>
      <c r="CL30" s="18" t="str">
        <f t="shared" si="14"/>
        <v>御宿町</v>
      </c>
      <c r="CM30" s="18">
        <f>VLOOKUP($CK30&amp;"_"&amp;$AZ$7,データシート1!$A:$BT,MATCH("ca_太陽光発電（10kW未満）",データシート1!$A$1:$BT$1,0),0)</f>
        <v>244</v>
      </c>
      <c r="CN30" s="18">
        <f>VLOOKUP($CK30&amp;"_"&amp;$AZ$5,データシート1!$A:$BT,MATCH("ab_家庭",データシート1!$A$1:$BT$1,0),0)</f>
        <v>3678</v>
      </c>
      <c r="CO30" s="223">
        <f t="shared" si="15"/>
        <v>6.6340402392604678E-2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01664</v>
      </c>
      <c r="AY31" s="18" t="str">
        <f>IF(IFERROR(比較地域マスタ!$Z24,"")=0,"",IFERROR(比較地域マスタ!$Z24,""))</f>
        <v>標茶町</v>
      </c>
      <c r="BC31" s="844" t="str">
        <f t="shared" si="0"/>
        <v>01664</v>
      </c>
      <c r="BD31" s="1031" t="str">
        <f t="shared" si="2"/>
        <v>標茶町</v>
      </c>
      <c r="BE31" s="34">
        <f>VLOOKUP($BC31&amp;"_"&amp;$AZ$7,データシート1!$A:$BT,MATCH("cb_"&amp;BE$12,データシート1!$A$1:$BT$1,0),0)</f>
        <v>1561.7510000000016</v>
      </c>
      <c r="BF31" s="34">
        <f>VLOOKUP($BC31&amp;"_"&amp;$AZ$7,データシート1!$A:$BT,MATCH("cb_"&amp;BF$12,データシート1!$A$1:$BT$1,0),0)</f>
        <v>12039.739999999996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50</v>
      </c>
      <c r="BK31" s="34">
        <f t="shared" si="3"/>
        <v>13651.490999999998</v>
      </c>
      <c r="BL31" s="36"/>
      <c r="BM31" s="844" t="str">
        <f t="shared" si="4"/>
        <v>01664</v>
      </c>
      <c r="BN31" s="1031" t="str">
        <f t="shared" si="5"/>
        <v>標茶町</v>
      </c>
      <c r="BO31" s="34">
        <f>BE31*VLOOKUP(BO$12,別紙!$B$4:$E$10,MATCH("設備利用率",別紙!$B$4:$E$4,0),0)/100*8760/10^3</f>
        <v>1874.2886101200017</v>
      </c>
      <c r="BP31" s="34">
        <f>BF31*VLOOKUP(BP$12,別紙!$B$4:$E$10,MATCH("設備利用率",別紙!$B$4:$E$4,0),0)/100*8760/10^3</f>
        <v>15925.686482399995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350.4</v>
      </c>
      <c r="BU31" s="34">
        <f t="shared" si="6"/>
        <v>18150.375092519997</v>
      </c>
      <c r="BV31" s="36"/>
      <c r="BW31" s="33" t="str">
        <f t="shared" si="7"/>
        <v>01664</v>
      </c>
      <c r="BX31" s="33" t="str">
        <f t="shared" si="8"/>
        <v>標茶町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49211.036991037574</v>
      </c>
      <c r="BZ31" s="36"/>
      <c r="CA31" s="33" t="str">
        <f t="shared" si="9"/>
        <v>01664</v>
      </c>
      <c r="CB31" s="33" t="str">
        <f t="shared" si="10"/>
        <v>標茶町</v>
      </c>
      <c r="CC31" s="223">
        <f t="shared" si="11"/>
        <v>3.8086752987167322E-2</v>
      </c>
      <c r="CD31" s="223">
        <f t="shared" si="16"/>
        <v>0.3236202172553368</v>
      </c>
      <c r="CE31" s="223">
        <f t="shared" si="17"/>
        <v>0</v>
      </c>
      <c r="CF31" s="223">
        <f t="shared" si="18"/>
        <v>0</v>
      </c>
      <c r="CG31" s="223">
        <f t="shared" si="19"/>
        <v>0</v>
      </c>
      <c r="CH31" s="223">
        <f t="shared" si="20"/>
        <v>7.1203539170250699E-3</v>
      </c>
      <c r="CI31" s="223">
        <f t="shared" si="12"/>
        <v>0.36882732415952918</v>
      </c>
      <c r="CK31" s="18" t="str">
        <f t="shared" si="13"/>
        <v>01664</v>
      </c>
      <c r="CL31" s="18" t="str">
        <f t="shared" si="14"/>
        <v>標茶町</v>
      </c>
      <c r="CM31" s="18">
        <f>VLOOKUP($CK31&amp;"_"&amp;$AZ$7,データシート1!$A:$BT,MATCH("ca_太陽光発電（10kW未満）",データシート1!$A$1:$BT$1,0),0)</f>
        <v>210</v>
      </c>
      <c r="CN31" s="18">
        <f>VLOOKUP($CK31&amp;"_"&amp;$AZ$5,データシート1!$A:$BT,MATCH("ab_家庭",データシート1!$A$1:$BT$1,0),0)</f>
        <v>3672</v>
      </c>
      <c r="CO31" s="223">
        <f t="shared" si="15"/>
        <v>5.7189542483660129E-2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26343</v>
      </c>
      <c r="AY32" s="18" t="str">
        <f>IF(IFERROR(比較地域マスタ!$Z25,"")=0,"",IFERROR(比較地域マスタ!$Z25,""))</f>
        <v>井手町</v>
      </c>
      <c r="AZ32" s="22"/>
      <c r="BA32" s="22"/>
      <c r="BB32" s="22"/>
      <c r="BC32" s="844" t="str">
        <f t="shared" si="0"/>
        <v>26343</v>
      </c>
      <c r="BD32" s="1031" t="str">
        <f t="shared" si="2"/>
        <v>井手町</v>
      </c>
      <c r="BE32" s="34">
        <f>VLOOKUP($BC32&amp;"_"&amp;$AZ$7,データシート1!$A:$BT,MATCH("cb_"&amp;BE$12,データシート1!$A$1:$BT$1,0),0)</f>
        <v>980.19999999999982</v>
      </c>
      <c r="BF32" s="34">
        <f>VLOOKUP($BC32&amp;"_"&amp;$AZ$7,データシート1!$A:$BT,MATCH("cb_"&amp;BF$12,データシート1!$A$1:$BT$1,0),0)</f>
        <v>2919.1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3899.2999999999997</v>
      </c>
      <c r="BL32" s="36"/>
      <c r="BM32" s="844" t="str">
        <f t="shared" si="4"/>
        <v>26343</v>
      </c>
      <c r="BN32" s="1031" t="str">
        <f t="shared" si="5"/>
        <v>井手町</v>
      </c>
      <c r="BO32" s="34">
        <f>BE32*VLOOKUP(BO$12,別紙!$B$4:$E$10,MATCH("設備利用率",別紙!$B$4:$E$4,0),0)/100*8760/10^3</f>
        <v>1176.3576239999995</v>
      </c>
      <c r="BP32" s="34">
        <f>BF32*VLOOKUP(BP$12,別紙!$B$4:$E$10,MATCH("設備利用率",別紙!$B$4:$E$4,0),0)/100*8760/10^3</f>
        <v>3861.2687159999996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5037.6263399999989</v>
      </c>
      <c r="BV32" s="36"/>
      <c r="BW32" s="33" t="str">
        <f t="shared" si="7"/>
        <v>26343</v>
      </c>
      <c r="BX32" s="33" t="str">
        <f t="shared" si="8"/>
        <v>井手町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43967.556647024045</v>
      </c>
      <c r="BZ32" s="36"/>
      <c r="CA32" s="33" t="str">
        <f t="shared" si="9"/>
        <v>26343</v>
      </c>
      <c r="CB32" s="33" t="str">
        <f t="shared" si="10"/>
        <v>井手町</v>
      </c>
      <c r="CC32" s="223">
        <f t="shared" si="11"/>
        <v>2.675512841079427E-2</v>
      </c>
      <c r="CD32" s="223">
        <f t="shared" si="16"/>
        <v>8.7820861800410072E-2</v>
      </c>
      <c r="CE32" s="223">
        <f t="shared" si="17"/>
        <v>0</v>
      </c>
      <c r="CF32" s="223">
        <f t="shared" si="18"/>
        <v>0</v>
      </c>
      <c r="CG32" s="223">
        <f t="shared" si="19"/>
        <v>0</v>
      </c>
      <c r="CH32" s="223">
        <f t="shared" si="20"/>
        <v>0</v>
      </c>
      <c r="CI32" s="223">
        <f t="shared" si="12"/>
        <v>0.11457599021120433</v>
      </c>
      <c r="CJ32" s="22"/>
      <c r="CK32" s="18" t="str">
        <f t="shared" si="13"/>
        <v>26343</v>
      </c>
      <c r="CL32" s="18" t="str">
        <f t="shared" si="14"/>
        <v>井手町</v>
      </c>
      <c r="CM32" s="18">
        <f>VLOOKUP($CK32&amp;"_"&amp;$AZ$7,データシート1!$A:$BT,MATCH("ca_太陽光発電（10kW未満）",データシート1!$A$1:$BT$1,0),0)</f>
        <v>215</v>
      </c>
      <c r="CN32" s="18">
        <f>VLOOKUP($CK32&amp;"_"&amp;$AZ$5,データシート1!$A:$BT,MATCH("ab_家庭",データシート1!$A$1:$BT$1,0),0)</f>
        <v>3409</v>
      </c>
      <c r="CO32" s="223">
        <f t="shared" si="15"/>
        <v>6.3068348489293047E-2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13361</v>
      </c>
      <c r="AY33" s="18" t="str">
        <f>IF(IFERROR(比較地域マスタ!$Z26,"")=0,"",IFERROR(比較地域マスタ!$Z26,""))</f>
        <v>大島町</v>
      </c>
      <c r="BC33" s="844" t="str">
        <f t="shared" si="0"/>
        <v>13361</v>
      </c>
      <c r="BD33" s="1031" t="str">
        <f t="shared" si="2"/>
        <v>大島町</v>
      </c>
      <c r="BE33" s="34">
        <f>VLOOKUP($BC33&amp;"_"&amp;$AZ$7,データシート1!$A:$BT,MATCH("cb_"&amp;BE$12,データシート1!$A$1:$BT$1,0),0)</f>
        <v>326.09999999999997</v>
      </c>
      <c r="BF33" s="34">
        <f>VLOOKUP($BC33&amp;"_"&amp;$AZ$7,データシート1!$A:$BT,MATCH("cb_"&amp;BF$12,データシート1!$A$1:$BT$1,0),0)</f>
        <v>732.4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1058.5</v>
      </c>
      <c r="BL33" s="36"/>
      <c r="BM33" s="844" t="str">
        <f t="shared" si="4"/>
        <v>13361</v>
      </c>
      <c r="BN33" s="1031" t="str">
        <f t="shared" si="5"/>
        <v>大島町</v>
      </c>
      <c r="BO33" s="34">
        <f>BE33*VLOOKUP(BO$12,別紙!$B$4:$E$10,MATCH("設備利用率",別紙!$B$4:$E$4,0),0)/100*8760/10^3</f>
        <v>391.35913199999999</v>
      </c>
      <c r="BP33" s="34">
        <f>BF33*VLOOKUP(BP$12,別紙!$B$4:$E$10,MATCH("設備利用率",別紙!$B$4:$E$4,0),0)/100*8760/10^3</f>
        <v>968.78942400000005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1360.1485560000001</v>
      </c>
      <c r="BV33" s="36"/>
      <c r="BW33" s="33" t="str">
        <f t="shared" si="7"/>
        <v>13361</v>
      </c>
      <c r="BX33" s="33" t="str">
        <f t="shared" si="8"/>
        <v>大島町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33667.933677112633</v>
      </c>
      <c r="BZ33" s="36"/>
      <c r="CA33" s="33" t="str">
        <f t="shared" si="9"/>
        <v>13361</v>
      </c>
      <c r="CB33" s="33" t="str">
        <f t="shared" si="10"/>
        <v>大島町</v>
      </c>
      <c r="CC33" s="223">
        <f t="shared" si="11"/>
        <v>1.1624091212525016E-2</v>
      </c>
      <c r="CD33" s="223">
        <f t="shared" si="16"/>
        <v>2.8774840573556802E-2</v>
      </c>
      <c r="CE33" s="223">
        <f t="shared" si="17"/>
        <v>0</v>
      </c>
      <c r="CF33" s="223">
        <f t="shared" si="18"/>
        <v>0</v>
      </c>
      <c r="CG33" s="223">
        <f t="shared" si="19"/>
        <v>0</v>
      </c>
      <c r="CH33" s="223">
        <f t="shared" si="20"/>
        <v>0</v>
      </c>
      <c r="CI33" s="223">
        <f t="shared" si="12"/>
        <v>4.0398931786081817E-2</v>
      </c>
      <c r="CK33" s="18" t="str">
        <f t="shared" si="13"/>
        <v>13361</v>
      </c>
      <c r="CL33" s="18" t="str">
        <f t="shared" si="14"/>
        <v>大島町</v>
      </c>
      <c r="CM33" s="18">
        <f>VLOOKUP($CK33&amp;"_"&amp;$AZ$7,データシート1!$A:$BT,MATCH("ca_太陽光発電（10kW未満）",データシート1!$A$1:$BT$1,0),0)</f>
        <v>81</v>
      </c>
      <c r="CN33" s="18">
        <f>VLOOKUP($CK33&amp;"_"&amp;$AZ$5,データシート1!$A:$BT,MATCH("ab_家庭",データシート1!$A$1:$BT$1,0),0)</f>
        <v>4402</v>
      </c>
      <c r="CO33" s="223">
        <f t="shared" si="15"/>
        <v>1.8400726942298953E-2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10448</v>
      </c>
      <c r="AY34" s="18" t="str">
        <f>IF(IFERROR(比較地域マスタ!$Z27,"")=0,"",IFERROR(比較地域マスタ!$Z27,""))</f>
        <v>昭和村</v>
      </c>
      <c r="BC34" s="844" t="str">
        <f t="shared" si="0"/>
        <v>10448</v>
      </c>
      <c r="BD34" s="1031" t="str">
        <f t="shared" si="2"/>
        <v>昭和村</v>
      </c>
      <c r="BE34" s="34">
        <f>VLOOKUP($BC34&amp;"_"&amp;$AZ$7,データシート1!$A:$BT,MATCH("cb_"&amp;BE$12,データシート1!$A$1:$BT$1,0),0)</f>
        <v>1146.7999999999993</v>
      </c>
      <c r="BF34" s="34">
        <f>VLOOKUP($BC34&amp;"_"&amp;$AZ$7,データシート1!$A:$BT,MATCH("cb_"&amp;BF$12,データシート1!$A$1:$BT$1,0),0)</f>
        <v>53158.499999999978</v>
      </c>
      <c r="BG34" s="34">
        <f>VLOOKUP($BC34&amp;"_"&amp;$AZ$7,データシート1!$A:$BT,MATCH("cb_"&amp;BG$12,データシート1!$A$1:$BT$1,0),0)</f>
        <v>0</v>
      </c>
      <c r="BH34" s="34">
        <f>VLOOKUP($BC34&amp;"_"&amp;$AZ$7,データシート1!$A:$BT,MATCH("cb_"&amp;BH$12,データシート1!$A$1:$BT$1,0),0)</f>
        <v>840</v>
      </c>
      <c r="BI34" s="34">
        <f>VLOOKUP($BC34&amp;"_"&amp;$AZ$7,データシート1!$A:$BT,MATCH("cb_"&amp;BI$12,データシート1!$A$1:$BT$1,0),0)</f>
        <v>0</v>
      </c>
      <c r="BJ34" s="34">
        <f>VLOOKUP($BC34&amp;"_"&amp;$AZ$7,データシート1!$A:$BT,MATCH("cb_"&amp;BJ$12,データシート1!$A$1:$BT$1,0),0)</f>
        <v>250</v>
      </c>
      <c r="BK34" s="34">
        <f t="shared" si="3"/>
        <v>55395.299999999974</v>
      </c>
      <c r="BL34" s="36"/>
      <c r="BM34" s="844" t="str">
        <f t="shared" si="4"/>
        <v>10448</v>
      </c>
      <c r="BN34" s="1031" t="str">
        <f t="shared" si="5"/>
        <v>昭和村</v>
      </c>
      <c r="BO34" s="34">
        <f>BE34*VLOOKUP(BO$12,別紙!$B$4:$E$10,MATCH("設備利用率",別紙!$B$4:$E$4,0),0)/100*8760/10^3</f>
        <v>1376.2976159999989</v>
      </c>
      <c r="BP34" s="34">
        <f>BF34*VLOOKUP(BP$12,別紙!$B$4:$E$10,MATCH("設備利用率",別紙!$B$4:$E$4,0),0)/100*8760/10^3</f>
        <v>70315.937459999957</v>
      </c>
      <c r="BQ34" s="34">
        <f>BG34*VLOOKUP(BQ$12,別紙!$B$4:$E$10,MATCH("設備利用率",別紙!$B$4:$E$4,0),0)/100*8760/10^3</f>
        <v>0</v>
      </c>
      <c r="BR34" s="34">
        <f>BH34*VLOOKUP(BR$12,別紙!$B$4:$E$10,MATCH("設備利用率",別紙!$B$4:$E$4,0),0)/100*8760/10^3</f>
        <v>4415.04</v>
      </c>
      <c r="BS34" s="34">
        <f>BI34*VLOOKUP(BS$12,別紙!$B$4:$E$10,MATCH("設備利用率",別紙!$B$4:$E$4,0),0)/100*8760/10^3</f>
        <v>0</v>
      </c>
      <c r="BT34" s="34">
        <f>BJ34*VLOOKUP(BT$12,別紙!$B$4:$E$10,MATCH("設備利用率",別紙!$B$4:$E$4,0),0)/100*8760/10^3</f>
        <v>1752</v>
      </c>
      <c r="BU34" s="34">
        <f t="shared" si="6"/>
        <v>77859.275075999947</v>
      </c>
      <c r="BV34" s="36"/>
      <c r="BW34" s="33" t="str">
        <f t="shared" si="7"/>
        <v>10448</v>
      </c>
      <c r="BX34" s="33" t="str">
        <f t="shared" si="8"/>
        <v>昭和村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54105.70427304534</v>
      </c>
      <c r="BZ34" s="36"/>
      <c r="CA34" s="33" t="str">
        <f t="shared" si="9"/>
        <v>10448</v>
      </c>
      <c r="CB34" s="33" t="str">
        <f t="shared" si="10"/>
        <v>昭和村</v>
      </c>
      <c r="CC34" s="223">
        <f t="shared" si="11"/>
        <v>2.5437199912498876E-2</v>
      </c>
      <c r="CD34" s="223">
        <f t="shared" si="16"/>
        <v>1.2996030345552736</v>
      </c>
      <c r="CE34" s="223">
        <f t="shared" si="17"/>
        <v>0</v>
      </c>
      <c r="CF34" s="223">
        <f t="shared" si="18"/>
        <v>8.1600268572781659E-2</v>
      </c>
      <c r="CG34" s="223">
        <f t="shared" si="19"/>
        <v>0</v>
      </c>
      <c r="CH34" s="223">
        <f t="shared" si="20"/>
        <v>3.2381058957453038E-2</v>
      </c>
      <c r="CI34" s="223">
        <f t="shared" si="12"/>
        <v>1.4390215619980071</v>
      </c>
      <c r="CK34" s="18" t="str">
        <f t="shared" si="13"/>
        <v>10448</v>
      </c>
      <c r="CL34" s="18" t="str">
        <f t="shared" si="14"/>
        <v>昭和村</v>
      </c>
      <c r="CM34" s="18">
        <f>VLOOKUP($CK34&amp;"_"&amp;$AZ$7,データシート1!$A:$BT,MATCH("ca_太陽光発電（10kW未満）",データシート1!$A$1:$BT$1,0),0)</f>
        <v>200</v>
      </c>
      <c r="CN34" s="18">
        <f>VLOOKUP($CK34&amp;"_"&amp;$AZ$5,データシート1!$A:$BT,MATCH("ab_家庭",データシート1!$A$1:$BT$1,0),0)</f>
        <v>2833</v>
      </c>
      <c r="CO34" s="223">
        <f t="shared" si="15"/>
        <v>7.0596540769502295E-2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13401</v>
      </c>
      <c r="AY35" s="18" t="str">
        <f>IF(IFERROR(比較地域マスタ!$Z28,"")=0,"",IFERROR(比較地域マスタ!$Z28,""))</f>
        <v>八丈町</v>
      </c>
      <c r="BC35" s="844" t="str">
        <f t="shared" si="0"/>
        <v>13401</v>
      </c>
      <c r="BD35" s="1031" t="str">
        <f t="shared" si="2"/>
        <v>八丈町</v>
      </c>
      <c r="BE35" s="34">
        <f>VLOOKUP($BC35&amp;"_"&amp;$AZ$7,データシート1!$A:$BT,MATCH("cb_"&amp;BE$12,データシート1!$A$1:$BT$1,0),0)</f>
        <v>140.5</v>
      </c>
      <c r="BF35" s="34">
        <f>VLOOKUP($BC35&amp;"_"&amp;$AZ$7,データシート1!$A:$BT,MATCH("cb_"&amp;BF$12,データシート1!$A$1:$BT$1,0),0)</f>
        <v>162.30000000000001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302.8</v>
      </c>
      <c r="BL35" s="36"/>
      <c r="BM35" s="844" t="str">
        <f t="shared" si="4"/>
        <v>13401</v>
      </c>
      <c r="BN35" s="1031" t="str">
        <f t="shared" si="5"/>
        <v>八丈町</v>
      </c>
      <c r="BO35" s="34">
        <f>BE35*VLOOKUP(BO$12,別紙!$B$4:$E$10,MATCH("設備利用率",別紙!$B$4:$E$4,0),0)/100*8760/10^3</f>
        <v>168.61685999999997</v>
      </c>
      <c r="BP35" s="34">
        <f>BF35*VLOOKUP(BP$12,別紙!$B$4:$E$10,MATCH("設備利用率",別紙!$B$4:$E$4,0),0)/100*8760/10^3</f>
        <v>214.68394800000002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383.30080799999996</v>
      </c>
      <c r="BV35" s="36"/>
      <c r="BW35" s="33" t="str">
        <f t="shared" si="7"/>
        <v>13401</v>
      </c>
      <c r="BX35" s="33" t="str">
        <f t="shared" si="8"/>
        <v>八丈町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33089.422952729466</v>
      </c>
      <c r="BZ35" s="36"/>
      <c r="CA35" s="33" t="str">
        <f t="shared" si="9"/>
        <v>13401</v>
      </c>
      <c r="CB35" s="33" t="str">
        <f t="shared" si="10"/>
        <v>八丈町</v>
      </c>
      <c r="CC35" s="223">
        <f t="shared" si="11"/>
        <v>5.0957933065463503E-3</v>
      </c>
      <c r="CD35" s="223">
        <f t="shared" si="16"/>
        <v>6.4879931060354513E-3</v>
      </c>
      <c r="CE35" s="223">
        <f t="shared" si="17"/>
        <v>0</v>
      </c>
      <c r="CF35" s="223">
        <f t="shared" si="18"/>
        <v>0</v>
      </c>
      <c r="CG35" s="223">
        <f t="shared" si="19"/>
        <v>0</v>
      </c>
      <c r="CH35" s="223">
        <f t="shared" si="20"/>
        <v>0</v>
      </c>
      <c r="CI35" s="223">
        <f t="shared" si="12"/>
        <v>1.1583786412581801E-2</v>
      </c>
      <c r="CK35" s="18" t="str">
        <f t="shared" si="13"/>
        <v>13401</v>
      </c>
      <c r="CL35" s="18" t="str">
        <f t="shared" si="14"/>
        <v>八丈町</v>
      </c>
      <c r="CM35" s="18">
        <f>VLOOKUP($CK35&amp;"_"&amp;$AZ$7,データシート1!$A:$BT,MATCH("ca_太陽光発電（10kW未満）",データシート1!$A$1:$BT$1,0),0)</f>
        <v>30</v>
      </c>
      <c r="CN35" s="18">
        <f>VLOOKUP($CK35&amp;"_"&amp;$AZ$5,データシート1!$A:$BT,MATCH("ab_家庭",データシート1!$A$1:$BT$1,0),0)</f>
        <v>4201</v>
      </c>
      <c r="CO35" s="223">
        <f t="shared" si="15"/>
        <v>7.1411568674125212E-3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43432</v>
      </c>
      <c r="AY36" s="18" t="str">
        <f>IF(IFERROR(比較地域マスタ!$Z29,"")=0,"",IFERROR(比較地域マスタ!$Z29,""))</f>
        <v>西原村</v>
      </c>
      <c r="BC36" s="844" t="str">
        <f t="shared" si="0"/>
        <v>43432</v>
      </c>
      <c r="BD36" s="1031" t="str">
        <f t="shared" si="2"/>
        <v>西原村</v>
      </c>
      <c r="BE36" s="34">
        <f>VLOOKUP($BC36&amp;"_"&amp;$AZ$7,データシート1!$A:$BT,MATCH("cb_"&amp;BE$12,データシート1!$A$1:$BT$1,0),0)</f>
        <v>3029.4700000000012</v>
      </c>
      <c r="BF36" s="34">
        <f>VLOOKUP($BC36&amp;"_"&amp;$AZ$7,データシート1!$A:$BT,MATCH("cb_"&amp;BF$12,データシート1!$A$1:$BT$1,0),0)</f>
        <v>8097.7000000000016</v>
      </c>
      <c r="BG36" s="34">
        <f>VLOOKUP($BC36&amp;"_"&amp;$AZ$7,データシート1!$A:$BT,MATCH("cb_"&amp;BG$12,データシート1!$A$1:$BT$1,0),0)</f>
        <v>17500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28627.170000000002</v>
      </c>
      <c r="BL36" s="36"/>
      <c r="BM36" s="844" t="str">
        <f t="shared" si="4"/>
        <v>43432</v>
      </c>
      <c r="BN36" s="1031" t="str">
        <f t="shared" si="5"/>
        <v>西原村</v>
      </c>
      <c r="BO36" s="34">
        <f>BE36*VLOOKUP(BO$12,別紙!$B$4:$E$10,MATCH("設備利用率",別紙!$B$4:$E$4,0),0)/100*8760/10^3</f>
        <v>3635.7275364000016</v>
      </c>
      <c r="BP36" s="34">
        <f>BF36*VLOOKUP(BP$12,別紙!$B$4:$E$10,MATCH("設備利用率",別紙!$B$4:$E$4,0),0)/100*8760/10^3</f>
        <v>10711.313652000003</v>
      </c>
      <c r="BQ36" s="34">
        <f>BG36*VLOOKUP(BQ$12,別紙!$B$4:$E$10,MATCH("設備利用率",別紙!$B$4:$E$4,0),0)/100*8760/10^3</f>
        <v>38018.400000000001</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52365.441188400007</v>
      </c>
      <c r="BV36" s="36"/>
      <c r="BW36" s="33" t="str">
        <f t="shared" si="7"/>
        <v>43432</v>
      </c>
      <c r="BX36" s="33" t="str">
        <f t="shared" si="8"/>
        <v>西原村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80004.335897825877</v>
      </c>
      <c r="BZ36" s="36"/>
      <c r="CA36" s="33" t="str">
        <f t="shared" si="9"/>
        <v>43432</v>
      </c>
      <c r="CB36" s="33" t="str">
        <f t="shared" si="10"/>
        <v>西原村</v>
      </c>
      <c r="CC36" s="223">
        <f t="shared" si="11"/>
        <v>4.5444131191129639E-2</v>
      </c>
      <c r="CD36" s="223">
        <f t="shared" si="16"/>
        <v>0.13388416429928873</v>
      </c>
      <c r="CE36" s="223">
        <f t="shared" si="17"/>
        <v>0.47520424453686583</v>
      </c>
      <c r="CF36" s="223">
        <f t="shared" si="18"/>
        <v>0</v>
      </c>
      <c r="CG36" s="223">
        <f t="shared" si="19"/>
        <v>0</v>
      </c>
      <c r="CH36" s="223">
        <f t="shared" si="20"/>
        <v>0</v>
      </c>
      <c r="CI36" s="223">
        <f t="shared" si="12"/>
        <v>0.65453254002728423</v>
      </c>
      <c r="CK36" s="18" t="str">
        <f t="shared" si="13"/>
        <v>43432</v>
      </c>
      <c r="CL36" s="18" t="str">
        <f t="shared" si="14"/>
        <v>西原村</v>
      </c>
      <c r="CM36" s="18">
        <f>VLOOKUP($CK36&amp;"_"&amp;$AZ$7,データシート1!$A:$BT,MATCH("ca_太陽光発電（10kW未満）",データシート1!$A$1:$BT$1,0),0)</f>
        <v>576</v>
      </c>
      <c r="CN36" s="18">
        <f>VLOOKUP($CK36&amp;"_"&amp;$AZ$5,データシート1!$A:$BT,MATCH("ab_家庭",データシート1!$A$1:$BT$1,0),0)</f>
        <v>2901</v>
      </c>
      <c r="CO36" s="223">
        <f t="shared" si="15"/>
        <v>0.19855222337125128</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01371</v>
      </c>
      <c r="AY37" s="18" t="str">
        <f>IF(IFERROR(比較地域マスタ!$Z30,"")=0,"",IFERROR(比較地域マスタ!$Z30,""))</f>
        <v>せたな町</v>
      </c>
      <c r="BC37" s="844" t="str">
        <f t="shared" si="0"/>
        <v>01371</v>
      </c>
      <c r="BD37" s="1031" t="str">
        <f t="shared" si="2"/>
        <v>せたな町</v>
      </c>
      <c r="BE37" s="34">
        <f>VLOOKUP($BC37&amp;"_"&amp;$AZ$7,データシート1!$A:$BT,MATCH("cb_"&amp;BE$12,データシート1!$A$1:$BT$1,0),0)</f>
        <v>285.95400000000001</v>
      </c>
      <c r="BF37" s="34">
        <f>VLOOKUP($BC37&amp;"_"&amp;$AZ$7,データシート1!$A:$BT,MATCH("cb_"&amp;BF$12,データシート1!$A$1:$BT$1,0),0)</f>
        <v>1694.3999999999996</v>
      </c>
      <c r="BG37" s="34">
        <f>VLOOKUP($BC37&amp;"_"&amp;$AZ$7,データシート1!$A:$BT,MATCH("cb_"&amp;BG$12,データシート1!$A$1:$BT$1,0),0)</f>
        <v>64752.9</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66733.254000000001</v>
      </c>
      <c r="BL37" s="36"/>
      <c r="BM37" s="844" t="str">
        <f t="shared" si="4"/>
        <v>01371</v>
      </c>
      <c r="BN37" s="1031" t="str">
        <f t="shared" si="5"/>
        <v>せたな町</v>
      </c>
      <c r="BO37" s="34">
        <f>BE37*VLOOKUP(BO$12,別紙!$B$4:$E$10,MATCH("設備利用率",別紙!$B$4:$E$4,0),0)/100*8760/10^3</f>
        <v>343.17911448000001</v>
      </c>
      <c r="BP37" s="34">
        <f>BF37*VLOOKUP(BP$12,別紙!$B$4:$E$10,MATCH("設備利用率",別紙!$B$4:$E$4,0),0)/100*8760/10^3</f>
        <v>2241.2845439999992</v>
      </c>
      <c r="BQ37" s="34">
        <f>BG37*VLOOKUP(BQ$12,別紙!$B$4:$E$10,MATCH("設備利用率",別紙!$B$4:$E$4,0),0)/100*8760/10^3</f>
        <v>140674.38019200001</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143258.84385048001</v>
      </c>
      <c r="BV37" s="36"/>
      <c r="BW37" s="33" t="str">
        <f t="shared" si="7"/>
        <v>01371</v>
      </c>
      <c r="BX37" s="33" t="str">
        <f t="shared" si="8"/>
        <v>せたな町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35528.531035728171</v>
      </c>
      <c r="BZ37" s="36"/>
      <c r="CA37" s="33" t="str">
        <f t="shared" si="9"/>
        <v>01371</v>
      </c>
      <c r="CB37" s="33" t="str">
        <f t="shared" si="10"/>
        <v>せたな町</v>
      </c>
      <c r="CC37" s="223">
        <f t="shared" si="11"/>
        <v>9.6592542521640578E-3</v>
      </c>
      <c r="CD37" s="223">
        <f t="shared" si="16"/>
        <v>6.308407577409042E-2</v>
      </c>
      <c r="CE37" s="223">
        <f t="shared" si="17"/>
        <v>3.9594764008265684</v>
      </c>
      <c r="CF37" s="223">
        <f t="shared" si="18"/>
        <v>0</v>
      </c>
      <c r="CG37" s="223">
        <f t="shared" si="19"/>
        <v>0</v>
      </c>
      <c r="CH37" s="223">
        <f t="shared" si="20"/>
        <v>0</v>
      </c>
      <c r="CI37" s="223">
        <f t="shared" si="12"/>
        <v>4.0322197308528231</v>
      </c>
      <c r="CK37" s="18" t="str">
        <f t="shared" si="13"/>
        <v>01371</v>
      </c>
      <c r="CL37" s="18" t="str">
        <f t="shared" si="14"/>
        <v>せたな町</v>
      </c>
      <c r="CM37" s="18">
        <f>VLOOKUP($CK37&amp;"_"&amp;$AZ$7,データシート1!$A:$BT,MATCH("ca_太陽光発電（10kW未満）",データシート1!$A$1:$BT$1,0),0)</f>
        <v>47</v>
      </c>
      <c r="CN37" s="18">
        <f>VLOOKUP($CK37&amp;"_"&amp;$AZ$5,データシート1!$A:$BT,MATCH("ab_家庭",データシート1!$A$1:$BT$1,0),0)</f>
        <v>3944</v>
      </c>
      <c r="CO37" s="223">
        <f t="shared" si="15"/>
        <v>1.191683569979716E-2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45383</v>
      </c>
      <c r="AY38" s="18" t="str">
        <f>IF(IFERROR(比較地域マスタ!$Z31,"")=0,"",IFERROR(比較地域マスタ!$Z31,""))</f>
        <v>綾町</v>
      </c>
      <c r="BC38" s="844" t="str">
        <f t="shared" si="0"/>
        <v>45383</v>
      </c>
      <c r="BD38" s="1031" t="str">
        <f t="shared" si="2"/>
        <v>綾町</v>
      </c>
      <c r="BE38" s="34">
        <f>VLOOKUP($BC38&amp;"_"&amp;$AZ$7,データシート1!$A:$BT,MATCH("cb_"&amp;BE$12,データシート1!$A$1:$BT$1,0),0)</f>
        <v>2111.6550000000002</v>
      </c>
      <c r="BF38" s="34">
        <f>VLOOKUP($BC38&amp;"_"&amp;$AZ$7,データシート1!$A:$BT,MATCH("cb_"&amp;BF$12,データシート1!$A$1:$BT$1,0),0)</f>
        <v>6735.8999999999978</v>
      </c>
      <c r="BG38" s="34">
        <f>VLOOKUP($BC38&amp;"_"&amp;$AZ$7,データシート1!$A:$BT,MATCH("cb_"&amp;BG$12,データシート1!$A$1:$BT$1,0),0)</f>
        <v>0</v>
      </c>
      <c r="BH38" s="34">
        <f>VLOOKUP($BC38&amp;"_"&amp;$AZ$7,データシート1!$A:$BT,MATCH("cb_"&amp;BH$12,データシート1!$A$1:$BT$1,0),0)</f>
        <v>641.4</v>
      </c>
      <c r="BI38" s="34">
        <f>VLOOKUP($BC38&amp;"_"&amp;$AZ$7,データシート1!$A:$BT,MATCH("cb_"&amp;BI$12,データシート1!$A$1:$BT$1,0),0)</f>
        <v>0</v>
      </c>
      <c r="BJ38" s="34">
        <f>VLOOKUP($BC38&amp;"_"&amp;$AZ$7,データシート1!$A:$BT,MATCH("cb_"&amp;BJ$12,データシート1!$A$1:$BT$1,0),0)</f>
        <v>0</v>
      </c>
      <c r="BK38" s="34">
        <f t="shared" si="3"/>
        <v>9488.9549999999981</v>
      </c>
      <c r="BL38" s="36"/>
      <c r="BM38" s="844" t="str">
        <f t="shared" si="4"/>
        <v>45383</v>
      </c>
      <c r="BN38" s="1031" t="str">
        <f t="shared" si="5"/>
        <v>綾町</v>
      </c>
      <c r="BO38" s="34">
        <f>BE38*VLOOKUP(BO$12,別紙!$B$4:$E$10,MATCH("設備利用率",別紙!$B$4:$E$4,0),0)/100*8760/10^3</f>
        <v>2534.2393985999997</v>
      </c>
      <c r="BP38" s="34">
        <f>BF38*VLOOKUP(BP$12,別紙!$B$4:$E$10,MATCH("設備利用率",別紙!$B$4:$E$4,0),0)/100*8760/10^3</f>
        <v>8909.9790839999969</v>
      </c>
      <c r="BQ38" s="34">
        <f>BG38*VLOOKUP(BQ$12,別紙!$B$4:$E$10,MATCH("設備利用率",別紙!$B$4:$E$4,0),0)/100*8760/10^3</f>
        <v>0</v>
      </c>
      <c r="BR38" s="34">
        <f>BH38*VLOOKUP(BR$12,別紙!$B$4:$E$10,MATCH("設備利用率",別紙!$B$4:$E$4,0),0)/100*8760/10^3</f>
        <v>3371.1983999999998</v>
      </c>
      <c r="BS38" s="34">
        <f>BI38*VLOOKUP(BS$12,別紙!$B$4:$E$10,MATCH("設備利用率",別紙!$B$4:$E$4,0),0)/100*8760/10^3</f>
        <v>0</v>
      </c>
      <c r="BT38" s="34">
        <f>BJ38*VLOOKUP(BT$12,別紙!$B$4:$E$10,MATCH("設備利用率",別紙!$B$4:$E$4,0),0)/100*8760/10^3</f>
        <v>0</v>
      </c>
      <c r="BU38" s="34">
        <f t="shared" si="6"/>
        <v>14815.416882599997</v>
      </c>
      <c r="BV38" s="36"/>
      <c r="BW38" s="33" t="str">
        <f t="shared" si="7"/>
        <v>45383</v>
      </c>
      <c r="BX38" s="33" t="str">
        <f t="shared" si="8"/>
        <v>綾町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43979.042248135484</v>
      </c>
      <c r="BZ38" s="36"/>
      <c r="CA38" s="33" t="str">
        <f t="shared" si="9"/>
        <v>45383</v>
      </c>
      <c r="CB38" s="33" t="str">
        <f t="shared" si="10"/>
        <v>綾町</v>
      </c>
      <c r="CC38" s="223">
        <f t="shared" si="11"/>
        <v>5.7623796905387138E-2</v>
      </c>
      <c r="CD38" s="223">
        <f t="shared" si="16"/>
        <v>0.20259602366346985</v>
      </c>
      <c r="CE38" s="223">
        <f t="shared" si="17"/>
        <v>0</v>
      </c>
      <c r="CF38" s="223">
        <f t="shared" si="18"/>
        <v>7.6654657029119902E-2</v>
      </c>
      <c r="CG38" s="223">
        <f t="shared" si="19"/>
        <v>0</v>
      </c>
      <c r="CH38" s="223">
        <f t="shared" si="20"/>
        <v>0</v>
      </c>
      <c r="CI38" s="223">
        <f t="shared" si="12"/>
        <v>0.3368744775979769</v>
      </c>
      <c r="CK38" s="18" t="str">
        <f t="shared" si="13"/>
        <v>45383</v>
      </c>
      <c r="CL38" s="18" t="str">
        <f t="shared" si="14"/>
        <v>綾町</v>
      </c>
      <c r="CM38" s="18">
        <f>VLOOKUP($CK38&amp;"_"&amp;$AZ$7,データシート1!$A:$BT,MATCH("ca_太陽光発電（10kW未満）",データシート1!$A$1:$BT$1,0),0)</f>
        <v>431</v>
      </c>
      <c r="CN38" s="18">
        <f>VLOOKUP($CK38&amp;"_"&amp;$AZ$5,データシート1!$A:$BT,MATCH("ab_家庭",データシート1!$A$1:$BT$1,0),0)</f>
        <v>3254</v>
      </c>
      <c r="CO38" s="223">
        <f t="shared" si="15"/>
        <v>0.13245236631837737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19366</v>
      </c>
      <c r="AY39" s="18" t="str">
        <f>IF(IFERROR(比較地域マスタ!$Z32,"")=0,"",IFERROR(比較地域マスタ!$Z32,""))</f>
        <v>南部町</v>
      </c>
      <c r="BC39" s="844" t="str">
        <f t="shared" si="0"/>
        <v>19366</v>
      </c>
      <c r="BD39" s="1031" t="str">
        <f t="shared" si="2"/>
        <v>南部町</v>
      </c>
      <c r="BE39" s="34">
        <f>VLOOKUP($BC39&amp;"_"&amp;$AZ$7,データシート1!$A:$BT,MATCH("cb_"&amp;BE$12,データシート1!$A$1:$BT$1,0),0)</f>
        <v>548.99999999999989</v>
      </c>
      <c r="BF39" s="34">
        <f>VLOOKUP($BC39&amp;"_"&amp;$AZ$7,データシート1!$A:$BT,MATCH("cb_"&amp;BF$12,データシート1!$A$1:$BT$1,0),0)</f>
        <v>1191.8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800</v>
      </c>
      <c r="BK39" s="34">
        <f t="shared" si="3"/>
        <v>2540.7999999999997</v>
      </c>
      <c r="BL39" s="36"/>
      <c r="BM39" s="844" t="str">
        <f t="shared" si="4"/>
        <v>19366</v>
      </c>
      <c r="BN39" s="1031" t="str">
        <f t="shared" si="5"/>
        <v>南部町</v>
      </c>
      <c r="BO39" s="34">
        <f>BE39*VLOOKUP(BO$12,別紙!$B$4:$E$10,MATCH("設備利用率",別紙!$B$4:$E$4,0),0)/100*8760/10^3</f>
        <v>658.86587999999972</v>
      </c>
      <c r="BP39" s="34">
        <f>BF39*VLOOKUP(BP$12,別紙!$B$4:$E$10,MATCH("設備利用率",別紙!$B$4:$E$4,0),0)/100*8760/10^3</f>
        <v>1576.4653680000001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5606.4</v>
      </c>
      <c r="BU39" s="34">
        <f t="shared" si="6"/>
        <v>7841.7312480000001</v>
      </c>
      <c r="BV39" s="36"/>
      <c r="BW39" s="33" t="str">
        <f t="shared" si="7"/>
        <v>19366</v>
      </c>
      <c r="BX39" s="33" t="str">
        <f t="shared" si="8"/>
        <v>南部町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44623.325531366667</v>
      </c>
      <c r="BZ39" s="36"/>
      <c r="CA39" s="33" t="str">
        <f t="shared" si="9"/>
        <v>19366</v>
      </c>
      <c r="CB39" s="33" t="str">
        <f t="shared" si="10"/>
        <v>南部町</v>
      </c>
      <c r="CC39" s="223">
        <f t="shared" si="11"/>
        <v>1.4765055543358578E-2</v>
      </c>
      <c r="CD39" s="223">
        <f t="shared" si="16"/>
        <v>3.5328280652052027E-2</v>
      </c>
      <c r="CE39" s="223">
        <f t="shared" si="17"/>
        <v>0</v>
      </c>
      <c r="CF39" s="223">
        <f t="shared" si="18"/>
        <v>0</v>
      </c>
      <c r="CG39" s="223">
        <f t="shared" si="19"/>
        <v>0</v>
      </c>
      <c r="CH39" s="223">
        <f t="shared" si="20"/>
        <v>0.12563832778574838</v>
      </c>
      <c r="CI39" s="223">
        <f t="shared" si="12"/>
        <v>0.175731663981159</v>
      </c>
      <c r="CK39" s="18" t="str">
        <f t="shared" si="13"/>
        <v>19366</v>
      </c>
      <c r="CL39" s="18" t="str">
        <f t="shared" si="14"/>
        <v>南部町</v>
      </c>
      <c r="CM39" s="18">
        <f>VLOOKUP($CK39&amp;"_"&amp;$AZ$7,データシート1!$A:$BT,MATCH("ca_太陽光発電（10kW未満）",データシート1!$A$1:$BT$1,0),0)</f>
        <v>110</v>
      </c>
      <c r="CN39" s="18">
        <f>VLOOKUP($CK39&amp;"_"&amp;$AZ$5,データシート1!$A:$BT,MATCH("ab_家庭",データシート1!$A$1:$BT$1,0),0)</f>
        <v>3038</v>
      </c>
      <c r="CO39" s="223">
        <f t="shared" si="15"/>
        <v>3.6208031599736672E-2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34431</v>
      </c>
      <c r="AY40" s="18" t="str">
        <f>IF(IFERROR(比較地域マスタ!$Z33,"")=0,"",IFERROR(比較地域マスタ!$Z33,""))</f>
        <v>大崎上島町</v>
      </c>
      <c r="BC40" s="844" t="str">
        <f t="shared" si="0"/>
        <v>34431</v>
      </c>
      <c r="BD40" s="1031" t="str">
        <f t="shared" si="2"/>
        <v>大崎上島町</v>
      </c>
      <c r="BE40" s="34">
        <f>VLOOKUP($BC40&amp;"_"&amp;$AZ$7,データシート1!$A:$BT,MATCH("cb_"&amp;BE$12,データシート1!$A$1:$BT$1,0),0)</f>
        <v>504.71999999999991</v>
      </c>
      <c r="BF40" s="34">
        <f>VLOOKUP($BC40&amp;"_"&amp;$AZ$7,データシート1!$A:$BT,MATCH("cb_"&amp;BF$12,データシート1!$A$1:$BT$1,0),0)</f>
        <v>11215.500000000002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11720.220000000001</v>
      </c>
      <c r="BL40" s="36"/>
      <c r="BM40" s="844" t="str">
        <f t="shared" si="4"/>
        <v>34431</v>
      </c>
      <c r="BN40" s="1031" t="str">
        <f t="shared" si="5"/>
        <v>大崎上島町</v>
      </c>
      <c r="BO40" s="34">
        <f>BE40*VLOOKUP(BO$12,別紙!$B$4:$E$10,MATCH("設備利用率",別紙!$B$4:$E$4,0),0)/100*8760/10^3</f>
        <v>605.72456639999984</v>
      </c>
      <c r="BP40" s="34">
        <f>BF40*VLOOKUP(BP$12,別紙!$B$4:$E$10,MATCH("設備利用率",別紙!$B$4:$E$4,0),0)/100*8760/10^3</f>
        <v>14835.414780000001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15441.139346400001</v>
      </c>
      <c r="BV40" s="36"/>
      <c r="BW40" s="33" t="str">
        <f t="shared" si="7"/>
        <v>34431</v>
      </c>
      <c r="BX40" s="33" t="str">
        <f t="shared" si="8"/>
        <v>大崎上島町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131596.5124688427</v>
      </c>
      <c r="BZ40" s="36"/>
      <c r="CA40" s="33" t="str">
        <f t="shared" si="9"/>
        <v>34431</v>
      </c>
      <c r="CB40" s="33" t="str">
        <f t="shared" si="10"/>
        <v>大崎上島町</v>
      </c>
      <c r="CC40" s="223">
        <f t="shared" si="11"/>
        <v>4.6028922426300132E-3</v>
      </c>
      <c r="CD40" s="223">
        <f t="shared" si="16"/>
        <v>0.11273410291562622</v>
      </c>
      <c r="CE40" s="223">
        <f t="shared" si="17"/>
        <v>0</v>
      </c>
      <c r="CF40" s="223">
        <f t="shared" si="18"/>
        <v>0</v>
      </c>
      <c r="CG40" s="223">
        <f t="shared" si="19"/>
        <v>0</v>
      </c>
      <c r="CH40" s="223">
        <f t="shared" si="20"/>
        <v>0</v>
      </c>
      <c r="CI40" s="223">
        <f t="shared" si="12"/>
        <v>0.11733699515825623</v>
      </c>
      <c r="CK40" s="18" t="str">
        <f t="shared" si="13"/>
        <v>34431</v>
      </c>
      <c r="CL40" s="18" t="str">
        <f t="shared" si="14"/>
        <v>大崎上島町</v>
      </c>
      <c r="CM40" s="18">
        <f>VLOOKUP($CK40&amp;"_"&amp;$AZ$7,データシート1!$A:$BT,MATCH("ca_太陽光発電（10kW未満）",データシート1!$A$1:$BT$1,0),0)</f>
        <v>104</v>
      </c>
      <c r="CN40" s="18">
        <f>VLOOKUP($CK40&amp;"_"&amp;$AZ$5,データシート1!$A:$BT,MATCH("ab_家庭",データシート1!$A$1:$BT$1,0),0)</f>
        <v>4177</v>
      </c>
      <c r="CO40" s="223">
        <f t="shared" si="15"/>
        <v>2.4898252334211158E-2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03402</v>
      </c>
      <c r="AY41" s="18" t="str">
        <f>IF(IFERROR(比較地域マスタ!$Z34,"")=0,"",IFERROR(比較地域マスタ!$Z34,""))</f>
        <v>平泉町</v>
      </c>
      <c r="BC41" s="844" t="str">
        <f t="shared" si="0"/>
        <v>03402</v>
      </c>
      <c r="BD41" s="1031" t="str">
        <f t="shared" si="2"/>
        <v>平泉町</v>
      </c>
      <c r="BE41" s="34">
        <f>VLOOKUP($BC41&amp;"_"&amp;$AZ$7,データシート1!$A:$BT,MATCH("cb_"&amp;BE$12,データシート1!$A$1:$BT$1,0),0)</f>
        <v>862.89999999999986</v>
      </c>
      <c r="BF41" s="34">
        <f>VLOOKUP($BC41&amp;"_"&amp;$AZ$7,データシート1!$A:$BT,MATCH("cb_"&amp;BF$12,データシート1!$A$1:$BT$1,0),0)</f>
        <v>12165.9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13028.8</v>
      </c>
      <c r="BL41" s="36"/>
      <c r="BM41" s="844" t="str">
        <f t="shared" si="4"/>
        <v>03402</v>
      </c>
      <c r="BN41" s="1031" t="str">
        <f t="shared" si="5"/>
        <v>平泉町</v>
      </c>
      <c r="BO41" s="34">
        <f>BE41*VLOOKUP(BO$12,別紙!$B$4:$E$10,MATCH("設備利用率",別紙!$B$4:$E$4,0),0)/100*8760/10^3</f>
        <v>1035.5835479999998</v>
      </c>
      <c r="BP41" s="34">
        <f>BF41*VLOOKUP(BP$12,別紙!$B$4:$E$10,MATCH("設備利用率",別紙!$B$4:$E$4,0),0)/100*8760/10^3</f>
        <v>16092.565884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17128.149431999998</v>
      </c>
      <c r="BV41" s="36"/>
      <c r="BW41" s="33" t="str">
        <f t="shared" si="7"/>
        <v>03402</v>
      </c>
      <c r="BX41" s="33" t="str">
        <f t="shared" si="8"/>
        <v>平泉町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46689.674144262361</v>
      </c>
      <c r="BZ41" s="36"/>
      <c r="CA41" s="33" t="str">
        <f t="shared" si="9"/>
        <v>03402</v>
      </c>
      <c r="CB41" s="33" t="str">
        <f t="shared" si="10"/>
        <v>平泉町</v>
      </c>
      <c r="CC41" s="223">
        <f t="shared" si="11"/>
        <v>2.2180140833714973E-2</v>
      </c>
      <c r="CD41" s="223">
        <f t="shared" si="16"/>
        <v>0.34467076883588821</v>
      </c>
      <c r="CE41" s="223">
        <f t="shared" si="17"/>
        <v>0</v>
      </c>
      <c r="CF41" s="223">
        <f t="shared" si="18"/>
        <v>0</v>
      </c>
      <c r="CG41" s="223">
        <f t="shared" si="19"/>
        <v>0</v>
      </c>
      <c r="CH41" s="223">
        <f t="shared" si="20"/>
        <v>0</v>
      </c>
      <c r="CI41" s="223">
        <f t="shared" si="12"/>
        <v>0.36685090966960315</v>
      </c>
      <c r="CK41" s="18" t="str">
        <f t="shared" si="13"/>
        <v>03402</v>
      </c>
      <c r="CL41" s="18" t="str">
        <f t="shared" si="14"/>
        <v>平泉町</v>
      </c>
      <c r="CM41" s="18">
        <f>VLOOKUP($CK41&amp;"_"&amp;$AZ$7,データシート1!$A:$BT,MATCH("ca_太陽光発電（10kW未満）",データシート1!$A$1:$BT$1,0),0)</f>
        <v>184</v>
      </c>
      <c r="CN41" s="18">
        <f>VLOOKUP($CK41&amp;"_"&amp;$AZ$5,データシート1!$A:$BT,MATCH("ab_家庭",データシート1!$A$1:$BT$1,0),0)</f>
        <v>2605</v>
      </c>
      <c r="CO41" s="223">
        <f t="shared" si="15"/>
        <v>7.0633397312859891E-2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38506</v>
      </c>
      <c r="AY72" s="18" t="str">
        <f>IF(IFERROR(比較地域マスタ!$AE7,"")=0,"",IFERROR(比較地域マスタ!$AE7,""))</f>
        <v>愛南町</v>
      </c>
      <c r="AZ72" s="16"/>
      <c r="BA72" s="22">
        <v>1</v>
      </c>
      <c r="BB72" s="22">
        <v>1</v>
      </c>
      <c r="BC72" s="18" t="str">
        <f>AX72</f>
        <v>38506</v>
      </c>
      <c r="BD72" s="18" t="str">
        <f>AY72</f>
        <v>愛南町</v>
      </c>
      <c r="BE72" s="33">
        <f>VLOOKUP(BC72&amp;"_"&amp;$AZ$9,データシート3!A:AB,MATCH("ea_"&amp;"太陽光（建物系）"&amp;"_年間発電",データシート3!$A$1:$AB$1,0),0)/10^3+VLOOKUP(BC72&amp;"_"&amp;$AZ$9,データシート3!A:AB,MATCH("ea_"&amp;"太陽光（土地系）"&amp;"_年間発電",データシート3!$A$1:$AB$1,0),0)/10^3</f>
        <v>1037707.478</v>
      </c>
      <c r="BF72" s="33">
        <f>VLOOKUP(BC72&amp;"_"&amp;$AZ$9,データシート3!A:AB,MATCH("ea_"&amp;"風力（陸上）"&amp;"_年間発電",データシート3!$A$1:$AB$1,0),0)/10^3</f>
        <v>336946.07299999992</v>
      </c>
      <c r="BG72" s="33">
        <f>VLOOKUP(BC72&amp;"_"&amp;$AZ$9,データシート3!A:AB,MATCH("ea_"&amp;"中小水（河川）"&amp;"_年間発電",データシート3!$A$1:$AB$1,0),0)/10^3+VLOOKUP(BC72&amp;"_"&amp;$AZ$9,データシート3!A:AB,MATCH("ea_"&amp;"中小水（農業用水路）"&amp;"_年間発電",データシート3!$A$1:$AB$1,0),0)/10^3</f>
        <v>2948.049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69.66</v>
      </c>
      <c r="BI72" s="33">
        <f>SUM(BE72:BH72)</f>
        <v>1377671.26</v>
      </c>
      <c r="BJ72" s="33">
        <f>(VLOOKUP($BC72&amp;"_"&amp;$AZ$8,データシート3!$A:$AN,MATCH("da_合計",データシート3!$A$1:$AN$1,0),0))/10^3</f>
        <v>99869.406797829608</v>
      </c>
      <c r="BK72" s="33">
        <f t="shared" ref="BK72:BK103" si="21">BI72-BJ72</f>
        <v>1277801.8532021705</v>
      </c>
      <c r="BL72" s="33">
        <f t="shared" ref="BL72:BL103" si="22">IF(BK72&gt;0,0,BK72)</f>
        <v>0</v>
      </c>
      <c r="BM72" s="33">
        <f t="shared" ref="BM72:BM103" si="23">IF(BK72&gt;0,BK72,0)</f>
        <v>1277801.8532021705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38442</v>
      </c>
      <c r="AY73" s="18" t="str">
        <f>IF(IFERROR(比較地域マスタ!$AE8,"")=0,"",IFERROR(比較地域マスタ!$AE8,""))</f>
        <v>伊方町</v>
      </c>
      <c r="AZ73" s="16"/>
      <c r="BA73" s="22">
        <v>2</v>
      </c>
      <c r="BB73" s="22">
        <v>1</v>
      </c>
      <c r="BC73" s="18" t="str">
        <f t="shared" ref="BC73:BC136" si="24">AX73</f>
        <v>38442</v>
      </c>
      <c r="BD73" s="18" t="str">
        <f t="shared" ref="BD73:BD136" si="25">AY73</f>
        <v>伊方町</v>
      </c>
      <c r="BE73" s="33">
        <f>VLOOKUP(BC73&amp;"_"&amp;$AZ$9,データシート3!A:AB,MATCH("ea_"&amp;"太陽光（建物系）"&amp;"_年間発電",データシート3!$A$1:$AB$1,0),0)/10^3+VLOOKUP(BC73&amp;"_"&amp;$AZ$9,データシート3!A:AB,MATCH("ea_"&amp;"太陽光（土地系）"&amp;"_年間発電",データシート3!$A$1:$AB$1,0),0)/10^3</f>
        <v>823026.63699999999</v>
      </c>
      <c r="BF73" s="33">
        <f>VLOOKUP(BC73&amp;"_"&amp;$AZ$9,データシート3!A:AB,MATCH("ea_"&amp;"風力（陸上）"&amp;"_年間発電",データシート3!$A$1:$AB$1,0),0)/10^3</f>
        <v>161994.47700000004</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985021.11400000006</v>
      </c>
      <c r="BJ73" s="33">
        <f>(VLOOKUP($BC73&amp;"_"&amp;$AZ$8,データシート3!$A:$AN,MATCH("da_合計",データシート3!$A$1:$AN$1,0),0))/10^3</f>
        <v>46105.641513061397</v>
      </c>
      <c r="BK73" s="33">
        <f t="shared" si="21"/>
        <v>938915.4724869387</v>
      </c>
      <c r="BL73" s="33">
        <f t="shared" si="22"/>
        <v>0</v>
      </c>
      <c r="BM73" s="33">
        <f t="shared" si="23"/>
        <v>938915.4724869387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38202</v>
      </c>
      <c r="AY74" s="18" t="str">
        <f>IF(IFERROR(比較地域マスタ!$AE9,"")=0,"",IFERROR(比較地域マスタ!$AE9,""))</f>
        <v>今治市</v>
      </c>
      <c r="AZ74" s="16"/>
      <c r="BA74" s="22">
        <v>3</v>
      </c>
      <c r="BB74" s="22">
        <v>1</v>
      </c>
      <c r="BC74" s="18" t="str">
        <f t="shared" si="24"/>
        <v>38202</v>
      </c>
      <c r="BD74" s="18" t="str">
        <f t="shared" si="25"/>
        <v>今治市</v>
      </c>
      <c r="BE74" s="33">
        <f>VLOOKUP(BC74&amp;"_"&amp;$AZ$9,データシート3!A:AB,MATCH("ea_"&amp;"太陽光（建物系）"&amp;"_年間発電",データシート3!$A$1:$AB$1,0),0)/10^3+VLOOKUP(BC74&amp;"_"&amp;$AZ$9,データシート3!A:AB,MATCH("ea_"&amp;"太陽光（土地系）"&amp;"_年間発電",データシート3!$A$1:$AB$1,0),0)/10^3</f>
        <v>3954529.2109999997</v>
      </c>
      <c r="BF74" s="33">
        <f>VLOOKUP(BC74&amp;"_"&amp;$AZ$9,データシート3!A:AB,MATCH("ea_"&amp;"風力（陸上）"&amp;"_年間発電",データシート3!$A$1:$AB$1,0),0)/10^3</f>
        <v>698409.22699999996</v>
      </c>
      <c r="BG74" s="33">
        <f>VLOOKUP(BC74&amp;"_"&amp;$AZ$9,データシート3!A:AB,MATCH("ea_"&amp;"中小水（河川）"&amp;"_年間発電",データシート3!$A$1:$AB$1,0),0)/10^3+VLOOKUP(BC74&amp;"_"&amp;$AZ$9,データシート3!A:AB,MATCH("ea_"&amp;"中小水（農業用水路）"&amp;"_年間発電",データシート3!$A$1:$AB$1,0),0)/10^3</f>
        <v>22531.530999999999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4675469.9689999996</v>
      </c>
      <c r="BJ74" s="33">
        <f>(VLOOKUP($BC74&amp;"_"&amp;$AZ$8,データシート3!$A:$AN,MATCH("da_合計",データシート3!$A$1:$AN$1,0),0))/10^3</f>
        <v>1733577.4488471267</v>
      </c>
      <c r="BK74" s="33">
        <f t="shared" si="21"/>
        <v>2941892.5201528729</v>
      </c>
      <c r="BL74" s="33">
        <f t="shared" si="22"/>
        <v>0</v>
      </c>
      <c r="BM74" s="33">
        <f t="shared" si="23"/>
        <v>2941892.5201528729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38210</v>
      </c>
      <c r="AY75" s="18" t="str">
        <f>IF(IFERROR(比較地域マスタ!$AE10,"")=0,"",IFERROR(比較地域マスタ!$AE10,""))</f>
        <v>伊予市</v>
      </c>
      <c r="AZ75" s="16"/>
      <c r="BA75" s="22">
        <v>4</v>
      </c>
      <c r="BB75" s="22">
        <v>1</v>
      </c>
      <c r="BC75" s="18" t="str">
        <f t="shared" si="24"/>
        <v>38210</v>
      </c>
      <c r="BD75" s="18" t="str">
        <f t="shared" si="25"/>
        <v>伊予市</v>
      </c>
      <c r="BE75" s="33">
        <f>VLOOKUP(BC75&amp;"_"&amp;$AZ$9,データシート3!A:AB,MATCH("ea_"&amp;"太陽光（建物系）"&amp;"_年間発電",データシート3!$A$1:$AB$1,0),0)/10^3+VLOOKUP(BC75&amp;"_"&amp;$AZ$9,データシート3!A:AB,MATCH("ea_"&amp;"太陽光（土地系）"&amp;"_年間発電",データシート3!$A$1:$AB$1,0),0)/10^3</f>
        <v>1672206.889</v>
      </c>
      <c r="BF75" s="33">
        <f>VLOOKUP(BC75&amp;"_"&amp;$AZ$9,データシート3!A:AB,MATCH("ea_"&amp;"風力（陸上）"&amp;"_年間発電",データシート3!$A$1:$AB$1,0),0)/10^3</f>
        <v>217032.799</v>
      </c>
      <c r="BG75" s="33">
        <f>VLOOKUP(BC75&amp;"_"&amp;$AZ$9,データシート3!A:AB,MATCH("ea_"&amp;"中小水（河川）"&amp;"_年間発電",データシート3!$A$1:$AB$1,0),0)/10^3+VLOOKUP(BC75&amp;"_"&amp;$AZ$9,データシート3!A:AB,MATCH("ea_"&amp;"中小水（農業用水路）"&amp;"_年間発電",データシート3!$A$1:$AB$1,0),0)/10^3</f>
        <v>939.745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1890179.4330000002</v>
      </c>
      <c r="BJ75" s="33">
        <f>(VLOOKUP($BC75&amp;"_"&amp;$AZ$8,データシート3!$A:$AN,MATCH("da_合計",データシート3!$A$1:$AN$1,0),0))/10^3</f>
        <v>220990.23024627031</v>
      </c>
      <c r="BK75" s="33">
        <f t="shared" si="21"/>
        <v>1669189.2027537299</v>
      </c>
      <c r="BL75" s="33">
        <f t="shared" si="22"/>
        <v>0</v>
      </c>
      <c r="BM75" s="33">
        <f t="shared" si="23"/>
        <v>1669189.2027537299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38422</v>
      </c>
      <c r="AY76" s="18" t="str">
        <f>IF(IFERROR(比較地域マスタ!$AE11,"")=0,"",IFERROR(比較地域マスタ!$AE11,""))</f>
        <v>内子町</v>
      </c>
      <c r="AZ76" s="16"/>
      <c r="BA76" s="22">
        <v>5</v>
      </c>
      <c r="BB76" s="22">
        <v>1</v>
      </c>
      <c r="BC76" s="18" t="str">
        <f t="shared" si="24"/>
        <v>38422</v>
      </c>
      <c r="BD76" s="18" t="str">
        <f t="shared" si="25"/>
        <v>内子町</v>
      </c>
      <c r="BE76" s="33">
        <f>VLOOKUP(BC76&amp;"_"&amp;$AZ$9,データシート3!A:AB,MATCH("ea_"&amp;"太陽光（建物系）"&amp;"_年間発電",データシート3!$A$1:$AB$1,0),0)/10^3+VLOOKUP(BC76&amp;"_"&amp;$AZ$9,データシート3!A:AB,MATCH("ea_"&amp;"太陽光（土地系）"&amp;"_年間発電",データシート3!$A$1:$AB$1,0),0)/10^3</f>
        <v>1132479.3419999999</v>
      </c>
      <c r="BF76" s="33">
        <f>VLOOKUP(BC76&amp;"_"&amp;$AZ$9,データシート3!A:AB,MATCH("ea_"&amp;"風力（陸上）"&amp;"_年間発電",データシート3!$A$1:$AB$1,0),0)/10^3</f>
        <v>322388.35200000001</v>
      </c>
      <c r="BG76" s="33">
        <f>VLOOKUP(BC76&amp;"_"&amp;$AZ$9,データシート3!A:AB,MATCH("ea_"&amp;"中小水（河川）"&amp;"_年間発電",データシート3!$A$1:$AB$1,0),0)/10^3+VLOOKUP(BC76&amp;"_"&amp;$AZ$9,データシート3!A:AB,MATCH("ea_"&amp;"中小水（農業用水路）"&amp;"_年間発電",データシート3!$A$1:$AB$1,0),0)/10^3</f>
        <v>9163.4779999999992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1464031.1719999998</v>
      </c>
      <c r="BJ76" s="33">
        <f>(VLOOKUP($BC76&amp;"_"&amp;$AZ$8,データシート3!$A:$AN,MATCH("da_合計",データシート3!$A$1:$AN$1,0),0))/10^3</f>
        <v>79557.300640181507</v>
      </c>
      <c r="BK76" s="33">
        <f t="shared" si="21"/>
        <v>1384473.8713598184</v>
      </c>
      <c r="BL76" s="33">
        <f t="shared" si="22"/>
        <v>0</v>
      </c>
      <c r="BM76" s="33">
        <f t="shared" si="23"/>
        <v>1384473.8713598184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38203</v>
      </c>
      <c r="AY77" s="18" t="str">
        <f>IF(IFERROR(比較地域マスタ!$AE12,"")=0,"",IFERROR(比較地域マスタ!$AE12,""))</f>
        <v>宇和島市</v>
      </c>
      <c r="AZ77" s="16"/>
      <c r="BA77" s="22">
        <v>6</v>
      </c>
      <c r="BB77" s="22">
        <v>1</v>
      </c>
      <c r="BC77" s="18" t="str">
        <f t="shared" si="24"/>
        <v>38203</v>
      </c>
      <c r="BD77" s="18" t="str">
        <f t="shared" si="25"/>
        <v>宇和島市</v>
      </c>
      <c r="BE77" s="33">
        <f>VLOOKUP(BC77&amp;"_"&amp;$AZ$9,データシート3!A:AB,MATCH("ea_"&amp;"太陽光（建物系）"&amp;"_年間発電",データシート3!$A$1:$AB$1,0),0)/10^3+VLOOKUP(BC77&amp;"_"&amp;$AZ$9,データシート3!A:AB,MATCH("ea_"&amp;"太陽光（土地系）"&amp;"_年間発電",データシート3!$A$1:$AB$1,0),0)/10^3</f>
        <v>2958350.9219999993</v>
      </c>
      <c r="BF77" s="33">
        <f>VLOOKUP(BC77&amp;"_"&amp;$AZ$9,データシート3!A:AB,MATCH("ea_"&amp;"風力（陸上）"&amp;"_年間発電",データシート3!$A$1:$AB$1,0),0)/10^3</f>
        <v>531962.39899999998</v>
      </c>
      <c r="BG77" s="33">
        <f>VLOOKUP(BC77&amp;"_"&amp;$AZ$9,データシート3!A:AB,MATCH("ea_"&amp;"中小水（河川）"&amp;"_年間発電",データシート3!$A$1:$AB$1,0),0)/10^3+VLOOKUP(BC77&amp;"_"&amp;$AZ$9,データシート3!A:AB,MATCH("ea_"&amp;"中小水（農業用水路）"&amp;"_年間発電",データシート3!$A$1:$AB$1,0),0)/10^3</f>
        <v>6300.67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3496613.9909999995</v>
      </c>
      <c r="BJ77" s="33">
        <f>(VLOOKUP($BC77&amp;"_"&amp;$AZ$8,データシート3!$A:$AN,MATCH("da_合計",データシート3!$A$1:$AN$1,0),0))/10^3</f>
        <v>404319.71913044812</v>
      </c>
      <c r="BK77" s="33">
        <f t="shared" si="21"/>
        <v>3092294.2718695514</v>
      </c>
      <c r="BL77" s="33">
        <f t="shared" si="22"/>
        <v>0</v>
      </c>
      <c r="BM77" s="33">
        <f t="shared" si="23"/>
        <v>3092294.2718695514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38207</v>
      </c>
      <c r="AY78" s="18" t="str">
        <f>IF(IFERROR(比較地域マスタ!$AE13,"")=0,"",IFERROR(比較地域マスタ!$AE13,""))</f>
        <v>大洲市</v>
      </c>
      <c r="AZ78" s="16"/>
      <c r="BA78" s="22">
        <v>7</v>
      </c>
      <c r="BB78" s="22">
        <v>1</v>
      </c>
      <c r="BC78" s="18" t="str">
        <f t="shared" si="24"/>
        <v>38207</v>
      </c>
      <c r="BD78" s="18" t="str">
        <f t="shared" si="25"/>
        <v>大洲市</v>
      </c>
      <c r="BE78" s="33">
        <f>VLOOKUP(BC78&amp;"_"&amp;$AZ$9,データシート3!A:AB,MATCH("ea_"&amp;"太陽光（建物系）"&amp;"_年間発電",データシート3!$A$1:$AB$1,0),0)/10^3+VLOOKUP(BC78&amp;"_"&amp;$AZ$9,データシート3!A:AB,MATCH("ea_"&amp;"太陽光（土地系）"&amp;"_年間発電",データシート3!$A$1:$AB$1,0),0)/10^3</f>
        <v>1835997.743</v>
      </c>
      <c r="BF78" s="33">
        <f>VLOOKUP(BC78&amp;"_"&amp;$AZ$9,データシート3!A:AB,MATCH("ea_"&amp;"風力（陸上）"&amp;"_年間発電",データシート3!$A$1:$AB$1,0),0)/10^3</f>
        <v>278194.30099999998</v>
      </c>
      <c r="BG78" s="33">
        <f>VLOOKUP(BC78&amp;"_"&amp;$AZ$9,データシート3!A:AB,MATCH("ea_"&amp;"中小水（河川）"&amp;"_年間発電",データシート3!$A$1:$AB$1,0),0)/10^3+VLOOKUP(BC78&amp;"_"&amp;$AZ$9,データシート3!A:AB,MATCH("ea_"&amp;"中小水（農業用水路）"&amp;"_年間発電",データシート3!$A$1:$AB$1,0),0)/10^3</f>
        <v>16884.681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2131076.7249999996</v>
      </c>
      <c r="BJ78" s="33">
        <f>(VLOOKUP($BC78&amp;"_"&amp;$AZ$8,データシート3!$A:$AN,MATCH("da_合計",データシート3!$A$1:$AN$1,0),0))/10^3</f>
        <v>238197.49674505377</v>
      </c>
      <c r="BK78" s="33">
        <f t="shared" si="21"/>
        <v>1892879.2282549459</v>
      </c>
      <c r="BL78" s="33">
        <f t="shared" si="22"/>
        <v>0</v>
      </c>
      <c r="BM78" s="33">
        <f t="shared" si="23"/>
        <v>1892879.2282549459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38356</v>
      </c>
      <c r="AY79" s="18" t="str">
        <f>IF(IFERROR(比較地域マスタ!$AE14,"")=0,"",IFERROR(比較地域マスタ!$AE14,""))</f>
        <v>上島町</v>
      </c>
      <c r="AZ79" s="16"/>
      <c r="BA79" s="22">
        <v>8</v>
      </c>
      <c r="BB79" s="22">
        <v>1</v>
      </c>
      <c r="BC79" s="18" t="str">
        <f t="shared" si="24"/>
        <v>38356</v>
      </c>
      <c r="BD79" s="18" t="str">
        <f t="shared" si="25"/>
        <v>上島町</v>
      </c>
      <c r="BE79" s="33">
        <f>VLOOKUP(BC79&amp;"_"&amp;$AZ$9,データシート3!A:AB,MATCH("ea_"&amp;"太陽光（建物系）"&amp;"_年間発電",データシート3!$A$1:$AB$1,0),0)/10^3+VLOOKUP(BC79&amp;"_"&amp;$AZ$9,データシート3!A:AB,MATCH("ea_"&amp;"太陽光（土地系）"&amp;"_年間発電",データシート3!$A$1:$AB$1,0),0)/10^3</f>
        <v>223996.46500000003</v>
      </c>
      <c r="BF79" s="33">
        <f>VLOOKUP(BC79&amp;"_"&amp;$AZ$9,データシート3!A:AB,MATCH("ea_"&amp;"風力（陸上）"&amp;"_年間発電",データシート3!$A$1:$AB$1,0),0)/10^3</f>
        <v>12129.05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236125.51500000001</v>
      </c>
      <c r="BJ79" s="33">
        <f>(VLOOKUP($BC79&amp;"_"&amp;$AZ$8,データシート3!$A:$AN,MATCH("da_合計",データシート3!$A$1:$AN$1,0),0))/10^3</f>
        <v>54496.218228191567</v>
      </c>
      <c r="BK79" s="33">
        <f t="shared" si="21"/>
        <v>181629.29677180844</v>
      </c>
      <c r="BL79" s="33">
        <f>IF(BK79&gt;0,0,BK79)</f>
        <v>0</v>
      </c>
      <c r="BM79" s="33">
        <f>IF(BK79&gt;0,BK79,0)</f>
        <v>181629.29677180844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38488</v>
      </c>
      <c r="AY80" s="18" t="str">
        <f>IF(IFERROR(比較地域マスタ!$AE15,"")=0,"",IFERROR(比較地域マスタ!$AE15,""))</f>
        <v>鬼北町</v>
      </c>
      <c r="AZ80" s="16"/>
      <c r="BA80" s="22">
        <v>9</v>
      </c>
      <c r="BB80" s="22">
        <v>1</v>
      </c>
      <c r="BC80" s="18" t="str">
        <f t="shared" si="24"/>
        <v>38488</v>
      </c>
      <c r="BD80" s="18" t="str">
        <f t="shared" si="25"/>
        <v>鬼北町</v>
      </c>
      <c r="BE80" s="33">
        <f>VLOOKUP(BC80&amp;"_"&amp;$AZ$9,データシート3!A:AB,MATCH("ea_"&amp;"太陽光（建物系）"&amp;"_年間発電",データシート3!$A$1:$AB$1,0),0)/10^3+VLOOKUP(BC80&amp;"_"&amp;$AZ$9,データシート3!A:AB,MATCH("ea_"&amp;"太陽光（土地系）"&amp;"_年間発電",データシート3!$A$1:$AB$1,0),0)/10^3</f>
        <v>743816.57399999979</v>
      </c>
      <c r="BF80" s="33">
        <f>VLOOKUP(BC80&amp;"_"&amp;$AZ$9,データシート3!A:AB,MATCH("ea_"&amp;"風力（陸上）"&amp;"_年間発電",データシート3!$A$1:$AB$1,0),0)/10^3</f>
        <v>365733.98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1109550.5539999998</v>
      </c>
      <c r="BJ80" s="33">
        <f>(VLOOKUP($BC80&amp;"_"&amp;$AZ$8,データシート3!$A:$AN,MATCH("da_合計",データシート3!$A$1:$AN$1,0),0))/10^3</f>
        <v>48165.661051698749</v>
      </c>
      <c r="BK80" s="33">
        <f t="shared" si="21"/>
        <v>1061384.892948301</v>
      </c>
      <c r="BL80" s="33">
        <f t="shared" si="22"/>
        <v>0</v>
      </c>
      <c r="BM80" s="33">
        <f t="shared" si="23"/>
        <v>1061384.892948301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38386</v>
      </c>
      <c r="AY81" s="18" t="str">
        <f>IF(IFERROR(比較地域マスタ!$AE16,"")=0,"",IFERROR(比較地域マスタ!$AE16,""))</f>
        <v>久万高原町</v>
      </c>
      <c r="AZ81" s="16"/>
      <c r="BA81" s="22">
        <v>10</v>
      </c>
      <c r="BB81" s="22">
        <v>1</v>
      </c>
      <c r="BC81" s="18" t="str">
        <f t="shared" si="24"/>
        <v>38386</v>
      </c>
      <c r="BD81" s="18" t="str">
        <f t="shared" si="25"/>
        <v>久万高原町</v>
      </c>
      <c r="BE81" s="33">
        <f>VLOOKUP(BC81&amp;"_"&amp;$AZ$9,データシート3!A:AB,MATCH("ea_"&amp;"太陽光（建物系）"&amp;"_年間発電",データシート3!$A$1:$AB$1,0),0)/10^3+VLOOKUP(BC81&amp;"_"&amp;$AZ$9,データシート3!A:AB,MATCH("ea_"&amp;"太陽光（土地系）"&amp;"_年間発電",データシート3!$A$1:$AB$1,0),0)/10^3</f>
        <v>694739.5199999999</v>
      </c>
      <c r="BF81" s="33">
        <f>VLOOKUP(BC81&amp;"_"&amp;$AZ$9,データシート3!A:AB,MATCH("ea_"&amp;"風力（陸上）"&amp;"_年間発電",データシート3!$A$1:$AB$1,0),0)/10^3</f>
        <v>1229464.402</v>
      </c>
      <c r="BG81" s="33">
        <f>VLOOKUP(BC81&amp;"_"&amp;$AZ$9,データシート3!A:AB,MATCH("ea_"&amp;"中小水（河川）"&amp;"_年間発電",データシート3!$A$1:$AB$1,0),0)/10^3+VLOOKUP(BC81&amp;"_"&amp;$AZ$9,データシート3!A:AB,MATCH("ea_"&amp;"中小水（農業用水路）"&amp;"_年間発電",データシート3!$A$1:$AB$1,0),0)/10^3</f>
        <v>93313.207999999999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2017517.13</v>
      </c>
      <c r="BJ81" s="33">
        <f>(VLOOKUP($BC81&amp;"_"&amp;$AZ$8,データシート3!$A:$AN,MATCH("da_合計",データシート3!$A$1:$AN$1,0),0))/10^3</f>
        <v>41834.305060135935</v>
      </c>
      <c r="BK81" s="33">
        <f t="shared" si="21"/>
        <v>1975682.824939864</v>
      </c>
      <c r="BL81" s="33">
        <f t="shared" si="22"/>
        <v>0</v>
      </c>
      <c r="BM81" s="33">
        <f t="shared" si="23"/>
        <v>1975682.824939864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38206</v>
      </c>
      <c r="AY82" s="18" t="str">
        <f>IF(IFERROR(比較地域マスタ!$AE17,"")=0,"",IFERROR(比較地域マスタ!$AE17,""))</f>
        <v>西条市</v>
      </c>
      <c r="AZ82" s="16"/>
      <c r="BA82" s="22">
        <v>11</v>
      </c>
      <c r="BB82" s="22">
        <v>1</v>
      </c>
      <c r="BC82" s="18" t="str">
        <f t="shared" si="24"/>
        <v>38206</v>
      </c>
      <c r="BD82" s="18" t="str">
        <f t="shared" si="25"/>
        <v>西条市</v>
      </c>
      <c r="BE82" s="33">
        <f>VLOOKUP(BC82&amp;"_"&amp;$AZ$9,データシート3!A:AB,MATCH("ea_"&amp;"太陽光（建物系）"&amp;"_年間発電",データシート3!$A$1:$AB$1,0),0)/10^3+VLOOKUP(BC82&amp;"_"&amp;$AZ$9,データシート3!A:AB,MATCH("ea_"&amp;"太陽光（土地系）"&amp;"_年間発電",データシート3!$A$1:$AB$1,0),0)/10^3</f>
        <v>4074581.7239999995</v>
      </c>
      <c r="BF82" s="33">
        <f>VLOOKUP(BC82&amp;"_"&amp;$AZ$9,データシート3!A:AB,MATCH("ea_"&amp;"風力（陸上）"&amp;"_年間発電",データシート3!$A$1:$AB$1,0),0)/10^3</f>
        <v>262171.28600000002</v>
      </c>
      <c r="BG82" s="33">
        <f>VLOOKUP(BC82&amp;"_"&amp;$AZ$9,データシート3!A:AB,MATCH("ea_"&amp;"中小水（河川）"&amp;"_年間発電",データシート3!$A$1:$AB$1,0),0)/10^3+VLOOKUP(BC82&amp;"_"&amp;$AZ$9,データシート3!A:AB,MATCH("ea_"&amp;"中小水（農業用水路）"&amp;"_年間発電",データシート3!$A$1:$AB$1,0),0)/10^3</f>
        <v>8854.9600000000028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4345607.97</v>
      </c>
      <c r="BJ82" s="33">
        <f>(VLOOKUP($BC82&amp;"_"&amp;$AZ$8,データシート3!$A:$AN,MATCH("da_合計",データシート3!$A$1:$AN$1,0),0))/10^3</f>
        <v>1499957.6171067625</v>
      </c>
      <c r="BK82" s="33">
        <f t="shared" si="21"/>
        <v>2845650.352893237</v>
      </c>
      <c r="BL82" s="33">
        <f t="shared" si="22"/>
        <v>0</v>
      </c>
      <c r="BM82" s="33">
        <f t="shared" si="23"/>
        <v>2845650.352893237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38213</v>
      </c>
      <c r="AY83" s="18" t="str">
        <f>IF(IFERROR(比較地域マスタ!$AE18,"")=0,"",IFERROR(比較地域マスタ!$AE18,""))</f>
        <v>四国中央市</v>
      </c>
      <c r="AZ83" s="16"/>
      <c r="BA83" s="22">
        <v>12</v>
      </c>
      <c r="BB83" s="22">
        <v>1</v>
      </c>
      <c r="BC83" s="18" t="str">
        <f t="shared" si="24"/>
        <v>38213</v>
      </c>
      <c r="BD83" s="18" t="str">
        <f t="shared" si="25"/>
        <v>四国中央市</v>
      </c>
      <c r="BE83" s="33">
        <f>VLOOKUP(BC83&amp;"_"&amp;$AZ$9,データシート3!A:AB,MATCH("ea_"&amp;"太陽光（建物系）"&amp;"_年間発電",データシート3!$A$1:$AB$1,0),0)/10^3+VLOOKUP(BC83&amp;"_"&amp;$AZ$9,データシート3!A:AB,MATCH("ea_"&amp;"太陽光（土地系）"&amp;"_年間発電",データシート3!$A$1:$AB$1,0),0)/10^3</f>
        <v>1612168.7520000001</v>
      </c>
      <c r="BF83" s="33">
        <f>VLOOKUP(BC83&amp;"_"&amp;$AZ$9,データシート3!A:AB,MATCH("ea_"&amp;"風力（陸上）"&amp;"_年間発電",データシート3!$A$1:$AB$1,0),0)/10^3</f>
        <v>479629.81099999993</v>
      </c>
      <c r="BG83" s="33">
        <f>VLOOKUP(BC83&amp;"_"&amp;$AZ$9,データシート3!A:AB,MATCH("ea_"&amp;"中小水（河川）"&amp;"_年間発電",データシート3!$A$1:$AB$1,0),0)/10^3+VLOOKUP(BC83&amp;"_"&amp;$AZ$9,データシート3!A:AB,MATCH("ea_"&amp;"中小水（農業用水路）"&amp;"_年間発電",データシート3!$A$1:$AB$1,0),0)/10^3</f>
        <v>20270.977999999999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2112069.5410000002</v>
      </c>
      <c r="BJ83" s="33">
        <f>(VLOOKUP($BC83&amp;"_"&amp;$AZ$8,データシート3!$A:$AN,MATCH("da_合計",データシート3!$A$1:$AN$1,0),0))/10^3</f>
        <v>1013807.8684455964</v>
      </c>
      <c r="BK83" s="33">
        <f t="shared" si="21"/>
        <v>1098261.6725544038</v>
      </c>
      <c r="BL83" s="33">
        <f t="shared" si="22"/>
        <v>0</v>
      </c>
      <c r="BM83" s="33">
        <f t="shared" si="23"/>
        <v>1098261.6725544038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38214</v>
      </c>
      <c r="AY84" s="18" t="str">
        <f>IF(IFERROR(比較地域マスタ!$AE19,"")=0,"",IFERROR(比較地域マスタ!$AE19,""))</f>
        <v>西予市</v>
      </c>
      <c r="AZ84" s="16"/>
      <c r="BA84" s="22">
        <v>13</v>
      </c>
      <c r="BB84" s="22">
        <v>1</v>
      </c>
      <c r="BC84" s="18" t="str">
        <f t="shared" si="24"/>
        <v>38214</v>
      </c>
      <c r="BD84" s="18" t="str">
        <f t="shared" si="25"/>
        <v>西予市</v>
      </c>
      <c r="BE84" s="33">
        <f>VLOOKUP(BC84&amp;"_"&amp;$AZ$9,データシート3!A:AB,MATCH("ea_"&amp;"太陽光（建物系）"&amp;"_年間発電",データシート3!$A$1:$AB$1,0),0)/10^3+VLOOKUP(BC84&amp;"_"&amp;$AZ$9,データシート3!A:AB,MATCH("ea_"&amp;"太陽光（土地系）"&amp;"_年間発電",データシート3!$A$1:$AB$1,0),0)/10^3</f>
        <v>2896107.307</v>
      </c>
      <c r="BF84" s="33">
        <f>VLOOKUP(BC84&amp;"_"&amp;$AZ$9,データシート3!A:AB,MATCH("ea_"&amp;"風力（陸上）"&amp;"_年間発電",データシート3!$A$1:$AB$1,0),0)/10^3</f>
        <v>842311.755</v>
      </c>
      <c r="BG84" s="33">
        <f>VLOOKUP(BC84&amp;"_"&amp;$AZ$9,データシート3!A:AB,MATCH("ea_"&amp;"中小水（河川）"&amp;"_年間発電",データシート3!$A$1:$AB$1,0),0)/10^3+VLOOKUP(BC84&amp;"_"&amp;$AZ$9,データシート3!A:AB,MATCH("ea_"&amp;"中小水（農業用水路）"&amp;"_年間発電",データシート3!$A$1:$AB$1,0),0)/10^3</f>
        <v>20908.337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3759327.3989999997</v>
      </c>
      <c r="BJ84" s="33">
        <f>(VLOOKUP($BC84&amp;"_"&amp;$AZ$8,データシート3!$A:$AN,MATCH("da_合計",データシート3!$A$1:$AN$1,0),0))/10^3</f>
        <v>186360.69005080534</v>
      </c>
      <c r="BK84" s="33">
        <f t="shared" si="21"/>
        <v>3572966.7089491943</v>
      </c>
      <c r="BL84" s="33">
        <f t="shared" si="22"/>
        <v>0</v>
      </c>
      <c r="BM84" s="33">
        <f t="shared" si="23"/>
        <v>3572966.7089491943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38215</v>
      </c>
      <c r="AY85" s="18" t="str">
        <f>IF(IFERROR(比較地域マスタ!$AE20,"")=0,"",IFERROR(比較地域マスタ!$AE20,""))</f>
        <v>東温市</v>
      </c>
      <c r="AZ85" s="16"/>
      <c r="BA85" s="22">
        <v>14</v>
      </c>
      <c r="BB85" s="22">
        <v>1</v>
      </c>
      <c r="BC85" s="18" t="str">
        <f t="shared" si="24"/>
        <v>38215</v>
      </c>
      <c r="BD85" s="18" t="str">
        <f t="shared" si="25"/>
        <v>東温市</v>
      </c>
      <c r="BE85" s="33">
        <f>VLOOKUP(BC85&amp;"_"&amp;$AZ$9,データシート3!A:AB,MATCH("ea_"&amp;"太陽光（建物系）"&amp;"_年間発電",データシート3!$A$1:$AB$1,0),0)/10^3+VLOOKUP(BC85&amp;"_"&amp;$AZ$9,データシート3!A:AB,MATCH("ea_"&amp;"太陽光（土地系）"&amp;"_年間発電",データシート3!$A$1:$AB$1,0),0)/10^3</f>
        <v>984148.44300000009</v>
      </c>
      <c r="BF85" s="33">
        <f>VLOOKUP(BC85&amp;"_"&amp;$AZ$9,データシート3!A:AB,MATCH("ea_"&amp;"風力（陸上）"&amp;"_年間発電",データシート3!$A$1:$AB$1,0),0)/10^3</f>
        <v>214654.94</v>
      </c>
      <c r="BG85" s="33">
        <f>VLOOKUP(BC85&amp;"_"&amp;$AZ$9,データシート3!A:AB,MATCH("ea_"&amp;"中小水（河川）"&amp;"_年間発電",データシート3!$A$1:$AB$1,0),0)/10^3+VLOOKUP(BC85&amp;"_"&amp;$AZ$9,データシート3!A:AB,MATCH("ea_"&amp;"中小水（農業用水路）"&amp;"_年間発電",データシート3!$A$1:$AB$1,0),0)/10^3</f>
        <v>12777.212000000001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1211580.5950000002</v>
      </c>
      <c r="BJ85" s="33">
        <f>(VLOOKUP($BC85&amp;"_"&amp;$AZ$8,データシート3!$A:$AN,MATCH("da_合計",データシート3!$A$1:$AN$1,0),0))/10^3</f>
        <v>240469.4225340393</v>
      </c>
      <c r="BK85" s="33">
        <f t="shared" si="21"/>
        <v>971111.17246596096</v>
      </c>
      <c r="BL85" s="33">
        <f t="shared" si="22"/>
        <v>0</v>
      </c>
      <c r="BM85" s="33">
        <f t="shared" si="23"/>
        <v>971111.17246596096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38402</v>
      </c>
      <c r="AY86" s="18" t="str">
        <f>IF(IFERROR(比較地域マスタ!$AE21,"")=0,"",IFERROR(比較地域マスタ!$AE21,""))</f>
        <v>砥部町</v>
      </c>
      <c r="AZ86" s="16"/>
      <c r="BA86" s="22">
        <v>15</v>
      </c>
      <c r="BB86" s="22">
        <v>1</v>
      </c>
      <c r="BC86" s="18" t="str">
        <f t="shared" si="24"/>
        <v>38402</v>
      </c>
      <c r="BD86" s="18" t="str">
        <f t="shared" si="25"/>
        <v>砥部町</v>
      </c>
      <c r="BE86" s="33">
        <f>VLOOKUP(BC86&amp;"_"&amp;$AZ$9,データシート3!A:AB,MATCH("ea_"&amp;"太陽光（建物系）"&amp;"_年間発電",データシート3!$A$1:$AB$1,0),0)/10^3+VLOOKUP(BC86&amp;"_"&amp;$AZ$9,データシート3!A:AB,MATCH("ea_"&amp;"太陽光（土地系）"&amp;"_年間発電",データシート3!$A$1:$AB$1,0),0)/10^3</f>
        <v>620702.84999999986</v>
      </c>
      <c r="BF86" s="33">
        <f>VLOOKUP(BC86&amp;"_"&amp;$AZ$9,データシート3!A:AB,MATCH("ea_"&amp;"風力（陸上）"&amp;"_年間発電",データシート3!$A$1:$AB$1,0),0)/10^3</f>
        <v>65825.174000000014</v>
      </c>
      <c r="BG86" s="33">
        <f>VLOOKUP(BC86&amp;"_"&amp;$AZ$9,データシート3!A:AB,MATCH("ea_"&amp;"中小水（河川）"&amp;"_年間発電",データシート3!$A$1:$AB$1,0),0)/10^3+VLOOKUP(BC86&amp;"_"&amp;$AZ$9,データシート3!A:AB,MATCH("ea_"&amp;"中小水（農業用水路）"&amp;"_年間発電",データシート3!$A$1:$AB$1,0),0)/10^3</f>
        <v>1402.3340000000001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687930.35799999989</v>
      </c>
      <c r="BJ86" s="33">
        <f>(VLOOKUP($BC86&amp;"_"&amp;$AZ$8,データシート3!$A:$AN,MATCH("da_合計",データシート3!$A$1:$AN$1,0),0))/10^3</f>
        <v>104852.59062772384</v>
      </c>
      <c r="BK86" s="33">
        <f t="shared" si="21"/>
        <v>583077.76737227605</v>
      </c>
      <c r="BL86" s="33">
        <f t="shared" si="22"/>
        <v>0</v>
      </c>
      <c r="BM86" s="33">
        <f t="shared" si="23"/>
        <v>583077.76737227605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38205</v>
      </c>
      <c r="AY87" s="18" t="str">
        <f>IF(IFERROR(比較地域マスタ!$AE22,"")=0,"",IFERROR(比較地域マスタ!$AE22,""))</f>
        <v>新居浜市</v>
      </c>
      <c r="AZ87" s="16"/>
      <c r="BA87" s="22">
        <v>16</v>
      </c>
      <c r="BB87" s="22">
        <v>1</v>
      </c>
      <c r="BC87" s="18" t="str">
        <f t="shared" si="24"/>
        <v>38205</v>
      </c>
      <c r="BD87" s="18" t="str">
        <f t="shared" si="25"/>
        <v>新居浜市</v>
      </c>
      <c r="BE87" s="33">
        <f>VLOOKUP(BC87&amp;"_"&amp;$AZ$9,データシート3!A:AB,MATCH("ea_"&amp;"太陽光（建物系）"&amp;"_年間発電",データシート3!$A$1:$AB$1,0),0)/10^3+VLOOKUP(BC87&amp;"_"&amp;$AZ$9,データシート3!A:AB,MATCH("ea_"&amp;"太陽光（土地系）"&amp;"_年間発電",データシート3!$A$1:$AB$1,0),0)/10^3</f>
        <v>1223900.7509999999</v>
      </c>
      <c r="BF87" s="33">
        <f>VLOOKUP(BC87&amp;"_"&amp;$AZ$9,データシート3!A:AB,MATCH("ea_"&amp;"風力（陸上）"&amp;"_年間発電",データシート3!$A$1:$AB$1,0),0)/10^3</f>
        <v>109130.857</v>
      </c>
      <c r="BG87" s="33">
        <f>VLOOKUP(BC87&amp;"_"&amp;$AZ$9,データシート3!A:AB,MATCH("ea_"&amp;"中小水（河川）"&amp;"_年間発電",データシート3!$A$1:$AB$1,0),0)/10^3+VLOOKUP(BC87&amp;"_"&amp;$AZ$9,データシート3!A:AB,MATCH("ea_"&amp;"中小水（農業用水路）"&amp;"_年間発電",データシート3!$A$1:$AB$1,0),0)/10^3</f>
        <v>4950.6930000000002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1337982.301</v>
      </c>
      <c r="BJ87" s="33">
        <f>(VLOOKUP($BC87&amp;"_"&amp;$AZ$8,データシート3!$A:$AN,MATCH("da_合計",データシート3!$A$1:$AN$1,0),0))/10^3</f>
        <v>1712767.0430883954</v>
      </c>
      <c r="BK87" s="33">
        <f t="shared" si="21"/>
        <v>-374784.7420883954</v>
      </c>
      <c r="BL87" s="33">
        <f t="shared" si="22"/>
        <v>-374784.7420883954</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38401</v>
      </c>
      <c r="AY88" s="18" t="str">
        <f>IF(IFERROR(比較地域マスタ!$AE23,"")=0,"",IFERROR(比較地域マスタ!$AE23,""))</f>
        <v>松前町</v>
      </c>
      <c r="AZ88" s="16"/>
      <c r="BA88" s="22">
        <v>17</v>
      </c>
      <c r="BB88" s="22">
        <v>1</v>
      </c>
      <c r="BC88" s="18" t="str">
        <f t="shared" si="24"/>
        <v>38401</v>
      </c>
      <c r="BD88" s="18" t="str">
        <f t="shared" si="25"/>
        <v>松前町</v>
      </c>
      <c r="BE88" s="33">
        <f>VLOOKUP(BC88&amp;"_"&amp;$AZ$9,データシート3!A:AB,MATCH("ea_"&amp;"太陽光（建物系）"&amp;"_年間発電",データシート3!$A$1:$AB$1,0),0)/10^3+VLOOKUP(BC88&amp;"_"&amp;$AZ$9,データシート3!A:AB,MATCH("ea_"&amp;"太陽光（土地系）"&amp;"_年間発電",データシート3!$A$1:$AB$1,0),0)/10^3</f>
        <v>479269.761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479269.761</v>
      </c>
      <c r="BJ88" s="33">
        <f>(VLOOKUP($BC88&amp;"_"&amp;$AZ$8,データシート3!$A:$AN,MATCH("da_合計",データシート3!$A$1:$AN$1,0),0))/10^3</f>
        <v>234075.83659126013</v>
      </c>
      <c r="BK88" s="33">
        <f t="shared" si="21"/>
        <v>245193.92440873987</v>
      </c>
      <c r="BL88" s="33">
        <f t="shared" si="22"/>
        <v>0</v>
      </c>
      <c r="BM88" s="33">
        <f t="shared" si="23"/>
        <v>245193.92440873987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38484</v>
      </c>
      <c r="AY89" s="18" t="str">
        <f>IF(IFERROR(比較地域マスタ!$AE24,"")=0,"",IFERROR(比較地域マスタ!$AE24,""))</f>
        <v>松野町</v>
      </c>
      <c r="AZ89" s="16"/>
      <c r="BA89" s="22">
        <v>18</v>
      </c>
      <c r="BB89" s="22">
        <v>1</v>
      </c>
      <c r="BC89" s="18" t="str">
        <f t="shared" si="24"/>
        <v>38484</v>
      </c>
      <c r="BD89" s="18" t="str">
        <f t="shared" si="25"/>
        <v>松野町</v>
      </c>
      <c r="BE89" s="33">
        <f>VLOOKUP(BC89&amp;"_"&amp;$AZ$9,データシート3!A:AB,MATCH("ea_"&amp;"太陽光（建物系）"&amp;"_年間発電",データシート3!$A$1:$AB$1,0),0)/10^3+VLOOKUP(BC89&amp;"_"&amp;$AZ$9,データシート3!A:AB,MATCH("ea_"&amp;"太陽光（土地系）"&amp;"_年間発電",データシート3!$A$1:$AB$1,0),0)/10^3</f>
        <v>319270.74199999991</v>
      </c>
      <c r="BF89" s="33">
        <f>VLOOKUP(BC89&amp;"_"&amp;$AZ$9,データシート3!A:AB,MATCH("ea_"&amp;"風力（陸上）"&amp;"_年間発電",データシート3!$A$1:$AB$1,0),0)/10^3</f>
        <v>169354.58499999999</v>
      </c>
      <c r="BG89" s="33">
        <f>VLOOKUP(BC89&amp;"_"&amp;$AZ$9,データシート3!A:AB,MATCH("ea_"&amp;"中小水（河川）"&amp;"_年間発電",データシート3!$A$1:$AB$1,0),0)/10^3+VLOOKUP(BC89&amp;"_"&amp;$AZ$9,データシート3!A:AB,MATCH("ea_"&amp;"中小水（農業用水路）"&amp;"_年間発電",データシート3!$A$1:$AB$1,0),0)/10^3</f>
        <v>1342.288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489967.61499999993</v>
      </c>
      <c r="BJ89" s="33">
        <f>(VLOOKUP($BC89&amp;"_"&amp;$AZ$8,データシート3!$A:$AN,MATCH("da_合計",データシート3!$A$1:$AN$1,0),0))/10^3</f>
        <v>19138.964389394867</v>
      </c>
      <c r="BK89" s="33">
        <f t="shared" si="21"/>
        <v>470828.65061060508</v>
      </c>
      <c r="BL89" s="33">
        <f t="shared" si="22"/>
        <v>0</v>
      </c>
      <c r="BM89" s="33">
        <f t="shared" si="23"/>
        <v>470828.65061060508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38201</v>
      </c>
      <c r="AY90" s="18" t="str">
        <f>IF(IFERROR(比較地域マスタ!$AE25,"")=0,"",IFERROR(比較地域マスタ!$AE25,""))</f>
        <v>松山市</v>
      </c>
      <c r="AZ90" s="16"/>
      <c r="BA90" s="22">
        <v>19</v>
      </c>
      <c r="BB90" s="22">
        <v>1</v>
      </c>
      <c r="BC90" s="18" t="str">
        <f t="shared" si="24"/>
        <v>38201</v>
      </c>
      <c r="BD90" s="18" t="str">
        <f t="shared" si="25"/>
        <v>松山市</v>
      </c>
      <c r="BE90" s="33">
        <f>VLOOKUP(BC90&amp;"_"&amp;$AZ$9,データシート3!A:AB,MATCH("ea_"&amp;"太陽光（建物系）"&amp;"_年間発電",データシート3!$A$1:$AB$1,0),0)/10^3+VLOOKUP(BC90&amp;"_"&amp;$AZ$9,データシート3!A:AB,MATCH("ea_"&amp;"太陽光（土地系）"&amp;"_年間発電",データシート3!$A$1:$AB$1,0),0)/10^3</f>
        <v>5110770.6520000007</v>
      </c>
      <c r="BF90" s="33">
        <f>VLOOKUP(BC90&amp;"_"&amp;$AZ$9,データシート3!A:AB,MATCH("ea_"&amp;"風力（陸上）"&amp;"_年間発電",データシート3!$A$1:$AB$1,0),0)/10^3</f>
        <v>409262.13299999991</v>
      </c>
      <c r="BG90" s="33">
        <f>VLOOKUP(BC90&amp;"_"&amp;$AZ$9,データシート3!A:AB,MATCH("ea_"&amp;"中小水（河川）"&amp;"_年間発電",データシート3!$A$1:$AB$1,0),0)/10^3+VLOOKUP(BC90&amp;"_"&amp;$AZ$9,データシート3!A:AB,MATCH("ea_"&amp;"中小水（農業用水路）"&amp;"_年間発電",データシート3!$A$1:$AB$1,0),0)/10^3</f>
        <v>58410.482000000011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5578443.267</v>
      </c>
      <c r="BJ90" s="33">
        <f>(VLOOKUP($BC90&amp;"_"&amp;$AZ$8,データシート3!$A:$AN,MATCH("da_合計",データシート3!$A$1:$AN$1,0),0))/10^3</f>
        <v>3031907.3184788451</v>
      </c>
      <c r="BK90" s="33">
        <f t="shared" si="21"/>
        <v>2546535.9485211549</v>
      </c>
      <c r="BL90" s="33">
        <f t="shared" si="22"/>
        <v>0</v>
      </c>
      <c r="BM90" s="33">
        <f t="shared" si="23"/>
        <v>2546535.9485211549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38204</v>
      </c>
      <c r="AY91" s="18" t="str">
        <f>IF(IFERROR(比較地域マスタ!$AE26,"")=0,"",IFERROR(比較地域マスタ!$AE26,""))</f>
        <v>八幡浜市</v>
      </c>
      <c r="BA91" s="22">
        <v>20</v>
      </c>
      <c r="BB91" s="22">
        <v>1</v>
      </c>
      <c r="BC91" s="18" t="str">
        <f t="shared" si="24"/>
        <v>38204</v>
      </c>
      <c r="BD91" s="18" t="str">
        <f t="shared" si="25"/>
        <v>八幡浜市</v>
      </c>
      <c r="BE91" s="33">
        <f>VLOOKUP(BC91&amp;"_"&amp;$AZ$9,データシート3!A:AB,MATCH("ea_"&amp;"太陽光（建物系）"&amp;"_年間発電",データシート3!$A$1:$AB$1,0),0)/10^3+VLOOKUP(BC91&amp;"_"&amp;$AZ$9,データシート3!A:AB,MATCH("ea_"&amp;"太陽光（土地系）"&amp;"_年間発電",データシート3!$A$1:$AB$1,0),0)/10^3</f>
        <v>1574212.2109999997</v>
      </c>
      <c r="BF91" s="33">
        <f>VLOOKUP(BC91&amp;"_"&amp;$AZ$9,データシート3!A:AB,MATCH("ea_"&amp;"風力（陸上）"&amp;"_年間発電",データシート3!$A$1:$AB$1,0),0)/10^3</f>
        <v>154026.49499999997</v>
      </c>
      <c r="BG91" s="33">
        <f>VLOOKUP(BC91&amp;"_"&amp;$AZ$9,データシート3!A:AB,MATCH("ea_"&amp;"中小水（河川）"&amp;"_年間発電",データシート3!$A$1:$AB$1,0),0)/10^3+VLOOKUP(BC91&amp;"_"&amp;$AZ$9,データシート3!A:AB,MATCH("ea_"&amp;"中小水（農業用水路）"&amp;"_年間発電",データシート3!$A$1:$AB$1,0),0)/10^3</f>
        <v>1607.41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1729846.1159999995</v>
      </c>
      <c r="BJ91" s="33">
        <f>(VLOOKUP($BC91&amp;"_"&amp;$AZ$8,データシート3!$A:$AN,MATCH("da_合計",データシート3!$A$1:$AN$1,0),0))/10^3</f>
        <v>195428.34894294181</v>
      </c>
      <c r="BK91" s="33">
        <f t="shared" si="21"/>
        <v>1534417.7670570577</v>
      </c>
      <c r="BL91" s="33">
        <f t="shared" si="22"/>
        <v>0</v>
      </c>
      <c r="BM91" s="33">
        <f t="shared" si="23"/>
        <v>1534417.7670570577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久万高原町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38386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2025-03-04T10:01:17Z</dcterms:created>
  <dcterms:modified xsi:type="dcterms:W3CDTF">2025-03-04T10:01:17Z</dcterms:modified>
  <cp:category/>
  <cp:contentStatus/>
</cp:coreProperties>
</file>