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BAD020D-A89C-4910-A9B4-F18BFBE4F78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<sst xmlns="http://schemas.openxmlformats.org/spreadsheetml/2006/main" count="16711" uniqueCount="2392">
  <si>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</si>
  <si>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</si>
  <si>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</si>
  <si>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</si>
  <si>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</si>
  <si>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</si>
  <si>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</si>
  <si>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</si>
  <si>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</si>
  <si>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</si>
  <si>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</si>
  <si>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</si>
  <si>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</si>
  <si>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</si>
  <si>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</si>
  <si>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</si>
  <si>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</si>
  <si>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</si>
  <si>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</si>
  <si>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</si>
  <si>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</si>
  <si>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</si>
  <si>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</si>
  <si>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</si>
  <si>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</si>
  <si>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</si>
  <si>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</si>
  <si>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</si>
  <si>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</si>
  <si>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</si>
  <si>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</si>
  <si>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</si>
  <si>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</si>
  <si>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</si>
  <si>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</si>
  <si>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</si>
  <si>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</si>
  <si>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</si>
  <si>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</si>
  <si>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</si>
  <si>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</si>
  <si>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</si>
  <si>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</si>
  <si>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</si>
  <si>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</si>
  <si>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</si>
  <si>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</si>
  <si>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</si>
  <si>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</si>
  <si>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</si>
  <si>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</si>
  <si>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</si>
  <si>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</si>
  <si>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</si>
  <si>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</si>
  <si>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</si>
  <si>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</si>
  <si>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</si>
  <si>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</si>
  <si>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</si>
  <si>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</si>
  <si>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</si>
  <si>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</si>
  <si>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</si>
  <si>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</si>
  <si>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</si>
  <si>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</si>
  <si>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</si>
  <si>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</si>
  <si>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</si>
  <si>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</si>
  <si>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</si>
  <si>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</si>
  <si>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</si>
  <si>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</si>
  <si>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</si>
  <si>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</si>
  <si>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</si>
  <si>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</si>
  <si>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</si>
  <si>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</si>
  <si>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</si>
  <si>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</si>
  <si>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</si>
  <si>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</si>
  <si>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</si>
  <si>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</si>
  <si>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</si>
  <si>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</si>
  <si>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</si>
  <si>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</si>
  <si>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</si>
  <si>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</si>
  <si>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</si>
  <si>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</si>
  <si>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</si>
  <si>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</si>
  <si>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</si>
  <si>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</si>
  <si>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</si>
  <si>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</si>
  <si>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</si>
  <si>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</si>
  <si>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</si>
  <si>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</si>
  <si>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</si>
  <si>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</si>
  <si>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</si>
  <si>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</si>
  <si>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</si>
  <si>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</si>
  <si>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</si>
  <si>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</si>
  <si>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</si>
  <si>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</si>
  <si>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</si>
  <si>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</si>
  <si>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</si>
  <si>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</si>
  <si>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</si>
  <si>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</si>
  <si>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</si>
  <si>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</si>
  <si>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</si>
  <si>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</si>
  <si>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</si>
  <si>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</si>
  <si>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</si>
  <si>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</si>
  <si>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</si>
  <si>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</si>
  <si>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</si>
  <si>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</si>
  <si>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</si>
  <si>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</si>
  <si>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</si>
  <si>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</si>
  <si>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</si>
  <si>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</si>
  <si>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</si>
  <si>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</si>
  <si>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</si>
  <si>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</si>
  <si>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</si>
  <si>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</si>
  <si>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</si>
  <si>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</si>
  <si>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</si>
  <si>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</si>
  <si>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</si>
  <si>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</si>
  <si>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</si>
  <si>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</si>
  <si>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</si>
  <si>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</si>
  <si>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</si>
  <si>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</si>
  <si>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</si>
  <si>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</si>
  <si>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</si>
  <si>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</si>
  <si>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</si>
  <si>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</si>
  <si>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</si>
  <si>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</si>
  <si>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</si>
  <si>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</si>
  <si>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</si>
  <si>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</si>
  <si>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</si>
  <si>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</si>
  <si>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</si>
  <si>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</si>
  <si>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</si>
  <si>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</si>
  <si>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</si>
  <si>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</si>
  <si>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</si>
  <si>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</si>
  <si>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</si>
  <si>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</si>
  <si>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</si>
  <si>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</si>
  <si>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</si>
  <si>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</si>
  <si>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</si>
  <si>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</si>
  <si>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</si>
  <si>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</si>
  <si>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</si>
  <si>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</si>
  <si>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</si>
  <si>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</si>
  <si>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</si>
  <si>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</si>
  <si>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</si>
  <si>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</si>
  <si>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</si>
  <si>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</si>
  <si>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</si>
  <si>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</si>
  <si>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</si>
  <si>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</si>
  <si>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</si>
  <si>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</si>
  <si>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</si>
  <si>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</si>
  <si>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</si>
  <si>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</si>
  <si>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</si>
  <si>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</si>
  <si>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</si>
  <si>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</si>
  <si>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</si>
  <si>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</si>
  <si>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</si>
  <si>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</si>
  <si>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</si>
  <si>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</si>
  <si>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</si>
  <si>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</si>
  <si>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</si>
  <si>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</si>
  <si>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</si>
  <si>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</si>
  <si>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</si>
  <si>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</si>
  <si>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</si>
  <si>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</si>
  <si>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</si>
  <si>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</si>
  <si>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</si>
  <si>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</si>
  <si>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</si>
  <si>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</si>
  <si>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</si>
  <si>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</si>
  <si>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</si>
  <si>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</si>
  <si>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</si>
  <si>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</si>
  <si>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</si>
  <si>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</si>
  <si>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</si>
  <si>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</si>
  <si>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</si>
  <si>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</si>
  <si>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</si>
  <si>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</si>
  <si>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</si>
  <si>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</si>
  <si>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</si>
  <si>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</si>
  <si>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</si>
  <si>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</si>
  <si>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</si>
  <si>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</si>
  <si>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</si>
  <si>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</si>
  <si>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</si>
  <si>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</si>
  <si>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</si>
  <si>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</si>
  <si>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</si>
  <si>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</si>
  <si>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</si>
  <si>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</si>
  <si>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</si>
  <si>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</si>
  <si>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</si>
  <si>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</si>
  <si>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</si>
  <si>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</si>
  <si>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</si>
  <si>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</si>
  <si>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</si>
  <si>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</si>
  <si>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</si>
  <si>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</si>
  <si>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</si>
  <si>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</si>
  <si>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</si>
  <si>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</si>
  <si>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</si>
  <si>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</si>
  <si>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</si>
  <si>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</si>
  <si>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</si>
  <si>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</si>
  <si>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</si>
  <si>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</si>
  <si>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</si>
  <si>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</si>
  <si>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</si>
  <si>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</si>
  <si>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</si>
  <si>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</si>
  <si>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</si>
  <si>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</si>
  <si>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</si>
  <si>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</si>
  <si>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</si>
  <si>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</si>
  <si>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</si>
  <si>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</si>
  <si>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</si>
  <si>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</si>
  <si>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</si>
  <si>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</si>
  <si>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</si>
  <si>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</si>
  <si>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</si>
  <si>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</si>
  <si>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</si>
  <si>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</si>
  <si>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</si>
  <si>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</si>
  <si>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</si>
  <si>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</si>
  <si>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</si>
  <si>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</si>
  <si>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</si>
  <si>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</si>
  <si>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</si>
  <si>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</si>
  <si>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</si>
  <si>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</si>
  <si>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</si>
  <si>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</si>
  <si>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</si>
  <si>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</si>
  <si>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</si>
  <si>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</si>
  <si>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</si>
  <si>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</si>
  <si>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</si>
  <si>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</si>
  <si>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</si>
  <si>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</si>
  <si>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</si>
  <si>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</si>
  <si>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</si>
  <si>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</si>
  <si>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</si>
  <si>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</si>
  <si>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</si>
  <si>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</si>
  <si>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</si>
  <si>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</si>
  <si>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</si>
  <si>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</si>
  <si>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</si>
  <si>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</si>
  <si>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</si>
  <si>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</si>
  <si>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</si>
  <si>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</si>
  <si>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</si>
  <si>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</si>
  <si>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</si>
  <si>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</si>
  <si>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</si>
  <si>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</si>
  <si>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</si>
  <si>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</si>
  <si>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</si>
  <si>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</si>
  <si>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</si>
  <si>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</si>
  <si>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</si>
  <si>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</si>
  <si>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</si>
  <si>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</si>
  <si>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</si>
  <si>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</si>
  <si>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</si>
  <si>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</si>
  <si>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</si>
  <si>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</si>
  <si>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</si>
  <si>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</si>
  <si>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</si>
  <si>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</si>
  <si>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</si>
  <si>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</si>
  <si>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</si>
  <si>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</si>
  <si>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</si>
  <si>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</si>
  <si>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</si>
  <si>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</si>
  <si>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</si>
  <si>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</si>
  <si>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</si>
  <si>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</si>
  <si>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</si>
  <si>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</si>
  <si>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</si>
  <si>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</si>
  <si>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</si>
  <si>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</si>
  <si>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</si>
  <si>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</si>
  <si>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</si>
  <si>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</si>
  <si>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</si>
  <si>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</si>
  <si>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</si>
  <si>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</si>
  <si>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</si>
  <si>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</si>
  <si>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</si>
  <si>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</si>
  <si>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</si>
  <si>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</si>
  <si>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</si>
  <si>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</si>
  <si>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</si>
  <si>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</si>
  <si>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</si>
  <si>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</si>
  <si>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</si>
  <si>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</si>
  <si>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</si>
  <si>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</si>
  <si>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</si>
  <si>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</si>
  <si>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</si>
  <si>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</si>
  <si>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</si>
  <si>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</si>
  <si>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</si>
  <si>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</si>
  <si>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</si>
  <si>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</si>
  <si>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</si>
  <si>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</si>
  <si>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</si>
  <si>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</si>
  <si>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</si>
  <si>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</si>
  <si>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</si>
  <si>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</si>
  <si>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</si>
  <si>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</si>
  <si>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</si>
  <si>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</si>
  <si>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</si>
  <si>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</si>
  <si>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</si>
  <si>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</si>
  <si>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</si>
  <si>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</si>
  <si>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</si>
  <si>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</si>
  <si>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</si>
  <si>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</si>
  <si>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</si>
  <si>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</si>
  <si>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</si>
  <si>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</si>
  <si>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</si>
  <si>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</si>
  <si>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</si>
  <si>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</si>
  <si>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</si>
  <si>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</si>
  <si>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</si>
  <si>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</si>
  <si>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</si>
  <si>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</si>
  <si>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</si>
  <si>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</si>
  <si>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</si>
  <si>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</si>
  <si>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</si>
  <si>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</si>
  <si>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</si>
  <si>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</si>
  <si>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</si>
  <si>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</si>
  <si>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</si>
  <si>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</si>
  <si>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</si>
  <si>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</si>
  <si>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</si>
  <si>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</si>
  <si>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</si>
  <si>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</si>
  <si>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</si>
  <si>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</si>
  <si>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</si>
  <si>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</si>
  <si>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</si>
  <si>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</si>
  <si>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</si>
  <si>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</si>
  <si>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</si>
  <si>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</si>
  <si>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</si>
  <si>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</si>
  <si>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</si>
  <si>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</si>
  <si>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</si>
  <si>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</si>
  <si>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</si>
  <si>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</si>
  <si>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</si>
  <si>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</si>
  <si>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</si>
  <si>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</si>
  <si>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</si>
  <si>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</si>
  <si>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</si>
  <si>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</si>
  <si>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</si>
  <si>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</si>
  <si>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</si>
  <si>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</si>
  <si>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</si>
  <si>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</si>
  <si>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</si>
  <si>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</si>
  <si>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</si>
  <si>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</si>
  <si>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</si>
  <si>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</si>
  <si>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</si>
  <si>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</si>
  <si>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</si>
  <si>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</si>
  <si>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</si>
  <si>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</si>
  <si>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</si>
  <si>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</si>
  <si>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</si>
  <si>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</si>
  <si>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</si>
  <si>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</si>
  <si>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</si>
  <si>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</si>
  <si>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</si>
  <si>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</si>
  <si>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</si>
  <si>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</si>
  <si>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</si>
  <si>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</si>
  <si>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</si>
  <si>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</si>
  <si>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</si>
  <si>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</si>
  <si>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</si>
  <si>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</si>
  <si>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</si>
  <si>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</si>
  <si>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</si>
  <si>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</si>
  <si>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</si>
  <si>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</si>
  <si>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</si>
  <si>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</si>
  <si>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</si>
  <si>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</si>
  <si>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</si>
  <si>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</si>
  <si>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</si>
  <si>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</si>
  <si>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</si>
  <si>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</si>
  <si>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</si>
  <si>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</si>
  <si>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</si>
  <si>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</si>
  <si>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</si>
  <si>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</si>
  <si>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</si>
  <si>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</si>
  <si>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</si>
  <si>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</si>
  <si>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</si>
  <si>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</si>
  <si>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</si>
  <si>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</si>
  <si>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</si>
  <si>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</si>
  <si>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</si>
  <si>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</si>
  <si>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</si>
  <si>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</si>
  <si>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</si>
  <si>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</si>
  <si>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</si>
  <si>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</si>
  <si>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</si>
  <si>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</si>
  <si>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</si>
  <si>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</si>
  <si>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</si>
  <si>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</si>
  <si>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</si>
  <si>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</si>
  <si>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</si>
  <si>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</si>
  <si>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</si>
  <si>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</si>
  <si>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</si>
  <si>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</si>
  <si>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</si>
  <si>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</si>
  <si>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</si>
  <si>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</si>
  <si>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</si>
  <si>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</si>
  <si>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</si>
  <si>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</si>
  <si>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</si>
  <si>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</si>
  <si>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</si>
  <si>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</si>
  <si>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</si>
  <si>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</si>
  <si>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</si>
  <si>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</si>
  <si>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</si>
  <si>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</si>
  <si>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</si>
  <si>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</si>
  <si>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</si>
  <si>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</si>
  <si>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</si>
  <si>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</si>
  <si>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</si>
  <si>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</si>
  <si>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</si>
  <si>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</si>
  <si>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</si>
  <si>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</si>
  <si>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</si>
  <si>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</si>
  <si>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</si>
  <si>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</si>
  <si>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</si>
  <si>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</si>
  <si>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</si>
  <si>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</si>
  <si>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</si>
  <si>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</si>
  <si>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</si>
  <si>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</si>
  <si>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</si>
  <si>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</si>
  <si>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</si>
  <si>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</si>
  <si>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</si>
  <si>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</si>
  <si>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</si>
  <si>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</si>
  <si>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</si>
  <si>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</si>
  <si>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</si>
  <si>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</si>
  <si>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</si>
  <si>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</si>
  <si>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</si>
  <si>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</si>
  <si>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</si>
  <si>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</si>
  <si>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</si>
  <si>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</si>
  <si>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</si>
  <si>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</si>
  <si>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</si>
  <si>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</si>
  <si>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</si>
  <si>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</si>
  <si>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</si>
  <si>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</si>
  <si>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</si>
  <si>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</si>
  <si>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</si>
  <si>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</si>
  <si>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</si>
  <si>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</si>
  <si>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</si>
  <si>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</si>
  <si>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</si>
  <si>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</si>
  <si>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</si>
  <si>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</si>
  <si>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</si>
  <si>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</si>
  <si>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</si>
  <si>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</si>
  <si>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</si>
  <si>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</si>
  <si>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</si>
  <si>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</si>
  <si>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</si>
  <si>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</si>
  <si>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</si>
  <si>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</si>
  <si>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</si>
  <si>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</si>
  <si>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</si>
  <si>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</si>
  <si>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</si>
  <si>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</si>
  <si>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</si>
  <si>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</si>
  <si>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</si>
  <si>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</si>
  <si>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</si>
  <si>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</si>
  <si>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</si>
  <si>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</si>
  <si>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</si>
  <si>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</si>
  <si>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</si>
  <si>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</si>
  <si>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</si>
  <si>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</si>
  <si>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</si>
  <si>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</si>
  <si>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</si>
  <si>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</si>
  <si>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</si>
  <si>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</si>
  <si>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</si>
  <si>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</si>
  <si>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</si>
  <si>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</si>
  <si>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</si>
  <si>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</si>
  <si>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</si>
  <si>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</si>
  <si>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</si>
  <si>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</si>
  <si>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</si>
  <si>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</si>
  <si>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</si>
  <si>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</si>
  <si>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</si>
  <si>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</si>
  <si>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</si>
  <si>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</si>
  <si>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</si>
  <si>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</si>
  <si>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</si>
  <si>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</si>
  <si>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</si>
  <si>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</si>
  <si>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</si>
  <si>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</si>
  <si>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</si>
  <si>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</si>
  <si>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</si>
  <si>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</si>
  <si>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</si>
  <si>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</si>
  <si>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</si>
  <si>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</si>
  <si>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</si>
  <si>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</si>
  <si>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</si>
  <si>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</si>
  <si>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</si>
  <si>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</si>
  <si>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</si>
  <si>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</si>
  <si>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</si>
  <si>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</si>
  <si>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</si>
  <si>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</si>
  <si>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</si>
  <si>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</si>
  <si>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</si>
  <si>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</si>
  <si>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</si>
  <si>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</si>
  <si>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</si>
  <si>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</si>
  <si>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</si>
  <si>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</si>
  <si>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</si>
  <si>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</si>
  <si>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</si>
  <si>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</si>
  <si>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</si>
  <si>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</si>
  <si>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</si>
  <si>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</si>
  <si>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</si>
  <si>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</si>
  <si>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</si>
  <si>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</si>
  <si>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</si>
  <si>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</si>
  <si>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</si>
  <si>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</si>
  <si>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</si>
  <si>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</si>
  <si>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</si>
  <si>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</si>
  <si>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</si>
  <si>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</si>
  <si>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</si>
  <si>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</si>
  <si>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</si>
  <si>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</si>
  <si>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</si>
  <si>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</si>
  <si>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</si>
  <si>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</si>
  <si>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</si>
  <si>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</si>
  <si>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</si>
  <si>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</si>
  <si>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</si>
  <si>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</si>
  <si>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</si>
  <si>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</si>
  <si>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</si>
  <si>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</si>
  <si>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</si>
  <si>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</si>
  <si>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</si>
  <si>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</si>
  <si>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</si>
  <si>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</si>
  <si>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</si>
  <si>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</si>
  <si>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</si>
  <si>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</si>
  <si>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</si>
  <si>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</si>
  <si>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</si>
  <si>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</si>
  <si>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</si>
  <si>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</si>
  <si>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</si>
  <si>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</si>
  <si>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</si>
  <si>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</si>
  <si>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</si>
  <si>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</si>
  <si>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</si>
  <si>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</si>
  <si>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</si>
  <si>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</si>
  <si>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</si>
  <si>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</si>
  <si>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</si>
  <si>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</si>
  <si>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</si>
  <si>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</si>
  <si>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</si>
  <si>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</si>
  <si>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</si>
  <si>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</si>
  <si>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</si>
  <si>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</si>
  <si>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</si>
  <si>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</si>
  <si>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</si>
  <si>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</si>
  <si>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</si>
  <si>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</si>
  <si>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</si>
  <si>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</si>
  <si>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</si>
  <si>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</si>
  <si>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</si>
  <si>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</si>
  <si>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</si>
  <si>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</si>
  <si>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</si>
  <si>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</si>
  <si>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</si>
  <si>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</si>
  <si>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</si>
  <si>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</si>
  <si>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</si>
  <si>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</si>
  <si>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</si>
  <si>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</si>
  <si>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</si>
  <si>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</si>
  <si>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</si>
  <si>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</si>
  <si>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</si>
  <si>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</si>
  <si>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</si>
  <si>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</si>
  <si>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</si>
  <si>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</si>
  <si>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</si>
  <si>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</si>
  <si>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</si>
  <si>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</si>
  <si>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</si>
  <si>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</si>
  <si>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</si>
  <si>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</si>
  <si>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</si>
  <si>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</si>
  <si>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</si>
  <si>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</si>
  <si>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</si>
  <si>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</si>
  <si>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</si>
  <si>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</si>
  <si>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</si>
  <si>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</si>
  <si>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</si>
  <si>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</si>
  <si>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</si>
  <si>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</si>
  <si>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</si>
  <si>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</si>
  <si>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</si>
  <si>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</si>
  <si>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</si>
  <si>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</si>
  <si>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</si>
  <si>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</si>
  <si>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</si>
  <si>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</si>
  <si>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</si>
  <si>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</si>
  <si>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</si>
  <si>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</si>
  <si>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</si>
  <si>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</si>
  <si>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</si>
  <si>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</si>
  <si>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</si>
  <si>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</si>
  <si>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</si>
  <si>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</si>
  <si>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</si>
  <si>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</si>
  <si>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</si>
  <si>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</si>
  <si>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</si>
  <si>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</si>
  <si>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</si>
  <si>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</si>
  <si>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</si>
  <si>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</si>
  <si>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</si>
  <si>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</si>
  <si>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</si>
  <si>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</si>
  <si>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</si>
  <si>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</si>
  <si>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</si>
  <si>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</si>
  <si>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</si>
  <si>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</si>
  <si>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</si>
  <si>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</si>
  <si>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</si>
  <si>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</si>
  <si>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</si>
  <si>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</si>
  <si>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</si>
  <si>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</si>
  <si>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</si>
  <si>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</si>
  <si>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</si>
  <si>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</si>
  <si>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</si>
  <si>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</si>
  <si>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</si>
  <si>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</si>
  <si>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</si>
  <si>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</si>
  <si>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</si>
  <si>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</si>
  <si>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</si>
  <si>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</si>
  <si>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</si>
  <si>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</si>
  <si>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</si>
  <si>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</si>
  <si>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</si>
  <si>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</si>
  <si>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</si>
  <si>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</si>
  <si>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</si>
  <si>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</si>
  <si>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</si>
  <si>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</si>
  <si>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</si>
  <si>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</si>
  <si>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</si>
  <si>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</si>
  <si>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</si>
  <si>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</si>
  <si>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</si>
  <si>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</si>
  <si>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</si>
  <si>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</si>
  <si>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</si>
  <si>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</si>
  <si>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</si>
  <si>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</si>
  <si>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</si>
  <si>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</si>
  <si>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</si>
  <si>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</si>
  <si>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</si>
  <si>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</si>
  <si>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</si>
  <si>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</si>
  <si>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</si>
  <si>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</si>
  <si>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</si>
  <si>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</si>
  <si>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</si>
  <si>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</si>
  <si>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</si>
  <si>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</si>
  <si>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</si>
  <si>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</si>
  <si>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</si>
  <si>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</si>
  <si>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</si>
  <si>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</si>
  <si>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</si>
  <si>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</si>
  <si>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</si>
  <si>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</si>
  <si>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</si>
  <si>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</si>
  <si>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</si>
  <si>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</si>
  <si>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</si>
  <si>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</si>
  <si>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</si>
  <si>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</si>
  <si>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</si>
  <si>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</si>
  <si>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</si>
  <si>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</si>
  <si>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</si>
  <si>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</si>
  <si>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</si>
  <si>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</si>
  <si>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</si>
  <si>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</si>
  <si>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</si>
  <si>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</si>
  <si>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</si>
  <si>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</si>
  <si>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</si>
  <si>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</si>
  <si>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</si>
  <si>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</si>
  <si>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</si>
  <si>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</si>
  <si>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</si>
  <si>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</si>
  <si>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</si>
  <si>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</si>
  <si>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</si>
  <si>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</si>
  <si>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</si>
  <si>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</si>
  <si>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</si>
  <si>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</si>
  <si>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</si>
  <si>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</si>
  <si>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</si>
  <si>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</si>
  <si>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</si>
  <si>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</si>
  <si>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</si>
  <si>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</si>
  <si>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</si>
  <si>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</si>
  <si>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</si>
  <si>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</si>
  <si>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</si>
  <si>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</si>
  <si>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</si>
  <si>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</si>
  <si>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</si>
  <si>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</si>
  <si>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</si>
  <si>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</si>
  <si>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</si>
  <si>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</si>
  <si>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</si>
  <si>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</si>
  <si>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</si>
  <si>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</si>
  <si>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</si>
  <si>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</si>
  <si>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</si>
  <si>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</si>
  <si>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</si>
  <si>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</si>
  <si>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</si>
  <si>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</si>
  <si>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</si>
  <si>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</si>
  <si>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</si>
  <si>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</si>
  <si>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</si>
  <si>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</si>
  <si>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</si>
  <si>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</si>
  <si>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</si>
  <si>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</si>
  <si>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</si>
  <si>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</si>
  <si>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</si>
  <si>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</si>
  <si>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</si>
  <si>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</si>
  <si>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</si>
  <si>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</si>
  <si>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</si>
  <si>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</si>
  <si>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</si>
  <si>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</si>
  <si>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</si>
  <si>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</si>
  <si>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</si>
  <si>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</si>
  <si>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</si>
  <si>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</si>
  <si>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</si>
  <si>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</si>
  <si>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</si>
  <si>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</si>
  <si>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</si>
  <si>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</si>
  <si>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</si>
  <si>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</si>
  <si>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</si>
  <si>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</si>
  <si>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</si>
  <si>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</si>
  <si>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</si>
  <si>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</si>
  <si>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</si>
  <si>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</si>
  <si>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</si>
  <si>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</si>
  <si>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</si>
  <si>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</si>
  <si>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</si>
  <si>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</si>
  <si>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</si>
  <si>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</si>
  <si>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</si>
  <si>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</si>
  <si>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</si>
  <si>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</si>
  <si>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</si>
  <si>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</si>
  <si>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</si>
  <si>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</si>
  <si>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</si>
  <si>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</si>
  <si>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</si>
  <si>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</si>
  <si>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</si>
  <si>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</si>
  <si>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</si>
  <si>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</si>
  <si>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</si>
  <si>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</si>
  <si>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</si>
  <si>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</si>
  <si>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</si>
  <si>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</si>
  <si>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</si>
  <si>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</si>
  <si>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</si>
  <si>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</si>
  <si>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</si>
  <si>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</si>
  <si>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</si>
  <si>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</si>
  <si>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</si>
  <si>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</si>
  <si>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</si>
  <si>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</si>
  <si>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</si>
  <si>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</si>
  <si>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</si>
  <si>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</si>
  <si>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</si>
  <si>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</si>
  <si>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</si>
  <si>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</si>
  <si>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</si>
  <si>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</si>
  <si>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</si>
  <si>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</si>
  <si>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</si>
  <si>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</si>
  <si>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</si>
  <si>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</si>
  <si>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</si>
  <si>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</si>
  <si>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</si>
  <si>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</si>
  <si>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</si>
  <si>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</si>
  <si>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</si>
  <si>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</si>
  <si>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</si>
  <si>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</si>
  <si>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</si>
  <si>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</si>
  <si>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</si>
  <si>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</si>
  <si>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</si>
  <si>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</si>
  <si>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</si>
  <si>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</si>
  <si>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</si>
  <si>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</si>
  <si>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</si>
  <si>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</si>
  <si>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</si>
  <si>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</si>
  <si>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</si>
  <si>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</si>
  <si>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</si>
  <si>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</si>
  <si>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</si>
  <si>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</si>
  <si>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</si>
  <si>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</si>
  <si>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</si>
  <si>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</si>
  <si>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</si>
  <si>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</si>
  <si>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</si>
  <si>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</si>
  <si>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</si>
  <si>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</si>
  <si>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</si>
  <si>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</si>
  <si>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</si>
  <si>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</si>
  <si>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</si>
  <si>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</si>
  <si>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</si>
  <si>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</si>
  <si>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</si>
  <si>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</si>
  <si>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</si>
  <si>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</si>
  <si>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</si>
  <si>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</si>
  <si>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</si>
  <si>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</si>
  <si>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</si>
  <si>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</si>
  <si>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</si>
  <si>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</si>
  <si>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</si>
  <si>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</si>
  <si>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</si>
  <si>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</si>
  <si>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</si>
  <si>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</si>
  <si>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</si>
  <si>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</si>
  <si>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</si>
  <si>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</si>
  <si>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</si>
  <si>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</si>
  <si>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</si>
  <si>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</si>
  <si>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</si>
  <si>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</si>
  <si>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</si>
  <si>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</si>
  <si>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</si>
  <si>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</si>
  <si>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</si>
  <si>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</si>
  <si>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</si>
  <si>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</si>
  <si>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</si>
  <si>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</si>
  <si>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</si>
  <si>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</si>
  <si>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</si>
  <si>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</si>
  <si>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</si>
  <si>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</si>
  <si>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</si>
  <si>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</si>
  <si>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</si>
  <si>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</si>
  <si>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</si>
  <si>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</si>
  <si>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</si>
  <si>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</si>
  <si>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</si>
  <si>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</si>
  <si>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</si>
  <si>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</si>
  <si>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</si>
  <si>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</si>
  <si>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</si>
  <si>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</si>
  <si>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</si>
  <si>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</si>
  <si>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</si>
  <si>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</si>
  <si>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</si>
  <si>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</si>
  <si>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</si>
  <si>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</si>
  <si>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</si>
  <si>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</si>
  <si>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</si>
  <si>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</si>
  <si>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</si>
  <si>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</si>
  <si>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</si>
  <si>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</si>
  <si>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</si>
  <si>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</si>
  <si>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</si>
  <si>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</si>
  <si>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</si>
  <si>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</si>
  <si>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</si>
  <si>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</si>
  <si>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</si>
  <si>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</si>
  <si>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</si>
  <si>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</si>
  <si>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</si>
  <si>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</si>
  <si>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</si>
  <si>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</si>
  <si>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</si>
  <si>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</si>
  <si>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</si>
  <si>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</si>
  <si>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</si>
  <si>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</si>
  <si>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</si>
  <si>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</si>
  <si>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</si>
  <si>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</si>
  <si>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</si>
  <si>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</si>
  <si>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</si>
  <si>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</si>
  <si>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</si>
  <si>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</si>
  <si>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</si>
  <si>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</si>
  <si>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</si>
  <si>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</si>
  <si>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</si>
  <si>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</si>
  <si>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</si>
  <si>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</si>
  <si>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</si>
  <si>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</si>
  <si>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</si>
  <si>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</si>
  <si>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</si>
  <si>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</si>
  <si>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</si>
  <si>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</si>
  <si>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</si>
  <si>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</si>
  <si>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</si>
  <si>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</si>
  <si>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</si>
  <si>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</si>
  <si>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</si>
  <si>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</si>
  <si>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</si>
  <si>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</si>
  <si>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</si>
  <si>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</si>
  <si>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</si>
  <si>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</si>
  <si>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</si>
  <si>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</si>
  <si>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</si>
  <si>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</si>
  <si>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</si>
  <si>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</si>
  <si>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</si>
  <si>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</si>
  <si>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</si>
  <si>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</si>
  <si>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</si>
  <si>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</si>
  <si>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</si>
  <si>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</si>
  <si>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</si>
  <si>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</si>
  <si>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</si>
  <si>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</si>
  <si>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</si>
  <si>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</si>
  <si>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</si>
  <si>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</si>
  <si>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</si>
  <si>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</si>
  <si>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</si>
  <si>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</si>
  <si>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</si>
  <si>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</si>
  <si>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</si>
  <si>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</si>
  <si>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</si>
  <si>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</si>
  <si>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</si>
  <si>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</si>
  <si>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</si>
  <si>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</si>
  <si>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</si>
  <si>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</si>
  <si>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</si>
  <si>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</si>
  <si>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</si>
  <si>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</si>
  <si>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</si>
  <si>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</si>
  <si>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</si>
  <si>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</si>
  <si>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</si>
  <si>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</si>
  <si>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</si>
  <si>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</si>
  <si>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</si>
  <si>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</si>
  <si>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</si>
  <si>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</si>
  <si>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</si>
  <si>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</si>
  <si>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</si>
  <si>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</si>
  <si>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</si>
  <si>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</si>
  <si>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</si>
  <si>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</si>
  <si>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</si>
  <si>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</si>
  <si>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</si>
  <si>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</si>
  <si>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</si>
  <si>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</si>
  <si>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</si>
  <si>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</si>
  <si>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</si>
  <si>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</si>
  <si>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</si>
  <si>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</si>
  <si>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</si>
  <si>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</si>
  <si>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</si>
  <si>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</si>
  <si>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</si>
  <si>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</si>
  <si>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</si>
  <si>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</si>
  <si>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</si>
  <si>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</si>
  <si>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</si>
  <si>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</si>
  <si>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</si>
  <si>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</si>
  <si>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</si>
  <si>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</si>
  <si>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</si>
  <si>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</si>
  <si>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</si>
  <si>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</si>
  <si>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</si>
  <si>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</si>
  <si>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</si>
  <si>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</si>
  <si>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</si>
  <si>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</si>
  <si>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</si>
  <si>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</si>
  <si>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</si>
  <si>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</si>
  <si>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</si>
  <si>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</si>
  <si>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</si>
  <si>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</si>
  <si>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</si>
  <si>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</si>
  <si>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</si>
  <si>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</si>
  <si>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</si>
  <si>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</si>
  <si>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</si>
  <si>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</si>
  <si>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</si>
  <si>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</si>
  <si>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</si>
  <si>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</si>
  <si>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</si>
  <si>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</si>
  <si>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</si>
  <si>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</si>
  <si>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</si>
  <si>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</si>
  <si>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</si>
  <si>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</si>
  <si>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</si>
  <si>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</si>
  <si>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</si>
  <si>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</si>
  <si>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</si>
  <si>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</si>
  <si>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</si>
  <si>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</si>
  <si>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</si>
  <si>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</si>
  <si>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</si>
  <si>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</si>
  <si>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</si>
  <si>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</si>
  <si>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</si>
  <si>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</si>
  <si>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</si>
  <si>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</si>
  <si>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</si>
  <si>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</si>
  <si>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</si>
  <si>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</si>
  <si>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</si>
  <si>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</si>
  <si>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</si>
  <si>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</si>
  <si>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</si>
  <si>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</si>
  <si>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</si>
  <si>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</si>
  <si>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</si>
  <si>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</si>
  <si>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</si>
  <si>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</si>
  <si>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</si>
  <si>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</si>
  <si>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</si>
  <si>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</si>
  <si>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</si>
  <si>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</si>
  <si>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</si>
  <si>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</si>
  <si>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</si>
  <si>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</si>
  <si>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</si>
  <si>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</si>
  <si>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</si>
  <si>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</si>
  <si>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</si>
  <si>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</si>
  <si>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</si>
  <si>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</si>
  <si>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</si>
  <si>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</si>
  <si>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</si>
  <si>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</si>
  <si>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</si>
  <si>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</si>
  <si>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</si>
  <si>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</si>
  <si>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</si>
  <si>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</si>
  <si>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</si>
  <si>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</si>
  <si>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</si>
  <si>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</si>
  <si>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</si>
  <si>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</si>
  <si>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</si>
  <si>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</si>
  <si>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</si>
  <si>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</si>
  <si>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</si>
  <si>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</si>
  <si>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</si>
  <si>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</si>
  <si>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</si>
  <si>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</si>
  <si>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</si>
  <si>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</si>
  <si>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</si>
  <si>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</si>
  <si>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</si>
  <si>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</si>
  <si>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</si>
  <si>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</si>
  <si>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</si>
  <si>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</si>
  <si>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</si>
  <si>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</si>
  <si>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</si>
  <si>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</si>
  <si>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</si>
  <si>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</si>
  <si>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</si>
  <si>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</si>
  <si>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</si>
  <si>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</si>
  <si>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</si>
  <si>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</si>
  <si>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</si>
  <si>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</si>
  <si>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</si>
  <si>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</si>
  <si>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</si>
  <si>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</si>
  <si>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</si>
  <si>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松前町</t>
  </si>
  <si>
    <t>38206</t>
  </si>
  <si>
    <t>西条市</t>
  </si>
  <si>
    <t>38206_令和4年度</t>
  </si>
  <si>
    <t>38206_令和6年度</t>
  </si>
  <si>
    <t>38205</t>
  </si>
  <si>
    <t>新居浜市</t>
  </si>
  <si>
    <t>38205_令和4年度</t>
  </si>
  <si>
    <t>38205_令和6年度</t>
  </si>
  <si>
    <t>38506</t>
  </si>
  <si>
    <t>愛南町</t>
  </si>
  <si>
    <t>38506_令和4年度</t>
  </si>
  <si>
    <t>38506_令和6年度</t>
  </si>
  <si>
    <t>38204</t>
  </si>
  <si>
    <t>八幡浜市</t>
  </si>
  <si>
    <t>38204_令和4年度</t>
  </si>
  <si>
    <t>38204_令和6年度</t>
  </si>
  <si>
    <t>38401</t>
  </si>
  <si>
    <t>38401_令和4年度</t>
  </si>
  <si>
    <t>38401_令和6年度</t>
  </si>
  <si>
    <t>38402</t>
  </si>
  <si>
    <t>砥部町</t>
  </si>
  <si>
    <t>38402_令和4年度</t>
  </si>
  <si>
    <t>38402_令和6年度</t>
  </si>
  <si>
    <t>38442</t>
  </si>
  <si>
    <t>伊方町</t>
  </si>
  <si>
    <t>38442_令和4年度</t>
  </si>
  <si>
    <t>38442_令和6年度</t>
  </si>
  <si>
    <t>38422</t>
  </si>
  <si>
    <t>内子町</t>
  </si>
  <si>
    <t>38422_令和4年度</t>
  </si>
  <si>
    <t>38422_令和6年度</t>
  </si>
  <si>
    <t>38203</t>
  </si>
  <si>
    <t>宇和島市</t>
  </si>
  <si>
    <t>38203_令和4年度</t>
  </si>
  <si>
    <t>38203_令和6年度</t>
  </si>
  <si>
    <t>38356</t>
  </si>
  <si>
    <t>上島町</t>
  </si>
  <si>
    <t>38356_令和4年度</t>
  </si>
  <si>
    <t>38356_令和6年度</t>
  </si>
  <si>
    <t>38484</t>
  </si>
  <si>
    <t>松野町</t>
  </si>
  <si>
    <t>38484_令和4年度</t>
  </si>
  <si>
    <t>38484_令和6年度</t>
  </si>
  <si>
    <t>38386</t>
  </si>
  <si>
    <t>久万高原町</t>
  </si>
  <si>
    <t>38386_令和4年度</t>
  </si>
  <si>
    <t>38386_令和6年度</t>
  </si>
  <si>
    <t>38488</t>
  </si>
  <si>
    <t>鬼北町</t>
  </si>
  <si>
    <t>38488_令和4年度</t>
  </si>
  <si>
    <t>38488_令和6年度</t>
  </si>
  <si>
    <t>太子町</t>
  </si>
  <si>
    <t>38213</t>
  </si>
  <si>
    <t>四国中央市</t>
  </si>
  <si>
    <t>38213_令和4年度</t>
  </si>
  <si>
    <t>38213_令和6年度</t>
  </si>
  <si>
    <t>38207</t>
  </si>
  <si>
    <t>大洲市</t>
  </si>
  <si>
    <t>38207_令和4年度</t>
  </si>
  <si>
    <t>38207_令和6年度</t>
  </si>
  <si>
    <t>07211_令和6年度</t>
  </si>
  <si>
    <t>07211</t>
  </si>
  <si>
    <t>田村市</t>
  </si>
  <si>
    <t>07211_令和4年度</t>
  </si>
  <si>
    <t>47329_平成2年度</t>
  </si>
  <si>
    <t>47329</t>
  </si>
  <si>
    <t>西原町</t>
  </si>
  <si>
    <t>47329_平成17年度</t>
  </si>
  <si>
    <t>47329_平成18年度</t>
  </si>
  <si>
    <t>47329_平成19年度</t>
  </si>
  <si>
    <t>47329_平成20年度</t>
  </si>
  <si>
    <t>47329_平成21年度</t>
  </si>
  <si>
    <t>47329_平成22年度</t>
  </si>
  <si>
    <t>47329_平成23年度</t>
  </si>
  <si>
    <t>47329_平成24年度</t>
  </si>
  <si>
    <t>47329_平成25年度</t>
  </si>
  <si>
    <t>47329_平成26年度</t>
  </si>
  <si>
    <t>47329_平成27年度</t>
  </si>
  <si>
    <t>47329_平成28年度</t>
  </si>
  <si>
    <t>47329_平成29年度</t>
  </si>
  <si>
    <t>47329_平成30年度</t>
  </si>
  <si>
    <t>47329_令和元年度</t>
  </si>
  <si>
    <t>47329_令和2年度</t>
  </si>
  <si>
    <t>47329_令和3年度</t>
  </si>
  <si>
    <t>47329_令和4年度</t>
  </si>
  <si>
    <t>47329_令和5年度</t>
  </si>
  <si>
    <t>47329_令和6年度</t>
  </si>
  <si>
    <t>44206_平成2年度</t>
  </si>
  <si>
    <t>44206</t>
  </si>
  <si>
    <t>臼杵市</t>
  </si>
  <si>
    <t>44206_平成17年度</t>
  </si>
  <si>
    <t>44206_平成18年度</t>
  </si>
  <si>
    <t>44206_平成19年度</t>
  </si>
  <si>
    <t>44206_平成20年度</t>
  </si>
  <si>
    <t>44206_平成21年度</t>
  </si>
  <si>
    <t>44206_平成22年度</t>
  </si>
  <si>
    <t>44206_平成23年度</t>
  </si>
  <si>
    <t>44206_平成24年度</t>
  </si>
  <si>
    <t>44206_平成25年度</t>
  </si>
  <si>
    <t>44206_平成26年度</t>
  </si>
  <si>
    <t>44206_平成27年度</t>
  </si>
  <si>
    <t>44206_平成28年度</t>
  </si>
  <si>
    <t>44206_平成29年度</t>
  </si>
  <si>
    <t>44206_平成30年度</t>
  </si>
  <si>
    <t>44206_令和元年度</t>
  </si>
  <si>
    <t>44206_令和2年度</t>
  </si>
  <si>
    <t>44206_令和3年度</t>
  </si>
  <si>
    <t>44206_令和4年度</t>
  </si>
  <si>
    <t>44206_令和5年度</t>
  </si>
  <si>
    <t>44206_令和6年度</t>
  </si>
  <si>
    <t>38210_平成2年度</t>
  </si>
  <si>
    <t>38210</t>
  </si>
  <si>
    <t>伊予市</t>
  </si>
  <si>
    <t>38210_平成17年度</t>
  </si>
  <si>
    <t>38210_平成18年度</t>
  </si>
  <si>
    <t>38210_平成19年度</t>
  </si>
  <si>
    <t>38210_平成20年度</t>
  </si>
  <si>
    <t>38210_平成21年度</t>
  </si>
  <si>
    <t>38210_平成22年度</t>
  </si>
  <si>
    <t>38210_平成23年度</t>
  </si>
  <si>
    <t>38210_平成24年度</t>
  </si>
  <si>
    <t>38210_平成25年度</t>
  </si>
  <si>
    <t>38210_平成26年度</t>
  </si>
  <si>
    <t>38210_平成27年度</t>
  </si>
  <si>
    <t>38210_平成28年度</t>
  </si>
  <si>
    <t>38210_平成29年度</t>
  </si>
  <si>
    <t>38210_平成30年度</t>
  </si>
  <si>
    <t>38210_令和元年度</t>
  </si>
  <si>
    <t>38210_令和2年度</t>
  </si>
  <si>
    <t>38210_令和3年度</t>
  </si>
  <si>
    <t>38210_令和4年度</t>
  </si>
  <si>
    <t>38210_令和5年度</t>
  </si>
  <si>
    <t>38210_令和6年度</t>
  </si>
  <si>
    <t>36403_平成2年度</t>
  </si>
  <si>
    <t>36403</t>
  </si>
  <si>
    <t>藍住町</t>
  </si>
  <si>
    <t>36403_平成17年度</t>
  </si>
  <si>
    <t>36403_平成18年度</t>
  </si>
  <si>
    <t>36403_平成19年度</t>
  </si>
  <si>
    <t>36403_平成20年度</t>
  </si>
  <si>
    <t>36403_平成21年度</t>
  </si>
  <si>
    <t>36403_平成22年度</t>
  </si>
  <si>
    <t>36403_平成23年度</t>
  </si>
  <si>
    <t>36403_平成24年度</t>
  </si>
  <si>
    <t>36403_平成25年度</t>
  </si>
  <si>
    <t>36403_平成26年度</t>
  </si>
  <si>
    <t>36403_平成27年度</t>
  </si>
  <si>
    <t>36403_平成28年度</t>
  </si>
  <si>
    <t>36403_平成29年度</t>
  </si>
  <si>
    <t>36403_平成30年度</t>
  </si>
  <si>
    <t>36403_令和元年度</t>
  </si>
  <si>
    <t>36403_令和2年度</t>
  </si>
  <si>
    <t>36403_令和3年度</t>
  </si>
  <si>
    <t>36403_令和4年度</t>
  </si>
  <si>
    <t>36403_令和5年度</t>
  </si>
  <si>
    <t>36403_令和6年度</t>
  </si>
  <si>
    <t>36203_平成2年度</t>
  </si>
  <si>
    <t>36203</t>
  </si>
  <si>
    <t>小松島市</t>
  </si>
  <si>
    <t>36203_平成17年度</t>
  </si>
  <si>
    <t>36203_平成18年度</t>
  </si>
  <si>
    <t>36203_平成19年度</t>
  </si>
  <si>
    <t>36203_平成20年度</t>
  </si>
  <si>
    <t>36203_平成21年度</t>
  </si>
  <si>
    <t>36203_平成22年度</t>
  </si>
  <si>
    <t>36203_平成23年度</t>
  </si>
  <si>
    <t>36203_平成24年度</t>
  </si>
  <si>
    <t>36203_平成25年度</t>
  </si>
  <si>
    <t>36203_平成26年度</t>
  </si>
  <si>
    <t>36203_平成27年度</t>
  </si>
  <si>
    <t>36203_平成28年度</t>
  </si>
  <si>
    <t>36203_平成29年度</t>
  </si>
  <si>
    <t>36203_平成30年度</t>
  </si>
  <si>
    <t>36203_令和元年度</t>
  </si>
  <si>
    <t>36203_令和2年度</t>
  </si>
  <si>
    <t>36203_令和3年度</t>
  </si>
  <si>
    <t>36203_令和4年度</t>
  </si>
  <si>
    <t>36203_令和5年度</t>
  </si>
  <si>
    <t>36203_令和6年度</t>
  </si>
  <si>
    <t>12238_平成2年度</t>
  </si>
  <si>
    <t>12238</t>
  </si>
  <si>
    <t>いすみ市</t>
  </si>
  <si>
    <t>12238_平成17年度</t>
  </si>
  <si>
    <t>12238_平成18年度</t>
  </si>
  <si>
    <t>12238_平成19年度</t>
  </si>
  <si>
    <t>12238_平成20年度</t>
  </si>
  <si>
    <t>12238_平成21年度</t>
  </si>
  <si>
    <t>12238_平成22年度</t>
  </si>
  <si>
    <t>12238_平成23年度</t>
  </si>
  <si>
    <t>12238_平成24年度</t>
  </si>
  <si>
    <t>12238_平成25年度</t>
  </si>
  <si>
    <t>12238_平成26年度</t>
  </si>
  <si>
    <t>12238_平成27年度</t>
  </si>
  <si>
    <t>12238_平成28年度</t>
  </si>
  <si>
    <t>12238_平成29年度</t>
  </si>
  <si>
    <t>12238_平成30年度</t>
  </si>
  <si>
    <t>12238_令和元年度</t>
  </si>
  <si>
    <t>12238_令和2年度</t>
  </si>
  <si>
    <t>12238_令和3年度</t>
  </si>
  <si>
    <t>12238_令和4年度</t>
  </si>
  <si>
    <t>12238_令和5年度</t>
  </si>
  <si>
    <t>12238_令和6年度</t>
  </si>
  <si>
    <t>29426_平成2年度</t>
  </si>
  <si>
    <t>29426</t>
  </si>
  <si>
    <t>広陵町</t>
  </si>
  <si>
    <t>29426_平成17年度</t>
  </si>
  <si>
    <t>29426_平成18年度</t>
  </si>
  <si>
    <t>29426_平成19年度</t>
  </si>
  <si>
    <t>29426_平成20年度</t>
  </si>
  <si>
    <t>29426_平成21年度</t>
  </si>
  <si>
    <t>29426_平成22年度</t>
  </si>
  <si>
    <t>29426_平成23年度</t>
  </si>
  <si>
    <t>29426_平成24年度</t>
  </si>
  <si>
    <t>29426_平成25年度</t>
  </si>
  <si>
    <t>29426_平成26年度</t>
  </si>
  <si>
    <t>29426_平成27年度</t>
  </si>
  <si>
    <t>29426_平成28年度</t>
  </si>
  <si>
    <t>29426_平成29年度</t>
  </si>
  <si>
    <t>29426_平成30年度</t>
  </si>
  <si>
    <t>29426_令和元年度</t>
  </si>
  <si>
    <t>29426_令和2年度</t>
  </si>
  <si>
    <t>29426_令和3年度</t>
  </si>
  <si>
    <t>29426_令和4年度</t>
  </si>
  <si>
    <t>29426_令和5年度</t>
  </si>
  <si>
    <t>29426_令和6年度</t>
  </si>
  <si>
    <t>23362_平成2年度</t>
  </si>
  <si>
    <t>23362</t>
  </si>
  <si>
    <t>扶桑町</t>
  </si>
  <si>
    <t>23362_平成17年度</t>
  </si>
  <si>
    <t>23362_平成18年度</t>
  </si>
  <si>
    <t>23362_平成19年度</t>
  </si>
  <si>
    <t>23362_平成20年度</t>
  </si>
  <si>
    <t>23362_平成21年度</t>
  </si>
  <si>
    <t>23362_平成22年度</t>
  </si>
  <si>
    <t>23362_平成23年度</t>
  </si>
  <si>
    <t>23362_平成24年度</t>
  </si>
  <si>
    <t>23362_平成25年度</t>
  </si>
  <si>
    <t>23362_平成26年度</t>
  </si>
  <si>
    <t>23362_平成27年度</t>
  </si>
  <si>
    <t>23362_平成28年度</t>
  </si>
  <si>
    <t>23362_平成29年度</t>
  </si>
  <si>
    <t>23362_平成30年度</t>
  </si>
  <si>
    <t>23362_令和元年度</t>
  </si>
  <si>
    <t>23362_令和2年度</t>
  </si>
  <si>
    <t>23362_令和3年度</t>
  </si>
  <si>
    <t>23362_令和4年度</t>
  </si>
  <si>
    <t>23362_令和5年度</t>
  </si>
  <si>
    <t>23362_令和6年度</t>
  </si>
  <si>
    <t>32209_平成2年度</t>
  </si>
  <si>
    <t>32209</t>
  </si>
  <si>
    <t>雲南市</t>
  </si>
  <si>
    <t>32209_平成17年度</t>
  </si>
  <si>
    <t>32209_平成18年度</t>
  </si>
  <si>
    <t>32209_平成19年度</t>
  </si>
  <si>
    <t>32209_平成20年度</t>
  </si>
  <si>
    <t>32209_平成21年度</t>
  </si>
  <si>
    <t>32209_平成22年度</t>
  </si>
  <si>
    <t>32209_平成23年度</t>
  </si>
  <si>
    <t>32209_平成24年度</t>
  </si>
  <si>
    <t>32209_平成25年度</t>
  </si>
  <si>
    <t>32209_平成26年度</t>
  </si>
  <si>
    <t>32209_平成27年度</t>
  </si>
  <si>
    <t>32209_平成28年度</t>
  </si>
  <si>
    <t>32209_平成29年度</t>
  </si>
  <si>
    <t>32209_平成30年度</t>
  </si>
  <si>
    <t>32209_令和元年度</t>
  </si>
  <si>
    <t>32209_令和2年度</t>
  </si>
  <si>
    <t>32209_令和3年度</t>
  </si>
  <si>
    <t>32209_令和4年度</t>
  </si>
  <si>
    <t>32209_令和5年度</t>
  </si>
  <si>
    <t>32209_令和6年度</t>
  </si>
  <si>
    <t>40227_平成2年度</t>
  </si>
  <si>
    <t>40227</t>
  </si>
  <si>
    <t>嘉麻市</t>
  </si>
  <si>
    <t>40227_平成17年度</t>
  </si>
  <si>
    <t>40227_平成18年度</t>
  </si>
  <si>
    <t>40227_平成19年度</t>
  </si>
  <si>
    <t>40227_平成20年度</t>
  </si>
  <si>
    <t>40227_平成21年度</t>
  </si>
  <si>
    <t>40227_平成22年度</t>
  </si>
  <si>
    <t>40227_平成23年度</t>
  </si>
  <si>
    <t>40227_平成24年度</t>
  </si>
  <si>
    <t>40227_平成25年度</t>
  </si>
  <si>
    <t>40227_平成26年度</t>
  </si>
  <si>
    <t>40227_平成27年度</t>
  </si>
  <si>
    <t>40227_平成28年度</t>
  </si>
  <si>
    <t>40227_平成29年度</t>
  </si>
  <si>
    <t>40227_平成30年度</t>
  </si>
  <si>
    <t>40227_令和元年度</t>
  </si>
  <si>
    <t>40227_令和2年度</t>
  </si>
  <si>
    <t>40227_令和3年度</t>
  </si>
  <si>
    <t>40227_令和4年度</t>
  </si>
  <si>
    <t>40227_令和5年度</t>
  </si>
  <si>
    <t>40227_令和6年度</t>
  </si>
  <si>
    <t>28382_平成2年度</t>
  </si>
  <si>
    <t>28382</t>
  </si>
  <si>
    <t>播磨町</t>
  </si>
  <si>
    <t>28382_平成17年度</t>
  </si>
  <si>
    <t>28382_平成18年度</t>
  </si>
  <si>
    <t>28382_平成19年度</t>
  </si>
  <si>
    <t>28382_平成20年度</t>
  </si>
  <si>
    <t>28382_平成21年度</t>
  </si>
  <si>
    <t>28382_平成22年度</t>
  </si>
  <si>
    <t>28382_平成23年度</t>
  </si>
  <si>
    <t>28382_平成24年度</t>
  </si>
  <si>
    <t>28382_平成25年度</t>
  </si>
  <si>
    <t>28382_平成26年度</t>
  </si>
  <si>
    <t>28382_平成27年度</t>
  </si>
  <si>
    <t>28382_平成28年度</t>
  </si>
  <si>
    <t>28382_平成29年度</t>
  </si>
  <si>
    <t>28382_平成30年度</t>
  </si>
  <si>
    <t>28382_令和元年度</t>
  </si>
  <si>
    <t>28382_令和2年度</t>
  </si>
  <si>
    <t>28382_令和3年度</t>
  </si>
  <si>
    <t>28382_令和4年度</t>
  </si>
  <si>
    <t>28382_令和5年度</t>
  </si>
  <si>
    <t>28382_令和6年度</t>
  </si>
  <si>
    <t>40229_平成2年度</t>
  </si>
  <si>
    <t>40229</t>
  </si>
  <si>
    <t>みやま市</t>
  </si>
  <si>
    <t>40229_平成17年度</t>
  </si>
  <si>
    <t>40229_平成18年度</t>
  </si>
  <si>
    <t>40229_平成19年度</t>
  </si>
  <si>
    <t>40229_平成20年度</t>
  </si>
  <si>
    <t>40229_平成21年度</t>
  </si>
  <si>
    <t>40229_平成22年度</t>
  </si>
  <si>
    <t>40229_平成23年度</t>
  </si>
  <si>
    <t>40229_平成24年度</t>
  </si>
  <si>
    <t>40229_平成25年度</t>
  </si>
  <si>
    <t>40229_平成26年度</t>
  </si>
  <si>
    <t>40229_平成27年度</t>
  </si>
  <si>
    <t>40229_平成28年度</t>
  </si>
  <si>
    <t>40229_平成29年度</t>
  </si>
  <si>
    <t>40229_平成30年度</t>
  </si>
  <si>
    <t>40229_令和元年度</t>
  </si>
  <si>
    <t>40229_令和2年度</t>
  </si>
  <si>
    <t>40229_令和3年度</t>
  </si>
  <si>
    <t>40229_令和4年度</t>
  </si>
  <si>
    <t>40229_令和5年度</t>
  </si>
  <si>
    <t>40229_令和6年度</t>
  </si>
  <si>
    <t>12234_平成2年度</t>
  </si>
  <si>
    <t>12234</t>
  </si>
  <si>
    <t>南房総市</t>
  </si>
  <si>
    <t>12234_平成17年度</t>
  </si>
  <si>
    <t>12234_平成18年度</t>
  </si>
  <si>
    <t>12234_平成19年度</t>
  </si>
  <si>
    <t>12234_平成20年度</t>
  </si>
  <si>
    <t>12234_平成21年度</t>
  </si>
  <si>
    <t>12234_平成22年度</t>
  </si>
  <si>
    <t>12234_平成23年度</t>
  </si>
  <si>
    <t>12234_平成24年度</t>
  </si>
  <si>
    <t>12234_平成25年度</t>
  </si>
  <si>
    <t>12234_平成26年度</t>
  </si>
  <si>
    <t>12234_平成27年度</t>
  </si>
  <si>
    <t>12234_平成28年度</t>
  </si>
  <si>
    <t>12234_平成29年度</t>
  </si>
  <si>
    <t>12234_平成30年度</t>
  </si>
  <si>
    <t>12234_令和元年度</t>
  </si>
  <si>
    <t>12234_令和2年度</t>
  </si>
  <si>
    <t>12234_令和3年度</t>
  </si>
  <si>
    <t>12234_令和4年度</t>
  </si>
  <si>
    <t>12234_令和5年度</t>
  </si>
  <si>
    <t>12234_令和6年度</t>
  </si>
  <si>
    <t>36206_平成2年度</t>
  </si>
  <si>
    <t>36206</t>
  </si>
  <si>
    <t>阿波市</t>
  </si>
  <si>
    <t>36206_平成17年度</t>
  </si>
  <si>
    <t>36206_平成18年度</t>
  </si>
  <si>
    <t>36206_平成19年度</t>
  </si>
  <si>
    <t>36206_平成20年度</t>
  </si>
  <si>
    <t>36206_平成21年度</t>
  </si>
  <si>
    <t>36206_平成22年度</t>
  </si>
  <si>
    <t>36206_平成23年度</t>
  </si>
  <si>
    <t>36206_平成24年度</t>
  </si>
  <si>
    <t>36206_平成25年度</t>
  </si>
  <si>
    <t>36206_平成26年度</t>
  </si>
  <si>
    <t>36206_平成27年度</t>
  </si>
  <si>
    <t>36206_平成28年度</t>
  </si>
  <si>
    <t>36206_平成29年度</t>
  </si>
  <si>
    <t>36206_平成30年度</t>
  </si>
  <si>
    <t>36206_令和元年度</t>
  </si>
  <si>
    <t>36206_令和2年度</t>
  </si>
  <si>
    <t>36206_令和3年度</t>
  </si>
  <si>
    <t>36206_令和4年度</t>
  </si>
  <si>
    <t>36206_令和5年度</t>
  </si>
  <si>
    <t>36206_令和6年度</t>
  </si>
  <si>
    <t>28227_平成2年度</t>
  </si>
  <si>
    <t>28227</t>
  </si>
  <si>
    <t>宍粟市</t>
  </si>
  <si>
    <t>28227_平成17年度</t>
  </si>
  <si>
    <t>28227_平成18年度</t>
  </si>
  <si>
    <t>28227_平成19年度</t>
  </si>
  <si>
    <t>28227_平成20年度</t>
  </si>
  <si>
    <t>28227_平成21年度</t>
  </si>
  <si>
    <t>28227_平成22年度</t>
  </si>
  <si>
    <t>28227_平成23年度</t>
  </si>
  <si>
    <t>28227_平成24年度</t>
  </si>
  <si>
    <t>28227_平成25年度</t>
  </si>
  <si>
    <t>28227_平成26年度</t>
  </si>
  <si>
    <t>28227_平成27年度</t>
  </si>
  <si>
    <t>28227_平成28年度</t>
  </si>
  <si>
    <t>28227_平成29年度</t>
  </si>
  <si>
    <t>28227_平成30年度</t>
  </si>
  <si>
    <t>28227_令和元年度</t>
  </si>
  <si>
    <t>28227_令和2年度</t>
  </si>
  <si>
    <t>28227_令和3年度</t>
  </si>
  <si>
    <t>28227_令和4年度</t>
  </si>
  <si>
    <t>28227_令和5年度</t>
  </si>
  <si>
    <t>28227_令和6年度</t>
  </si>
  <si>
    <t>38214_平成2年度</t>
  </si>
  <si>
    <t>38214</t>
  </si>
  <si>
    <t>西予市</t>
  </si>
  <si>
    <t>38214_平成17年度</t>
  </si>
  <si>
    <t>38214_平成18年度</t>
  </si>
  <si>
    <t>38214_平成19年度</t>
  </si>
  <si>
    <t>38214_平成20年度</t>
  </si>
  <si>
    <t>38214_平成21年度</t>
  </si>
  <si>
    <t>38214_平成22年度</t>
  </si>
  <si>
    <t>38214_平成23年度</t>
  </si>
  <si>
    <t>38214_平成24年度</t>
  </si>
  <si>
    <t>38214_平成25年度</t>
  </si>
  <si>
    <t>38214_平成26年度</t>
  </si>
  <si>
    <t>38214_平成27年度</t>
  </si>
  <si>
    <t>38214_平成28年度</t>
  </si>
  <si>
    <t>38214_平成29年度</t>
  </si>
  <si>
    <t>38214_平成30年度</t>
  </si>
  <si>
    <t>38214_令和元年度</t>
  </si>
  <si>
    <t>38214_令和2年度</t>
  </si>
  <si>
    <t>38214_令和3年度</t>
  </si>
  <si>
    <t>38214_令和4年度</t>
  </si>
  <si>
    <t>38214_令和5年度</t>
  </si>
  <si>
    <t>38214_令和6年度</t>
  </si>
  <si>
    <t>42211_平成2年度</t>
  </si>
  <si>
    <t>42211</t>
  </si>
  <si>
    <t>五島市</t>
  </si>
  <si>
    <t>42211_平成17年度</t>
  </si>
  <si>
    <t>42211_平成18年度</t>
  </si>
  <si>
    <t>42211_平成19年度</t>
  </si>
  <si>
    <t>42211_平成20年度</t>
  </si>
  <si>
    <t>42211_平成21年度</t>
  </si>
  <si>
    <t>42211_平成22年度</t>
  </si>
  <si>
    <t>42211_平成23年度</t>
  </si>
  <si>
    <t>42211_平成24年度</t>
  </si>
  <si>
    <t>42211_平成25年度</t>
  </si>
  <si>
    <t>42211_平成26年度</t>
  </si>
  <si>
    <t>42211_平成27年度</t>
  </si>
  <si>
    <t>42211_平成28年度</t>
  </si>
  <si>
    <t>42211_平成29年度</t>
  </si>
  <si>
    <t>42211_平成30年度</t>
  </si>
  <si>
    <t>42211_令和元年度</t>
  </si>
  <si>
    <t>42211_令和2年度</t>
  </si>
  <si>
    <t>42211_令和3年度</t>
  </si>
  <si>
    <t>42211_令和4年度</t>
  </si>
  <si>
    <t>42211_令和5年度</t>
  </si>
  <si>
    <t>42211_令和6年度</t>
  </si>
  <si>
    <t>43443_平成2年度</t>
  </si>
  <si>
    <t>43443</t>
  </si>
  <si>
    <t>益城町</t>
  </si>
  <si>
    <t>43443_平成17年度</t>
  </si>
  <si>
    <t>43443_平成18年度</t>
  </si>
  <si>
    <t>43443_平成19年度</t>
  </si>
  <si>
    <t>43443_平成20年度</t>
  </si>
  <si>
    <t>43443_平成21年度</t>
  </si>
  <si>
    <t>43443_平成22年度</t>
  </si>
  <si>
    <t>43443_平成23年度</t>
  </si>
  <si>
    <t>43443_平成24年度</t>
  </si>
  <si>
    <t>43443_平成25年度</t>
  </si>
  <si>
    <t>43443_平成26年度</t>
  </si>
  <si>
    <t>43443_平成27年度</t>
  </si>
  <si>
    <t>43443_平成28年度</t>
  </si>
  <si>
    <t>43443_平成29年度</t>
  </si>
  <si>
    <t>43443_平成30年度</t>
  </si>
  <si>
    <t>43443_令和元年度</t>
  </si>
  <si>
    <t>43443_令和2年度</t>
  </si>
  <si>
    <t>43443_令和3年度</t>
  </si>
  <si>
    <t>43443_令和4年度</t>
  </si>
  <si>
    <t>43443_令和5年度</t>
  </si>
  <si>
    <t>43443_令和6年度</t>
  </si>
  <si>
    <t>22205_平成2年度</t>
  </si>
  <si>
    <t>22205</t>
  </si>
  <si>
    <t>熱海市</t>
  </si>
  <si>
    <t>22205_平成17年度</t>
  </si>
  <si>
    <t>22205_平成18年度</t>
  </si>
  <si>
    <t>22205_平成19年度</t>
  </si>
  <si>
    <t>22205_平成20年度</t>
  </si>
  <si>
    <t>22205_平成21年度</t>
  </si>
  <si>
    <t>22205_平成22年度</t>
  </si>
  <si>
    <t>22205_平成23年度</t>
  </si>
  <si>
    <t>22205_平成24年度</t>
  </si>
  <si>
    <t>22205_平成25年度</t>
  </si>
  <si>
    <t>22205_平成26年度</t>
  </si>
  <si>
    <t>22205_平成27年度</t>
  </si>
  <si>
    <t>22205_平成28年度</t>
  </si>
  <si>
    <t>22205_平成29年度</t>
  </si>
  <si>
    <t>22205_平成30年度</t>
  </si>
  <si>
    <t>22205_令和元年度</t>
  </si>
  <si>
    <t>22205_令和2年度</t>
  </si>
  <si>
    <t>22205_令和3年度</t>
  </si>
  <si>
    <t>22205_令和4年度</t>
  </si>
  <si>
    <t>22205_令和5年度</t>
  </si>
  <si>
    <t>22205_令和6年度</t>
  </si>
  <si>
    <t>12235_平成2年度</t>
  </si>
  <si>
    <t>12235</t>
  </si>
  <si>
    <t>匝瑳市</t>
  </si>
  <si>
    <t>12235_平成17年度</t>
  </si>
  <si>
    <t>12235_平成18年度</t>
  </si>
  <si>
    <t>12235_平成19年度</t>
  </si>
  <si>
    <t>12235_平成20年度</t>
  </si>
  <si>
    <t>12235_平成21年度</t>
  </si>
  <si>
    <t>12235_平成22年度</t>
  </si>
  <si>
    <t>12235_平成23年度</t>
  </si>
  <si>
    <t>12235_平成24年度</t>
  </si>
  <si>
    <t>12235_平成25年度</t>
  </si>
  <si>
    <t>12235_平成26年度</t>
  </si>
  <si>
    <t>12235_平成27年度</t>
  </si>
  <si>
    <t>12235_平成28年度</t>
  </si>
  <si>
    <t>12235_平成29年度</t>
  </si>
  <si>
    <t>12235_平成30年度</t>
  </si>
  <si>
    <t>12235_令和元年度</t>
  </si>
  <si>
    <t>12235_令和2年度</t>
  </si>
  <si>
    <t>12235_令和3年度</t>
  </si>
  <si>
    <t>12235_令和4年度</t>
  </si>
  <si>
    <t>12235_令和5年度</t>
  </si>
  <si>
    <t>12235_令和6年度</t>
  </si>
  <si>
    <t>07211_平成2年度</t>
  </si>
  <si>
    <t>07211_平成17年度</t>
  </si>
  <si>
    <t>07211_平成18年度</t>
  </si>
  <si>
    <t>07211_平成19年度</t>
  </si>
  <si>
    <t>07211_平成20年度</t>
  </si>
  <si>
    <t>07211_平成21年度</t>
  </si>
  <si>
    <t>07211_平成22年度</t>
  </si>
  <si>
    <t>07211_平成23年度</t>
  </si>
  <si>
    <t>07211_平成24年度</t>
  </si>
  <si>
    <t>07211_平成25年度</t>
  </si>
  <si>
    <t>07211_平成26年度</t>
  </si>
  <si>
    <t>07211_平成27年度</t>
  </si>
  <si>
    <t>07211_平成28年度</t>
  </si>
  <si>
    <t>07211_平成29年度</t>
  </si>
  <si>
    <t>07211_平成30年度</t>
  </si>
  <si>
    <t>07211_令和元年度</t>
  </si>
  <si>
    <t>07211_令和2年度</t>
  </si>
  <si>
    <t>07211_令和3年度</t>
  </si>
  <si>
    <t>07211_令和5年度</t>
  </si>
  <si>
    <t>44213_平成2年度</t>
  </si>
  <si>
    <t>44213</t>
  </si>
  <si>
    <t>由布市</t>
  </si>
  <si>
    <t>44213_平成17年度</t>
  </si>
  <si>
    <t>44213_平成18年度</t>
  </si>
  <si>
    <t>44213_平成19年度</t>
  </si>
  <si>
    <t>44213_平成20年度</t>
  </si>
  <si>
    <t>44213_平成21年度</t>
  </si>
  <si>
    <t>44213_平成22年度</t>
  </si>
  <si>
    <t>44213_平成23年度</t>
  </si>
  <si>
    <t>44213_平成24年度</t>
  </si>
  <si>
    <t>44213_平成25年度</t>
  </si>
  <si>
    <t>44213_平成26年度</t>
  </si>
  <si>
    <t>44213_平成27年度</t>
  </si>
  <si>
    <t>44213_平成28年度</t>
  </si>
  <si>
    <t>44213_平成29年度</t>
  </si>
  <si>
    <t>44213_平成30年度</t>
  </si>
  <si>
    <t>44213_令和元年度</t>
  </si>
  <si>
    <t>44213_令和2年度</t>
  </si>
  <si>
    <t>44213_令和3年度</t>
  </si>
  <si>
    <t>44213_令和4年度</t>
  </si>
  <si>
    <t>44213_令和5年度</t>
  </si>
  <si>
    <t>44213_令和6年度</t>
  </si>
  <si>
    <t>28464_平成2年度</t>
  </si>
  <si>
    <t>28464</t>
  </si>
  <si>
    <t>28464_平成17年度</t>
  </si>
  <si>
    <t>28464_平成18年度</t>
  </si>
  <si>
    <t>28464_平成19年度</t>
  </si>
  <si>
    <t>28464_平成20年度</t>
  </si>
  <si>
    <t>28464_平成21年度</t>
  </si>
  <si>
    <t>28464_平成22年度</t>
  </si>
  <si>
    <t>28464_平成23年度</t>
  </si>
  <si>
    <t>28464_平成24年度</t>
  </si>
  <si>
    <t>28464_平成25年度</t>
  </si>
  <si>
    <t>28464_平成26年度</t>
  </si>
  <si>
    <t>28464_平成27年度</t>
  </si>
  <si>
    <t>28464_平成28年度</t>
  </si>
  <si>
    <t>28464_平成29年度</t>
  </si>
  <si>
    <t>28464_平成30年度</t>
  </si>
  <si>
    <t>28464_令和元年度</t>
  </si>
  <si>
    <t>28464_令和2年度</t>
  </si>
  <si>
    <t>28464_令和3年度</t>
  </si>
  <si>
    <t>28464_令和4年度</t>
  </si>
  <si>
    <t>28464_令和5年度</t>
  </si>
  <si>
    <t>28464_令和6年度</t>
  </si>
  <si>
    <t>23424_平成2年度</t>
  </si>
  <si>
    <t>23424</t>
  </si>
  <si>
    <t>大治町</t>
  </si>
  <si>
    <t>23424_平成17年度</t>
  </si>
  <si>
    <t>23424_平成18年度</t>
  </si>
  <si>
    <t>23424_平成19年度</t>
  </si>
  <si>
    <t>23424_平成20年度</t>
  </si>
  <si>
    <t>23424_平成21年度</t>
  </si>
  <si>
    <t>23424_平成22年度</t>
  </si>
  <si>
    <t>23424_平成23年度</t>
  </si>
  <si>
    <t>23424_平成24年度</t>
  </si>
  <si>
    <t>23424_平成25年度</t>
  </si>
  <si>
    <t>23424_平成26年度</t>
  </si>
  <si>
    <t>23424_平成27年度</t>
  </si>
  <si>
    <t>23424_平成28年度</t>
  </si>
  <si>
    <t>23424_平成29年度</t>
  </si>
  <si>
    <t>23424_平成30年度</t>
  </si>
  <si>
    <t>23424_令和元年度</t>
  </si>
  <si>
    <t>23424_令和2年度</t>
  </si>
  <si>
    <t>23424_令和3年度</t>
  </si>
  <si>
    <t>23424_令和4年度</t>
  </si>
  <si>
    <t>23424_令和5年度</t>
  </si>
  <si>
    <t>23424_令和6年度</t>
  </si>
  <si>
    <t>11442_平成2年度</t>
  </si>
  <si>
    <t>11442</t>
  </si>
  <si>
    <t>宮代町</t>
  </si>
  <si>
    <t>11442_平成17年度</t>
  </si>
  <si>
    <t>11442_平成18年度</t>
  </si>
  <si>
    <t>11442_平成19年度</t>
  </si>
  <si>
    <t>11442_平成20年度</t>
  </si>
  <si>
    <t>11442_平成21年度</t>
  </si>
  <si>
    <t>11442_平成22年度</t>
  </si>
  <si>
    <t>11442_平成23年度</t>
  </si>
  <si>
    <t>11442_平成24年度</t>
  </si>
  <si>
    <t>11442_平成25年度</t>
  </si>
  <si>
    <t>11442_平成26年度</t>
  </si>
  <si>
    <t>11442_平成27年度</t>
  </si>
  <si>
    <t>11442_平成28年度</t>
  </si>
  <si>
    <t>11442_平成29年度</t>
  </si>
  <si>
    <t>11442_平成30年度</t>
  </si>
  <si>
    <t>11442_令和元年度</t>
  </si>
  <si>
    <t>11442_令和2年度</t>
  </si>
  <si>
    <t>11442_令和3年度</t>
  </si>
  <si>
    <t>11442_令和4年度</t>
  </si>
  <si>
    <t>11442_令和5年度</t>
  </si>
  <si>
    <t>11442_令和6年度</t>
  </si>
  <si>
    <t>40345_平成2年度</t>
  </si>
  <si>
    <t>40345</t>
  </si>
  <si>
    <t>新宮町</t>
  </si>
  <si>
    <t>40345_平成17年度</t>
  </si>
  <si>
    <t>40345_平成18年度</t>
  </si>
  <si>
    <t>40345_平成19年度</t>
  </si>
  <si>
    <t>40345_平成20年度</t>
  </si>
  <si>
    <t>40345_平成21年度</t>
  </si>
  <si>
    <t>40345_平成22年度</t>
  </si>
  <si>
    <t>40345_平成23年度</t>
  </si>
  <si>
    <t>40345_平成24年度</t>
  </si>
  <si>
    <t>40345_平成25年度</t>
  </si>
  <si>
    <t>40345_平成26年度</t>
  </si>
  <si>
    <t>40345_平成27年度</t>
  </si>
  <si>
    <t>40345_平成28年度</t>
  </si>
  <si>
    <t>40345_平成29年度</t>
  </si>
  <si>
    <t>40345_平成30年度</t>
  </si>
  <si>
    <t>40345_令和元年度</t>
  </si>
  <si>
    <t>40345_令和2年度</t>
  </si>
  <si>
    <t>40345_令和3年度</t>
  </si>
  <si>
    <t>40345_令和4年度</t>
  </si>
  <si>
    <t>40345_令和5年度</t>
  </si>
  <si>
    <t>40345_令和6年度</t>
  </si>
  <si>
    <t>15208_平成2年度</t>
  </si>
  <si>
    <t>15208</t>
  </si>
  <si>
    <t>小千谷市</t>
  </si>
  <si>
    <t>15208_平成17年度</t>
  </si>
  <si>
    <t>15208_平成18年度</t>
  </si>
  <si>
    <t>15208_平成19年度</t>
  </si>
  <si>
    <t>15208_平成20年度</t>
  </si>
  <si>
    <t>15208_平成21年度</t>
  </si>
  <si>
    <t>15208_平成22年度</t>
  </si>
  <si>
    <t>15208_平成23年度</t>
  </si>
  <si>
    <t>15208_平成24年度</t>
  </si>
  <si>
    <t>15208_平成25年度</t>
  </si>
  <si>
    <t>15208_平成26年度</t>
  </si>
  <si>
    <t>15208_平成27年度</t>
  </si>
  <si>
    <t>15208_平成28年度</t>
  </si>
  <si>
    <t>15208_平成29年度</t>
  </si>
  <si>
    <t>15208_平成30年度</t>
  </si>
  <si>
    <t>15208_令和元年度</t>
  </si>
  <si>
    <t>15208_令和2年度</t>
  </si>
  <si>
    <t>15208_令和3年度</t>
  </si>
  <si>
    <t>15208_令和4年度</t>
  </si>
  <si>
    <t>15208_令和5年度</t>
  </si>
  <si>
    <t>15208_令和6年度</t>
  </si>
  <si>
    <t>38215_平成2年度</t>
  </si>
  <si>
    <t>38215</t>
  </si>
  <si>
    <t>東温市</t>
  </si>
  <si>
    <t>38215_平成17年度</t>
  </si>
  <si>
    <t>38215_平成18年度</t>
  </si>
  <si>
    <t>38215_平成19年度</t>
  </si>
  <si>
    <t>38215_平成20年度</t>
  </si>
  <si>
    <t>38215_平成21年度</t>
  </si>
  <si>
    <t>38215_平成22年度</t>
  </si>
  <si>
    <t>38215_平成23年度</t>
  </si>
  <si>
    <t>38215_平成24年度</t>
  </si>
  <si>
    <t>38215_平成25年度</t>
  </si>
  <si>
    <t>38215_平成26年度</t>
  </si>
  <si>
    <t>38215_平成27年度</t>
  </si>
  <si>
    <t>38215_平成28年度</t>
  </si>
  <si>
    <t>38215_平成29年度</t>
  </si>
  <si>
    <t>38215_平成30年度</t>
  </si>
  <si>
    <t>38215_令和元年度</t>
  </si>
  <si>
    <t>38215_令和2年度</t>
  </si>
  <si>
    <t>38215_令和3年度</t>
  </si>
  <si>
    <t>38215_令和4年度</t>
  </si>
  <si>
    <t>38215_令和5年度</t>
  </si>
  <si>
    <t>38215_令和6年度</t>
  </si>
  <si>
    <t>15225_平成2年度</t>
  </si>
  <si>
    <t>15225</t>
  </si>
  <si>
    <t>魚沼市</t>
  </si>
  <si>
    <t>15225_平成17年度</t>
  </si>
  <si>
    <t>15225_平成18年度</t>
  </si>
  <si>
    <t>15225_平成19年度</t>
  </si>
  <si>
    <t>15225_平成20年度</t>
  </si>
  <si>
    <t>15225_平成21年度</t>
  </si>
  <si>
    <t>15225_平成22年度</t>
  </si>
  <si>
    <t>15225_平成23年度</t>
  </si>
  <si>
    <t>15225_平成24年度</t>
  </si>
  <si>
    <t>15225_平成25年度</t>
  </si>
  <si>
    <t>15225_平成26年度</t>
  </si>
  <si>
    <t>15225_平成27年度</t>
  </si>
  <si>
    <t>15225_平成28年度</t>
  </si>
  <si>
    <t>15225_平成29年度</t>
  </si>
  <si>
    <t>15225_平成30年度</t>
  </si>
  <si>
    <t>15225_令和元年度</t>
  </si>
  <si>
    <t>15225_令和2年度</t>
  </si>
  <si>
    <t>15225_令和3年度</t>
  </si>
  <si>
    <t>15225_令和4年度</t>
  </si>
  <si>
    <t>15225_令和5年度</t>
  </si>
  <si>
    <t>15225_令和6年度</t>
  </si>
  <si>
    <t>38202</t>
  </si>
  <si>
    <t>今治市</t>
  </si>
  <si>
    <t>38202_令和4年度</t>
  </si>
  <si>
    <t>38202_令和6年度</t>
  </si>
  <si>
    <t>38201</t>
  </si>
  <si>
    <t>松山市</t>
  </si>
  <si>
    <t>38201_令和4年度</t>
  </si>
  <si>
    <t>38201_令和6年度</t>
  </si>
  <si>
    <t>38_平成2年度</t>
  </si>
  <si>
    <t>38</t>
  </si>
  <si>
    <t>愛媛県</t>
  </si>
  <si>
    <t>38_平成17年度</t>
  </si>
  <si>
    <t>38_平成18年度</t>
  </si>
  <si>
    <t>38_平成19年度</t>
  </si>
  <si>
    <t>38_平成20年度</t>
  </si>
  <si>
    <t>38_平成21年度</t>
  </si>
  <si>
    <t>38_平成22年度</t>
  </si>
  <si>
    <t>38_平成23年度</t>
  </si>
  <si>
    <t>38_平成24年度</t>
  </si>
  <si>
    <t>38_平成25年度</t>
  </si>
  <si>
    <t>38_平成26年度</t>
  </si>
  <si>
    <t>38_平成27年度</t>
  </si>
  <si>
    <t>38_平成28年度</t>
  </si>
  <si>
    <t>38_平成29年度</t>
  </si>
  <si>
    <t>38_平成30年度</t>
  </si>
  <si>
    <t>38_令和元年度</t>
  </si>
  <si>
    <t>38_令和2年度</t>
  </si>
  <si>
    <t>38_令和3年度</t>
  </si>
  <si>
    <t>38_令和4年度</t>
  </si>
  <si>
    <t>38_令和5年度</t>
  </si>
  <si>
    <t>38_令和6年度</t>
  </si>
  <si>
    <t>38215_令和7年度</t>
  </si>
  <si>
    <t>38215_令和8年度</t>
  </si>
  <si>
    <t>38215_令和9年度</t>
  </si>
  <si>
    <t>38215_令和10年度</t>
  </si>
  <si>
    <t>38215_令和11年度</t>
  </si>
  <si>
    <t>38215_令和12年度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</si>
</sst>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1.2179434212</c:v>
                </c:pt>
                <c:pt idx="1">
                  <c:v>1.29521677075</c:v>
                </c:pt>
                <c:pt idx="2">
                  <c:v>1.3234592948399999</c:v>
                </c:pt>
                <c:pt idx="3">
                  <c:v>2.2714733870399999</c:v>
                </c:pt>
                <c:pt idx="4">
                  <c:v>2.8458516744</c:v>
                </c:pt>
                <c:pt idx="5">
                  <c:v>1.304964617</c:v>
                </c:pt>
                <c:pt idx="6">
                  <c:v>1.1900753073999999</c:v>
                </c:pt>
                <c:pt idx="7">
                  <c:v>1.3369445219000002</c:v>
                </c:pt>
                <c:pt idx="8">
                  <c:v>1.1114028840600001</c:v>
                </c:pt>
                <c:pt idx="9">
                  <c:v>0.95868456190000007</c:v>
                </c:pt>
                <c:pt idx="10">
                  <c:v>0.97945393092000022</c:v>
                </c:pt>
                <c:pt idx="11">
                  <c:v>1.1190259629999999</c:v>
                </c:pt>
                <c:pt idx="12">
                  <c:v>1.3827278326400001</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73.128413037868171</c:v>
                </c:pt>
                <c:pt idx="1">
                  <c:v>74.254412924999741</c:v>
                </c:pt>
                <c:pt idx="2">
                  <c:v>72.603505016998625</c:v>
                </c:pt>
                <c:pt idx="3">
                  <c:v>72.735414819892739</c:v>
                </c:pt>
                <c:pt idx="4">
                  <c:v>71.864375107393897</c:v>
                </c:pt>
                <c:pt idx="5">
                  <c:v>70.885071543063106</c:v>
                </c:pt>
                <c:pt idx="6">
                  <c:v>70.963151546801043</c:v>
                </c:pt>
                <c:pt idx="7">
                  <c:v>69.754241340304318</c:v>
                </c:pt>
                <c:pt idx="8">
                  <c:v>69.737696317010233</c:v>
                </c:pt>
                <c:pt idx="9">
                  <c:v>69.735291782781374</c:v>
                </c:pt>
                <c:pt idx="10">
                  <c:v>68.835105106601731</c:v>
                </c:pt>
                <c:pt idx="11">
                  <c:v>62.889791835751041</c:v>
                </c:pt>
                <c:pt idx="12">
                  <c:v>63.444333208323549</c:v>
                </c:pt>
                <c:pt idx="13">
                  <c:v>63.930802896702993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42.342227357241768</c:v>
                </c:pt>
                <c:pt idx="1">
                  <c:v>38.622590667342337</c:v>
                </c:pt>
                <c:pt idx="2">
                  <c:v>55.476644649877578</c:v>
                </c:pt>
                <c:pt idx="3">
                  <c:v>63.970737046529173</c:v>
                </c:pt>
                <c:pt idx="4">
                  <c:v>67.350878329508674</c:v>
                </c:pt>
                <c:pt idx="5">
                  <c:v>62.283245708771339</c:v>
                </c:pt>
                <c:pt idx="6">
                  <c:v>54.228349113436693</c:v>
                </c:pt>
                <c:pt idx="7">
                  <c:v>45.87285247481006</c:v>
                </c:pt>
                <c:pt idx="8">
                  <c:v>49.471323288557358</c:v>
                </c:pt>
                <c:pt idx="9">
                  <c:v>42.978490604279912</c:v>
                </c:pt>
                <c:pt idx="10">
                  <c:v>35.524400285816569</c:v>
                </c:pt>
                <c:pt idx="11">
                  <c:v>49.609519029888439</c:v>
                </c:pt>
                <c:pt idx="12">
                  <c:v>47.234186465277496</c:v>
                </c:pt>
                <c:pt idx="13">
                  <c:v>39.860088434694234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55.435513830791187</c:v>
                </c:pt>
                <c:pt idx="1">
                  <c:v>49.493410060341937</c:v>
                </c:pt>
                <c:pt idx="2">
                  <c:v>68.684627937387575</c:v>
                </c:pt>
                <c:pt idx="3">
                  <c:v>77.016244201469078</c:v>
                </c:pt>
                <c:pt idx="4">
                  <c:v>78.206354013827251</c:v>
                </c:pt>
                <c:pt idx="5">
                  <c:v>87.899862144263878</c:v>
                </c:pt>
                <c:pt idx="6">
                  <c:v>82.589580314268403</c:v>
                </c:pt>
                <c:pt idx="7">
                  <c:v>62.867478849729274</c:v>
                </c:pt>
                <c:pt idx="8">
                  <c:v>61.021223317752849</c:v>
                </c:pt>
                <c:pt idx="9">
                  <c:v>60.946681687832857</c:v>
                </c:pt>
                <c:pt idx="10">
                  <c:v>48.921277342237019</c:v>
                </c:pt>
                <c:pt idx="11">
                  <c:v>58.77783191100918</c:v>
                </c:pt>
                <c:pt idx="12">
                  <c:v>56.541305559531658</c:v>
                </c:pt>
                <c:pt idx="13">
                  <c:v>46.628567104453808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196.38890544311258</c:v>
                </c:pt>
                <c:pt idx="1">
                  <c:v>180.11301579700643</c:v>
                </c:pt>
                <c:pt idx="2">
                  <c:v>191.39203154709938</c:v>
                </c:pt>
                <c:pt idx="3">
                  <c:v>243.08562582213992</c:v>
                </c:pt>
                <c:pt idx="4">
                  <c:v>194.64057948970589</c:v>
                </c:pt>
                <c:pt idx="5">
                  <c:v>188.66480069344539</c:v>
                </c:pt>
                <c:pt idx="6">
                  <c:v>224.36089737007123</c:v>
                </c:pt>
                <c:pt idx="7">
                  <c:v>218.60210106697772</c:v>
                </c:pt>
                <c:pt idx="8">
                  <c:v>192.6417406581769</c:v>
                </c:pt>
                <c:pt idx="9">
                  <c:v>167.93590954836475</c:v>
                </c:pt>
                <c:pt idx="10">
                  <c:v>166.56595060536552</c:v>
                </c:pt>
                <c:pt idx="11">
                  <c:v>199.20964097223816</c:v>
                </c:pt>
                <c:pt idx="12">
                  <c:v>188.02878614839065</c:v>
                </c:pt>
                <c:pt idx="13">
                  <c:v>122.65999489410018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17856</c:v>
                </c:pt>
                <c:pt idx="1">
                  <c:v>18075</c:v>
                </c:pt>
                <c:pt idx="2">
                  <c:v>18301</c:v>
                </c:pt>
                <c:pt idx="3">
                  <c:v>18641</c:v>
                </c:pt>
                <c:pt idx="4">
                  <c:v>18778</c:v>
                </c:pt>
                <c:pt idx="5">
                  <c:v>19022</c:v>
                </c:pt>
                <c:pt idx="6">
                  <c:v>19080</c:v>
                </c:pt>
                <c:pt idx="7">
                  <c:v>19458</c:v>
                </c:pt>
                <c:pt idx="8">
                  <c:v>19588</c:v>
                </c:pt>
                <c:pt idx="9">
                  <c:v>19916</c:v>
                </c:pt>
                <c:pt idx="10">
                  <c:v>20245</c:v>
                </c:pt>
                <c:pt idx="11">
                  <c:v>20393</c:v>
                </c:pt>
                <c:pt idx="12">
                  <c:v>20511</c:v>
                </c:pt>
                <c:pt idx="13">
                  <c:v>20389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7202</c:v>
                </c:pt>
                <c:pt idx="1">
                  <c:v>7175</c:v>
                </c:pt>
                <c:pt idx="2">
                  <c:v>7057</c:v>
                </c:pt>
                <c:pt idx="3">
                  <c:v>6929</c:v>
                </c:pt>
                <c:pt idx="4">
                  <c:v>6977</c:v>
                </c:pt>
                <c:pt idx="5">
                  <c:v>7029</c:v>
                </c:pt>
                <c:pt idx="6">
                  <c:v>7098</c:v>
                </c:pt>
                <c:pt idx="7">
                  <c:v>7059</c:v>
                </c:pt>
                <c:pt idx="8">
                  <c:v>7184</c:v>
                </c:pt>
                <c:pt idx="9">
                  <c:v>7306</c:v>
                </c:pt>
                <c:pt idx="10">
                  <c:v>7150</c:v>
                </c:pt>
                <c:pt idx="11">
                  <c:v>7145</c:v>
                </c:pt>
                <c:pt idx="12">
                  <c:v>7236</c:v>
                </c:pt>
                <c:pt idx="13">
                  <c:v>7168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14003</c:v>
                </c:pt>
                <c:pt idx="1">
                  <c:v>14090</c:v>
                </c:pt>
                <c:pt idx="2">
                  <c:v>14138</c:v>
                </c:pt>
                <c:pt idx="3">
                  <c:v>14338</c:v>
                </c:pt>
                <c:pt idx="4">
                  <c:v>14431</c:v>
                </c:pt>
                <c:pt idx="5">
                  <c:v>14534</c:v>
                </c:pt>
                <c:pt idx="6">
                  <c:v>14529</c:v>
                </c:pt>
                <c:pt idx="7">
                  <c:v>14639</c:v>
                </c:pt>
                <c:pt idx="8">
                  <c:v>14819</c:v>
                </c:pt>
                <c:pt idx="9">
                  <c:v>14962</c:v>
                </c:pt>
                <c:pt idx="10">
                  <c:v>15103</c:v>
                </c:pt>
                <c:pt idx="11">
                  <c:v>15389</c:v>
                </c:pt>
                <c:pt idx="12">
                  <c:v>15387</c:v>
                </c:pt>
                <c:pt idx="13">
                  <c:v>15581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244</c:v>
                </c:pt>
                <c:pt idx="1">
                  <c:v>244</c:v>
                </c:pt>
                <c:pt idx="2">
                  <c:v>244</c:v>
                </c:pt>
                <c:pt idx="3">
                  <c:v>244</c:v>
                </c:pt>
                <c:pt idx="4">
                  <c:v>244</c:v>
                </c:pt>
                <c:pt idx="5">
                  <c:v>247</c:v>
                </c:pt>
                <c:pt idx="6">
                  <c:v>247</c:v>
                </c:pt>
                <c:pt idx="7">
                  <c:v>247</c:v>
                </c:pt>
                <c:pt idx="8">
                  <c:v>247</c:v>
                </c:pt>
                <c:pt idx="9">
                  <c:v>247</c:v>
                </c:pt>
                <c:pt idx="10">
                  <c:v>247</c:v>
                </c:pt>
                <c:pt idx="11">
                  <c:v>259</c:v>
                </c:pt>
                <c:pt idx="12">
                  <c:v>259</c:v>
                </c:pt>
                <c:pt idx="13">
                  <c:v>259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520</c:v>
                </c:pt>
                <c:pt idx="1">
                  <c:v>520</c:v>
                </c:pt>
                <c:pt idx="2">
                  <c:v>520</c:v>
                </c:pt>
                <c:pt idx="3">
                  <c:v>520</c:v>
                </c:pt>
                <c:pt idx="4">
                  <c:v>520</c:v>
                </c:pt>
                <c:pt idx="5">
                  <c:v>479</c:v>
                </c:pt>
                <c:pt idx="6">
                  <c:v>479</c:v>
                </c:pt>
                <c:pt idx="7">
                  <c:v>479</c:v>
                </c:pt>
                <c:pt idx="8">
                  <c:v>479</c:v>
                </c:pt>
                <c:pt idx="9">
                  <c:v>479</c:v>
                </c:pt>
                <c:pt idx="10">
                  <c:v>479</c:v>
                </c:pt>
                <c:pt idx="11">
                  <c:v>662</c:v>
                </c:pt>
                <c:pt idx="12">
                  <c:v>662</c:v>
                </c:pt>
                <c:pt idx="13">
                  <c:v>662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674.25419999999997</c:v>
                </c:pt>
                <c:pt idx="1">
                  <c:v>679.41120000000001</c:v>
                </c:pt>
                <c:pt idx="2">
                  <c:v>693.20730000000003</c:v>
                </c:pt>
                <c:pt idx="3">
                  <c:v>702.04250000000002</c:v>
                </c:pt>
                <c:pt idx="4">
                  <c:v>612.62710000000004</c:v>
                </c:pt>
                <c:pt idx="5">
                  <c:v>670.97969999999998</c:v>
                </c:pt>
                <c:pt idx="6">
                  <c:v>781.07929999999999</c:v>
                </c:pt>
                <c:pt idx="7">
                  <c:v>786.58350000000007</c:v>
                </c:pt>
                <c:pt idx="8">
                  <c:v>777.78229999999996</c:v>
                </c:pt>
                <c:pt idx="9">
                  <c:v>699.9428999999999</c:v>
                </c:pt>
                <c:pt idx="10">
                  <c:v>732.07069999999999</c:v>
                </c:pt>
                <c:pt idx="11">
                  <c:v>759.12779999999998</c:v>
                </c:pt>
                <c:pt idx="12">
                  <c:v>900.03380000000004</c:v>
                </c:pt>
                <c:pt idx="13">
                  <c:v>780.25919999999996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150.92500000000001</c:v>
                </c:pt>
                <c:pt idx="6">
                  <c:v>68.325000000000003</c:v>
                </c:pt>
                <c:pt idx="7">
                  <c:v>0</c:v>
                </c:pt>
                <c:pt idx="8">
                  <c:v>125.473</c:v>
                </c:pt>
                <c:pt idx="9">
                  <c:v>108.56100000000001</c:v>
                </c:pt>
                <c:pt idx="10">
                  <c:v>150.875</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28.1</c:v>
                </c:pt>
                <c:pt idx="5">
                  <c:v>33.174999999999997</c:v>
                </c:pt>
                <c:pt idx="6">
                  <c:v>93.805999999999997</c:v>
                </c:pt>
                <c:pt idx="7">
                  <c:v>0</c:v>
                </c:pt>
                <c:pt idx="8">
                  <c:v>30.46</c:v>
                </c:pt>
                <c:pt idx="9">
                  <c:v>34.774999999999999</c:v>
                </c:pt>
                <c:pt idx="10">
                  <c:v>37.923999999999999</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40.783000000000001</c:v>
                </c:pt>
                <c:pt idx="1">
                  <c:v>53.32</c:v>
                </c:pt>
                <c:pt idx="2">
                  <c:v>63.292000000000002</c:v>
                </c:pt>
                <c:pt idx="3">
                  <c:v>63.28</c:v>
                </c:pt>
                <c:pt idx="4">
                  <c:v>63.88</c:v>
                </c:pt>
                <c:pt idx="5">
                  <c:v>65.688999999999993</c:v>
                </c:pt>
                <c:pt idx="6">
                  <c:v>57.372999999999998</c:v>
                </c:pt>
                <c:pt idx="7">
                  <c:v>69.468000000000004</c:v>
                </c:pt>
                <c:pt idx="8">
                  <c:v>89.069000000000003</c:v>
                </c:pt>
                <c:pt idx="9">
                  <c:v>73.771000000000001</c:v>
                </c:pt>
                <c:pt idx="10">
                  <c:v>90.408000000000001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28.024000000000001</c:v>
                </c:pt>
                <c:pt idx="1">
                  <c:v>35.731999999999999</c:v>
                </c:pt>
                <c:pt idx="2">
                  <c:v>43.483999999999995</c:v>
                </c:pt>
                <c:pt idx="3">
                  <c:v>43.326000000000001</c:v>
                </c:pt>
                <c:pt idx="4">
                  <c:v>72.929000000000002</c:v>
                </c:pt>
                <c:pt idx="5">
                  <c:v>231.13</c:v>
                </c:pt>
                <c:pt idx="6">
                  <c:v>204.315</c:v>
                </c:pt>
                <c:pt idx="7">
                  <c:v>54.137</c:v>
                </c:pt>
                <c:pt idx="8">
                  <c:v>230.15800000000002</c:v>
                </c:pt>
                <c:pt idx="9">
                  <c:v>204.595</c:v>
                </c:pt>
                <c:pt idx="10">
                  <c:v>262.65899999999999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12.759</c:v>
                </c:pt>
                <c:pt idx="1">
                  <c:v>17.588000000000001</c:v>
                </c:pt>
                <c:pt idx="2">
                  <c:v>19.808</c:v>
                </c:pt>
                <c:pt idx="3">
                  <c:v>19.954000000000001</c:v>
                </c:pt>
                <c:pt idx="4">
                  <c:v>19.050999999999998</c:v>
                </c:pt>
                <c:pt idx="5">
                  <c:v>18.658999999999999</c:v>
                </c:pt>
                <c:pt idx="6">
                  <c:v>15.189</c:v>
                </c:pt>
                <c:pt idx="7">
                  <c:v>15.331</c:v>
                </c:pt>
                <c:pt idx="8">
                  <c:v>14.843999999999999</c:v>
                </c:pt>
                <c:pt idx="9">
                  <c:v>12.512</c:v>
                </c:pt>
                <c:pt idx="10">
                  <c:v>16.547999999999998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68.684627937387575</c:v>
                </c:pt>
                <c:pt idx="1">
                  <c:v>77.016244201469078</c:v>
                </c:pt>
                <c:pt idx="2">
                  <c:v>78.206354013827251</c:v>
                </c:pt>
                <c:pt idx="3">
                  <c:v>87.899862144263878</c:v>
                </c:pt>
                <c:pt idx="4">
                  <c:v>82.589580314268403</c:v>
                </c:pt>
                <c:pt idx="5">
                  <c:v>62.867478849729274</c:v>
                </c:pt>
                <c:pt idx="6">
                  <c:v>61.021223317752849</c:v>
                </c:pt>
                <c:pt idx="7">
                  <c:v>60.946681687832857</c:v>
                </c:pt>
                <c:pt idx="8">
                  <c:v>48.921277342237019</c:v>
                </c:pt>
                <c:pt idx="9">
                  <c:v>58.77783191100918</c:v>
                </c:pt>
                <c:pt idx="10">
                  <c:v>56.541305559531658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191.39203154709938</c:v>
                </c:pt>
                <c:pt idx="1">
                  <c:v>243.08562582213992</c:v>
                </c:pt>
                <c:pt idx="2">
                  <c:v>194.64057948970589</c:v>
                </c:pt>
                <c:pt idx="3">
                  <c:v>188.66480069344539</c:v>
                </c:pt>
                <c:pt idx="4">
                  <c:v>224.36089737007123</c:v>
                </c:pt>
                <c:pt idx="5">
                  <c:v>218.60210106697772</c:v>
                </c:pt>
                <c:pt idx="6">
                  <c:v>192.6417406581769</c:v>
                </c:pt>
                <c:pt idx="7">
                  <c:v>167.93590954836475</c:v>
                </c:pt>
                <c:pt idx="8">
                  <c:v>166.56595060536552</c:v>
                </c:pt>
                <c:pt idx="9">
                  <c:v>199.20964097223816</c:v>
                </c:pt>
                <c:pt idx="10">
                  <c:v>188.02878614839065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6.6664217401653722E-2</c:v>
                </c:pt>
                <c:pt idx="1">
                  <c:v>7.235310578531999E-2</c:v>
                </c:pt>
                <c:pt idx="2">
                  <c:v>0.10176706240770107</c:v>
                </c:pt>
                <c:pt idx="3">
                  <c:v>0.1057642969258613</c:v>
                </c:pt>
                <c:pt idx="4">
                  <c:v>8.4912300776620625E-2</c:v>
                </c:pt>
                <c:pt idx="5">
                  <c:v>8.5355995706020454E-2</c:v>
                </c:pt>
                <c:pt idx="6">
                  <c:v>7.8845840720217178E-2</c:v>
                </c:pt>
                <c:pt idx="7">
                  <c:v>9.1290778971752584E-2</c:v>
                </c:pt>
                <c:pt idx="8">
                  <c:v>8.9117853595234345E-2</c:v>
                </c:pt>
                <c:pt idx="9">
                  <c:v>6.2808205159827935E-2</c:v>
                </c:pt>
                <c:pt idx="10">
                  <c:v>8.8007801033935643E-2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0.40800978095923418</c:v>
                </c:pt>
                <c:pt idx="1">
                  <c:v>0.46395407060525568</c:v>
                </c:pt>
                <c:pt idx="2">
                  <c:v>0.55601620288182496</c:v>
                </c:pt>
                <c:pt idx="3">
                  <c:v>0.4929017969208197</c:v>
                </c:pt>
                <c:pt idx="4">
                  <c:v>0.88302906640876333</c:v>
                </c:pt>
                <c:pt idx="5">
                  <c:v>1</c:v>
                </c:pt>
                <c:pt idx="6">
                  <c:v>1</c:v>
                </c:pt>
                <c:pt idx="7">
                  <c:v>0.8882682124892074</c:v>
                </c:pt>
                <c:pt idx="8">
                  <c:v>1</c:v>
                </c:pt>
                <c:pt idx="9">
                  <c:v>1</c:v>
                </c:pt>
                <c:pt idx="10">
                  <c:v>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16.547999999999998</c:v>
                </c:pt>
                <c:pt idx="2">
                  <c:v>0</c:v>
                </c:pt>
                <c:pt idx="3">
                  <c:v>0</c:v>
                </c:pt>
                <c:pt idx="4">
                  <c:v>262.65899999999999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16.547999999999998</c:v>
                </c:pt>
                <c:pt idx="4" formatCode="#,##0">
                  <c:v>262.65899999999999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29：電気機械器具製造業(N=1)</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I：卸売業，小売業(N=1)</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O：教育，学習支援業(N=1)</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8.7289999999999992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7.819</c:v>
                </c:pt>
                <c:pt idx="21">
                  <c:v>0</c:v>
                </c:pt>
                <c:pt idx="22">
                  <c:v>0</c:v>
                </c:pt>
                <c:pt idx="23">
                  <c:v>0</c:v>
                </c:pt>
                <c:pt idx="24">
                  <c:v>0</c:v>
                </c:pt>
                <c:pt idx="25">
                  <c:v>0</c:v>
                </c:pt>
                <c:pt idx="26">
                  <c:v>0</c:v>
                </c:pt>
                <c:pt idx="27">
                  <c:v>2.68</c:v>
                </c:pt>
                <c:pt idx="28">
                  <c:v>0</c:v>
                </c:pt>
                <c:pt idx="29">
                  <c:v>0</c:v>
                </c:pt>
                <c:pt idx="30">
                  <c:v>0</c:v>
                </c:pt>
                <c:pt idx="31">
                  <c:v>0</c:v>
                </c:pt>
                <c:pt idx="32">
                  <c:v>0</c:v>
                </c:pt>
                <c:pt idx="33">
                  <c:v>18.949000000000002</c:v>
                </c:pt>
                <c:pt idx="34">
                  <c:v>0</c:v>
                </c:pt>
                <c:pt idx="35">
                  <c:v>0</c:v>
                </c:pt>
                <c:pt idx="36">
                  <c:v>241.03</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261.22418446474688</c:v>
                </c:pt>
                <c:pt idx="2">
                  <c:v>1.8189244019625479</c:v>
                </c:pt>
                <c:pt idx="3">
                  <c:v>14.704731183258909</c:v>
                </c:pt>
                <c:pt idx="4">
                  <c:v>35.508964462616717</c:v>
                </c:pt>
                <c:pt idx="5">
                  <c:v>40.759356092073908</c:v>
                </c:pt>
                <c:pt idx="7">
                  <c:v>74.274620595468349</c:v>
                </c:pt>
                <c:pt idx="8">
                  <c:v>2.0370803368508699</c:v>
                </c:pt>
                <c:pt idx="9">
                  <c:v>0</c:v>
                </c:pt>
                <c:pt idx="10">
                  <c:v>1.7078346719999999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277.74784004996832</c:v>
                </c:pt>
                <c:pt idx="4" formatCode="#,##0">
                  <c:v>35.508964462616717</c:v>
                </c:pt>
                <c:pt idx="5" formatCode="#,##0">
                  <c:v>40.759356092073908</c:v>
                </c:pt>
                <c:pt idx="6" formatCode="#,##0">
                  <c:v>76.311700932319212</c:v>
                </c:pt>
                <c:pt idx="10" formatCode="#,##0">
                  <c:v>1.7078346719999999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90.408000000000001</c:v>
                </c:pt>
                <c:pt idx="2" formatCode="#,##0_);[Red]\(#,##0\)">
                  <c:v>0</c:v>
                </c:pt>
                <c:pt idx="3" formatCode="#,##0_);[Red]\(#,##0\)">
                  <c:v>37.923999999999999</c:v>
                </c:pt>
                <c:pt idx="4" formatCode="#,##0_);[Red]\(#,##0\)">
                  <c:v>150.875</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90.408000000000001</c:v>
                </c:pt>
                <c:pt idx="1">
                  <c:v>37.923999999999999</c:v>
                </c:pt>
                <c:pt idx="4" formatCode="#,##0_);[Red]\(#,##0\)">
                  <c:v>150.875</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東温市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8.7289999999999992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7.819</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東温市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2.68</c:v>
                </c:pt>
                <c:pt idx="4">
                  <c:v>0</c:v>
                </c:pt>
                <c:pt idx="5">
                  <c:v>0</c:v>
                </c:pt>
                <c:pt idx="6">
                  <c:v>0</c:v>
                </c:pt>
                <c:pt idx="7">
                  <c:v>0</c:v>
                </c:pt>
                <c:pt idx="8">
                  <c:v>0</c:v>
                </c:pt>
                <c:pt idx="9">
                  <c:v>18.949000000000002</c:v>
                </c:pt>
                <c:pt idx="10">
                  <c:v>0</c:v>
                </c:pt>
                <c:pt idx="11">
                  <c:v>0</c:v>
                </c:pt>
                <c:pt idx="12">
                  <c:v>241.03</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東温市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東温市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29,883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9101.413999999977</c:v>
                </c:pt>
                <c:pt idx="1">
                  <c:v>20781.682000000012</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38,412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10922.78896967997</c:v>
                </c:pt>
                <c:pt idx="1">
                  <c:v>27489.177682320013</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東温市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35.429343948000003</c:v>
                </c:pt>
                <c:pt idx="1">
                  <c:v>7.7275778400000004</c:v>
                </c:pt>
                <c:pt idx="2">
                  <c:v>0.45997963200000003</c:v>
                </c:pt>
                <c:pt idx="3">
                  <c:v>0</c:v>
                </c:pt>
                <c:pt idx="4">
                  <c:v>3.89087425</c:v>
                </c:pt>
                <c:pt idx="5">
                  <c:v>18.798988179999998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856,608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東温市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754962</c:v>
                </c:pt>
                <c:pt idx="1">
                  <c:v>100000</c:v>
                </c:pt>
                <c:pt idx="2">
                  <c:v>1646</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14524.082</c:v>
                </c:pt>
                <c:pt idx="1">
                  <c:v>15191.082</c:v>
                </c:pt>
                <c:pt idx="2">
                  <c:v>16816.682000000001</c:v>
                </c:pt>
                <c:pt idx="3">
                  <c:v>18084.081999999999</c:v>
                </c:pt>
                <c:pt idx="4">
                  <c:v>20094.182000000001</c:v>
                </c:pt>
                <c:pt idx="5">
                  <c:v>20341.482000000011</c:v>
                </c:pt>
                <c:pt idx="6">
                  <c:v>20739.882000000009</c:v>
                </c:pt>
                <c:pt idx="7">
                  <c:v>20761.882000000012</c:v>
                </c:pt>
                <c:pt idx="8">
                  <c:v>20781.682000000012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5067.7430000000004</c:v>
                </c:pt>
                <c:pt idx="1">
                  <c:v>5492.7550000000001</c:v>
                </c:pt>
                <c:pt idx="2">
                  <c:v>5906.0749999999998</c:v>
                </c:pt>
                <c:pt idx="3">
                  <c:v>6502.4849999999951</c:v>
                </c:pt>
                <c:pt idx="4">
                  <c:v>7089.152</c:v>
                </c:pt>
                <c:pt idx="5">
                  <c:v>7642.4499999999962</c:v>
                </c:pt>
                <c:pt idx="6">
                  <c:v>8153.945999999989</c:v>
                </c:pt>
                <c:pt idx="7">
                  <c:v>8691.6839999999829</c:v>
                </c:pt>
                <c:pt idx="8">
                  <c:v>9101.413999999977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9.4176689875054551E-2</c:v>
                </c:pt>
                <c:pt idx="1">
                  <c:v>9.9134227264322E-2</c:v>
                </c:pt>
                <c:pt idx="2">
                  <c:v>0.1133999093308494</c:v>
                </c:pt>
                <c:pt idx="3">
                  <c:v>0.13186709768497312</c:v>
                </c:pt>
                <c:pt idx="4">
                  <c:v>0.14430214577592693</c:v>
                </c:pt>
                <c:pt idx="5">
                  <c:v>0.13982930101667268</c:v>
                </c:pt>
                <c:pt idx="6">
                  <c:v>0.14539269235052435</c:v>
                </c:pt>
                <c:pt idx="7">
                  <c:v>0.1575836563213602</c:v>
                </c:pt>
                <c:pt idx="8">
                  <c:v>0.15973742626908263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181.5185858944086</c:v>
                </c:pt>
                <c:pt idx="2">
                  <c:v>1.1013359947498831</c:v>
                </c:pt>
                <c:pt idx="3">
                  <c:v>12.020657600547381</c:v>
                </c:pt>
                <c:pt idx="4">
                  <c:v>78.206354013827251</c:v>
                </c:pt>
                <c:pt idx="5">
                  <c:v>67.350878329508674</c:v>
                </c:pt>
                <c:pt idx="7">
                  <c:v>69.221003676528596</c:v>
                </c:pt>
                <c:pt idx="8">
                  <c:v>2.6433714308653</c:v>
                </c:pt>
                <c:pt idx="9">
                  <c:v>0</c:v>
                </c:pt>
                <c:pt idx="10">
                  <c:v>2.8458516744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194.64057948970589</c:v>
                </c:pt>
                <c:pt idx="4" formatCode="#,##0">
                  <c:v>78.206354013827251</c:v>
                </c:pt>
                <c:pt idx="5" formatCode="#,##0">
                  <c:v>67.350878329508674</c:v>
                </c:pt>
                <c:pt idx="6" formatCode="#,##0">
                  <c:v>71.864375107393897</c:v>
                </c:pt>
                <c:pt idx="10" formatCode="#,##0">
                  <c:v>2.8458516744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1188</c:v>
                </c:pt>
                <c:pt idx="1">
                  <c:v>1267</c:v>
                </c:pt>
                <c:pt idx="2">
                  <c:v>1342</c:v>
                </c:pt>
                <c:pt idx="3">
                  <c:v>1452</c:v>
                </c:pt>
                <c:pt idx="4">
                  <c:v>1561</c:v>
                </c:pt>
                <c:pt idx="5">
                  <c:v>1659</c:v>
                </c:pt>
                <c:pt idx="6">
                  <c:v>1743</c:v>
                </c:pt>
                <c:pt idx="7">
                  <c:v>1834</c:v>
                </c:pt>
                <c:pt idx="8">
                  <c:v>1911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240469.4225340393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38411.966651999981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1211580.5950000002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984148.44300000009</c:v>
                </c:pt>
                <c:pt idx="1">
                  <c:v>214654.94</c:v>
                </c:pt>
                <c:pt idx="2">
                  <c:v>12777.212000000001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38411.966651999981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排出量比較シート!$DN$21:$DN$50</c:f>
              <c:numCache>
                <c:formatCode>0.0%;;</c:formatCode>
                <c:ptCount val="30"/>
                <c:pt idx="0">
                  <c:v>0.25</c:v>
                </c:pt>
                <c:pt idx="1">
                  <c:v>1</c:v>
                </c:pt>
                <c:pt idx="2">
                  <c:v>1</c:v>
                </c:pt>
                <c:pt idx="3">
                  <c:v>0.92</c:v>
                </c:pt>
                <c:pt idx="4">
                  <c:v>0.85</c:v>
                </c:pt>
                <c:pt idx="5">
                  <c:v>0.87</c:v>
                </c:pt>
                <c:pt idx="6">
                  <c:v>0.33</c:v>
                </c:pt>
                <c:pt idx="7">
                  <c:v>0.79</c:v>
                </c:pt>
                <c:pt idx="8">
                  <c:v>1</c:v>
                </c:pt>
                <c:pt idx="9">
                  <c:v>1</c:v>
                </c:pt>
                <c:pt idx="10">
                  <c:v>1</c:v>
                </c:pt>
                <c:pt idx="11">
                  <c:v>0</c:v>
                </c:pt>
                <c:pt idx="12">
                  <c:v>0</c:v>
                </c:pt>
                <c:pt idx="13">
                  <c:v>0.22</c:v>
                </c:pt>
                <c:pt idx="14">
                  <c:v>1</c:v>
                </c:pt>
                <c:pt idx="15">
                  <c:v>0</c:v>
                </c:pt>
                <c:pt idx="16">
                  <c:v>0</c:v>
                </c:pt>
                <c:pt idx="17">
                  <c:v>1</c:v>
                </c:pt>
                <c:pt idx="18">
                  <c:v>0</c:v>
                </c:pt>
                <c:pt idx="19">
                  <c:v>1</c:v>
                </c:pt>
                <c:pt idx="20">
                  <c:v>1</c:v>
                </c:pt>
                <c:pt idx="21">
                  <c:v>0.14000000000000001</c:v>
                </c:pt>
                <c:pt idx="22">
                  <c:v>1</c:v>
                </c:pt>
                <c:pt idx="23">
                  <c:v>0.83</c:v>
                </c:pt>
                <c:pt idx="24">
                  <c:v>0</c:v>
                </c:pt>
                <c:pt idx="25">
                  <c:v>1</c:v>
                </c:pt>
                <c:pt idx="26">
                  <c:v>0.46</c:v>
                </c:pt>
                <c:pt idx="27">
                  <c:v>0.06</c:v>
                </c:pt>
                <c:pt idx="28">
                  <c:v>0.81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0.51</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排出量比較シート!$DP$21:$DP$50</c:f>
              <c:numCache>
                <c:formatCode>0.0%;;</c:formatCode>
                <c:ptCount val="30"/>
                <c:pt idx="0">
                  <c:v>0</c:v>
                </c:pt>
                <c:pt idx="1">
                  <c:v>0</c:v>
                </c:pt>
                <c:pt idx="2">
                  <c:v>0</c:v>
                </c:pt>
                <c:pt idx="3">
                  <c:v>0</c:v>
                </c:pt>
                <c:pt idx="4">
                  <c:v>0</c:v>
                </c:pt>
                <c:pt idx="5">
                  <c:v>0.13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排出量比較シート!$DQ$21:$DQ$50</c:f>
              <c:numCache>
                <c:formatCode>0.0%;;</c:formatCode>
                <c:ptCount val="30"/>
                <c:pt idx="0">
                  <c:v>0.75</c:v>
                </c:pt>
                <c:pt idx="1">
                  <c:v>0</c:v>
                </c:pt>
                <c:pt idx="2">
                  <c:v>0</c:v>
                </c:pt>
                <c:pt idx="3">
                  <c:v>0.08</c:v>
                </c:pt>
                <c:pt idx="4">
                  <c:v>0.15</c:v>
                </c:pt>
                <c:pt idx="5">
                  <c:v>0</c:v>
                </c:pt>
                <c:pt idx="6">
                  <c:v>0.67</c:v>
                </c:pt>
                <c:pt idx="7">
                  <c:v>0.21</c:v>
                </c:pt>
                <c:pt idx="8">
                  <c:v>0</c:v>
                </c:pt>
                <c:pt idx="9">
                  <c:v>0</c:v>
                </c:pt>
                <c:pt idx="10">
                  <c:v>0</c:v>
                </c:pt>
                <c:pt idx="11">
                  <c:v>0</c:v>
                </c:pt>
                <c:pt idx="12">
                  <c:v>1</c:v>
                </c:pt>
                <c:pt idx="13">
                  <c:v>0.78</c:v>
                </c:pt>
                <c:pt idx="14">
                  <c:v>0</c:v>
                </c:pt>
                <c:pt idx="15">
                  <c:v>0</c:v>
                </c:pt>
                <c:pt idx="16">
                  <c:v>0</c:v>
                </c:pt>
                <c:pt idx="17">
                  <c:v>0</c:v>
                </c:pt>
                <c:pt idx="18">
                  <c:v>1</c:v>
                </c:pt>
                <c:pt idx="19">
                  <c:v>0</c:v>
                </c:pt>
                <c:pt idx="20">
                  <c:v>0</c:v>
                </c:pt>
                <c:pt idx="21">
                  <c:v>0.86</c:v>
                </c:pt>
                <c:pt idx="22">
                  <c:v>0</c:v>
                </c:pt>
                <c:pt idx="23">
                  <c:v>0.17</c:v>
                </c:pt>
                <c:pt idx="24">
                  <c:v>1</c:v>
                </c:pt>
                <c:pt idx="25">
                  <c:v>0</c:v>
                </c:pt>
                <c:pt idx="26">
                  <c:v>0.03</c:v>
                </c:pt>
                <c:pt idx="27">
                  <c:v>0.94</c:v>
                </c:pt>
                <c:pt idx="28">
                  <c:v>0.19</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排出量比較シート!$DF$21:$DF$50</c:f>
              <c:numCache>
                <c:formatCode>#,##0;;</c:formatCode>
                <c:ptCount val="30"/>
                <c:pt idx="0">
                  <c:v>3</c:v>
                </c:pt>
                <c:pt idx="1">
                  <c:v>5</c:v>
                </c:pt>
                <c:pt idx="2">
                  <c:v>4</c:v>
                </c:pt>
                <c:pt idx="3">
                  <c:v>2</c:v>
                </c:pt>
                <c:pt idx="4">
                  <c:v>5</c:v>
                </c:pt>
                <c:pt idx="5">
                  <c:v>1</c:v>
                </c:pt>
                <c:pt idx="6">
                  <c:v>1</c:v>
                </c:pt>
                <c:pt idx="7">
                  <c:v>2</c:v>
                </c:pt>
                <c:pt idx="8">
                  <c:v>3</c:v>
                </c:pt>
                <c:pt idx="9">
                  <c:v>3</c:v>
                </c:pt>
                <c:pt idx="10">
                  <c:v>14</c:v>
                </c:pt>
                <c:pt idx="11">
                  <c:v>0</c:v>
                </c:pt>
                <c:pt idx="12">
                  <c:v>0</c:v>
                </c:pt>
                <c:pt idx="13">
                  <c:v>2</c:v>
                </c:pt>
                <c:pt idx="14">
                  <c:v>1</c:v>
                </c:pt>
                <c:pt idx="15">
                  <c:v>0</c:v>
                </c:pt>
                <c:pt idx="16">
                  <c:v>0</c:v>
                </c:pt>
                <c:pt idx="17">
                  <c:v>2</c:v>
                </c:pt>
                <c:pt idx="18">
                  <c:v>0</c:v>
                </c:pt>
                <c:pt idx="19">
                  <c:v>2</c:v>
                </c:pt>
                <c:pt idx="20">
                  <c:v>7</c:v>
                </c:pt>
                <c:pt idx="21">
                  <c:v>1</c:v>
                </c:pt>
                <c:pt idx="22">
                  <c:v>1</c:v>
                </c:pt>
                <c:pt idx="23">
                  <c:v>3</c:v>
                </c:pt>
                <c:pt idx="24">
                  <c:v>0</c:v>
                </c:pt>
                <c:pt idx="25">
                  <c:v>4</c:v>
                </c:pt>
                <c:pt idx="26">
                  <c:v>8</c:v>
                </c:pt>
                <c:pt idx="27">
                  <c:v>2</c:v>
                </c:pt>
                <c:pt idx="28">
                  <c:v>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排出量比較シート!$DH$21:$DH$50</c:f>
              <c:numCache>
                <c:formatCode>#,##0;;</c:formatCode>
                <c:ptCount val="30"/>
                <c:pt idx="0">
                  <c:v>0</c:v>
                </c:pt>
                <c:pt idx="1">
                  <c:v>0</c:v>
                </c:pt>
                <c:pt idx="2">
                  <c:v>0</c:v>
                </c:pt>
                <c:pt idx="3">
                  <c:v>0</c:v>
                </c:pt>
                <c:pt idx="4">
                  <c:v>0</c:v>
                </c:pt>
                <c:pt idx="5">
                  <c:v>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排出量比較シート!$DI$21:$DI$50</c:f>
              <c:numCache>
                <c:formatCode>#,##0;;</c:formatCode>
                <c:ptCount val="30"/>
                <c:pt idx="0">
                  <c:v>4</c:v>
                </c:pt>
                <c:pt idx="1">
                  <c:v>0</c:v>
                </c:pt>
                <c:pt idx="2">
                  <c:v>0</c:v>
                </c:pt>
                <c:pt idx="3">
                  <c:v>1</c:v>
                </c:pt>
                <c:pt idx="4">
                  <c:v>1</c:v>
                </c:pt>
                <c:pt idx="5">
                  <c:v>0</c:v>
                </c:pt>
                <c:pt idx="6">
                  <c:v>1</c:v>
                </c:pt>
                <c:pt idx="7">
                  <c:v>1</c:v>
                </c:pt>
                <c:pt idx="8">
                  <c:v>0</c:v>
                </c:pt>
                <c:pt idx="9">
                  <c:v>0</c:v>
                </c:pt>
                <c:pt idx="10">
                  <c:v>0</c:v>
                </c:pt>
                <c:pt idx="11">
                  <c:v>0</c:v>
                </c:pt>
                <c:pt idx="12">
                  <c:v>1</c:v>
                </c:pt>
                <c:pt idx="13">
                  <c:v>1</c:v>
                </c:pt>
                <c:pt idx="14">
                  <c:v>0</c:v>
                </c:pt>
                <c:pt idx="15">
                  <c:v>0</c:v>
                </c:pt>
                <c:pt idx="16">
                  <c:v>0</c:v>
                </c:pt>
                <c:pt idx="17">
                  <c:v>0</c:v>
                </c:pt>
                <c:pt idx="18">
                  <c:v>5</c:v>
                </c:pt>
                <c:pt idx="19">
                  <c:v>0</c:v>
                </c:pt>
                <c:pt idx="20">
                  <c:v>0</c:v>
                </c:pt>
                <c:pt idx="21">
                  <c:v>2</c:v>
                </c:pt>
                <c:pt idx="22">
                  <c:v>0</c:v>
                </c:pt>
                <c:pt idx="23">
                  <c:v>1</c:v>
                </c:pt>
                <c:pt idx="24">
                  <c:v>1</c:v>
                </c:pt>
                <c:pt idx="25">
                  <c:v>0</c:v>
                </c:pt>
                <c:pt idx="26">
                  <c:v>1</c:v>
                </c:pt>
                <c:pt idx="27">
                  <c:v>3</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排出量比較シート!$DL$21:$DL$50</c:f>
              <c:numCache>
                <c:formatCode>#,##0;;</c:formatCode>
                <c:ptCount val="30"/>
                <c:pt idx="0">
                  <c:v>7</c:v>
                </c:pt>
                <c:pt idx="1">
                  <c:v>5</c:v>
                </c:pt>
                <c:pt idx="2">
                  <c:v>4</c:v>
                </c:pt>
                <c:pt idx="3">
                  <c:v>3</c:v>
                </c:pt>
                <c:pt idx="4">
                  <c:v>6</c:v>
                </c:pt>
                <c:pt idx="5">
                  <c:v>3</c:v>
                </c:pt>
                <c:pt idx="6">
                  <c:v>2</c:v>
                </c:pt>
                <c:pt idx="7">
                  <c:v>3</c:v>
                </c:pt>
                <c:pt idx="8">
                  <c:v>3</c:v>
                </c:pt>
                <c:pt idx="9">
                  <c:v>3</c:v>
                </c:pt>
                <c:pt idx="10">
                  <c:v>14</c:v>
                </c:pt>
                <c:pt idx="11">
                  <c:v>0</c:v>
                </c:pt>
                <c:pt idx="12">
                  <c:v>1</c:v>
                </c:pt>
                <c:pt idx="13">
                  <c:v>3</c:v>
                </c:pt>
                <c:pt idx="14">
                  <c:v>1</c:v>
                </c:pt>
                <c:pt idx="15">
                  <c:v>0</c:v>
                </c:pt>
                <c:pt idx="16">
                  <c:v>0</c:v>
                </c:pt>
                <c:pt idx="17">
                  <c:v>2</c:v>
                </c:pt>
                <c:pt idx="18">
                  <c:v>5</c:v>
                </c:pt>
                <c:pt idx="19">
                  <c:v>2</c:v>
                </c:pt>
                <c:pt idx="20">
                  <c:v>7</c:v>
                </c:pt>
                <c:pt idx="21">
                  <c:v>3</c:v>
                </c:pt>
                <c:pt idx="22">
                  <c:v>1</c:v>
                </c:pt>
                <c:pt idx="23">
                  <c:v>4</c:v>
                </c:pt>
                <c:pt idx="24">
                  <c:v>1</c:v>
                </c:pt>
                <c:pt idx="25">
                  <c:v>4</c:v>
                </c:pt>
                <c:pt idx="26">
                  <c:v>10</c:v>
                </c:pt>
                <c:pt idx="27">
                  <c:v>5</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排出量比較シート!$CX$21:$CX$50</c:f>
              <c:numCache>
                <c:formatCode>[=0]#;[&lt;1]0.00;#,##0</c:formatCode>
                <c:ptCount val="30"/>
                <c:pt idx="0">
                  <c:v>15.025</c:v>
                </c:pt>
                <c:pt idx="1">
                  <c:v>328.26100000000002</c:v>
                </c:pt>
                <c:pt idx="2">
                  <c:v>13.632999999999999</c:v>
                </c:pt>
                <c:pt idx="3">
                  <c:v>57.792999999999999</c:v>
                </c:pt>
                <c:pt idx="4">
                  <c:v>53.42</c:v>
                </c:pt>
                <c:pt idx="5">
                  <c:v>15.02</c:v>
                </c:pt>
                <c:pt idx="6">
                  <c:v>3.5179999999999998</c:v>
                </c:pt>
                <c:pt idx="7">
                  <c:v>10.763999999999999</c:v>
                </c:pt>
                <c:pt idx="8">
                  <c:v>12.204000000000001</c:v>
                </c:pt>
                <c:pt idx="9">
                  <c:v>10.635</c:v>
                </c:pt>
                <c:pt idx="10">
                  <c:v>247.17599999999999</c:v>
                </c:pt>
                <c:pt idx="11">
                  <c:v>0</c:v>
                </c:pt>
                <c:pt idx="12">
                  <c:v>0</c:v>
                </c:pt>
                <c:pt idx="13">
                  <c:v>7.2569999999999997</c:v>
                </c:pt>
                <c:pt idx="14">
                  <c:v>6.0229999999999997</c:v>
                </c:pt>
                <c:pt idx="15">
                  <c:v>0</c:v>
                </c:pt>
                <c:pt idx="16">
                  <c:v>0</c:v>
                </c:pt>
                <c:pt idx="17">
                  <c:v>7.0739999999999998</c:v>
                </c:pt>
                <c:pt idx="18">
                  <c:v>0</c:v>
                </c:pt>
                <c:pt idx="19">
                  <c:v>6.5739999999999998</c:v>
                </c:pt>
                <c:pt idx="20">
                  <c:v>52.68</c:v>
                </c:pt>
                <c:pt idx="21">
                  <c:v>2.7490000000000001</c:v>
                </c:pt>
                <c:pt idx="22">
                  <c:v>65.069000000000003</c:v>
                </c:pt>
                <c:pt idx="23">
                  <c:v>59.11</c:v>
                </c:pt>
                <c:pt idx="24">
                  <c:v>0</c:v>
                </c:pt>
                <c:pt idx="25">
                  <c:v>26.484000000000002</c:v>
                </c:pt>
                <c:pt idx="26">
                  <c:v>61.48</c:v>
                </c:pt>
                <c:pt idx="27">
                  <c:v>16.547999999999998</c:v>
                </c:pt>
                <c:pt idx="28">
                  <c:v>31.122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68.787999999999997</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排出量比較シート!$CZ$21:$CZ$50</c:f>
              <c:numCache>
                <c:formatCode>[=0]#;[&lt;1]0.00;#,##0</c:formatCode>
                <c:ptCount val="30"/>
                <c:pt idx="0">
                  <c:v>0</c:v>
                </c:pt>
                <c:pt idx="1">
                  <c:v>0</c:v>
                </c:pt>
                <c:pt idx="2">
                  <c:v>0</c:v>
                </c:pt>
                <c:pt idx="3">
                  <c:v>0</c:v>
                </c:pt>
                <c:pt idx="4">
                  <c:v>0</c:v>
                </c:pt>
                <c:pt idx="5">
                  <c:v>2.2519999999999998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排出量比較シート!$DA$21:$DA$50</c:f>
              <c:numCache>
                <c:formatCode>[=0]#;[&lt;1]0.00;#,##0</c:formatCode>
                <c:ptCount val="30"/>
                <c:pt idx="0">
                  <c:v>45.332999999999998</c:v>
                </c:pt>
                <c:pt idx="1">
                  <c:v>0</c:v>
                </c:pt>
                <c:pt idx="2">
                  <c:v>0</c:v>
                </c:pt>
                <c:pt idx="3">
                  <c:v>5.1529999999999996</c:v>
                </c:pt>
                <c:pt idx="4">
                  <c:v>9.1310000000000002</c:v>
                </c:pt>
                <c:pt idx="5">
                  <c:v>0</c:v>
                </c:pt>
                <c:pt idx="6">
                  <c:v>7.0309999999999997</c:v>
                </c:pt>
                <c:pt idx="7">
                  <c:v>2.8439999999999999</c:v>
                </c:pt>
                <c:pt idx="8">
                  <c:v>0</c:v>
                </c:pt>
                <c:pt idx="9">
                  <c:v>0</c:v>
                </c:pt>
                <c:pt idx="10">
                  <c:v>0</c:v>
                </c:pt>
                <c:pt idx="11">
                  <c:v>0</c:v>
                </c:pt>
                <c:pt idx="12">
                  <c:v>3.3380000000000001</c:v>
                </c:pt>
                <c:pt idx="13">
                  <c:v>25.645</c:v>
                </c:pt>
                <c:pt idx="14">
                  <c:v>0</c:v>
                </c:pt>
                <c:pt idx="15">
                  <c:v>0</c:v>
                </c:pt>
                <c:pt idx="16">
                  <c:v>0</c:v>
                </c:pt>
                <c:pt idx="17">
                  <c:v>0</c:v>
                </c:pt>
                <c:pt idx="18">
                  <c:v>20.374000000000002</c:v>
                </c:pt>
                <c:pt idx="19">
                  <c:v>0</c:v>
                </c:pt>
                <c:pt idx="20">
                  <c:v>0</c:v>
                </c:pt>
                <c:pt idx="21">
                  <c:v>16.603000000000002</c:v>
                </c:pt>
                <c:pt idx="22">
                  <c:v>0</c:v>
                </c:pt>
                <c:pt idx="23">
                  <c:v>11.94</c:v>
                </c:pt>
                <c:pt idx="24">
                  <c:v>4.7380000000000004</c:v>
                </c:pt>
                <c:pt idx="25">
                  <c:v>0</c:v>
                </c:pt>
                <c:pt idx="26">
                  <c:v>4.2329999999999997</c:v>
                </c:pt>
                <c:pt idx="27">
                  <c:v>262.65899999999999</c:v>
                </c:pt>
                <c:pt idx="28">
                  <c:v>7.12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排出量比較シート!$DD$21:$DD$50</c:f>
              <c:numCache>
                <c:formatCode>[=0]#;[&lt;1]0.00;#,##0</c:formatCode>
                <c:ptCount val="30"/>
                <c:pt idx="0">
                  <c:v>60.357999999999997</c:v>
                </c:pt>
                <c:pt idx="1">
                  <c:v>328.26100000000002</c:v>
                </c:pt>
                <c:pt idx="2">
                  <c:v>13.632999999999999</c:v>
                </c:pt>
                <c:pt idx="3">
                  <c:v>62.945999999999998</c:v>
                </c:pt>
                <c:pt idx="4">
                  <c:v>62.551000000000002</c:v>
                </c:pt>
                <c:pt idx="5">
                  <c:v>17.271999999999998</c:v>
                </c:pt>
                <c:pt idx="6">
                  <c:v>10.548999999999999</c:v>
                </c:pt>
                <c:pt idx="7">
                  <c:v>13.607999999999999</c:v>
                </c:pt>
                <c:pt idx="8">
                  <c:v>12.204000000000001</c:v>
                </c:pt>
                <c:pt idx="9">
                  <c:v>10.635</c:v>
                </c:pt>
                <c:pt idx="10">
                  <c:v>247.17599999999999</c:v>
                </c:pt>
                <c:pt idx="11">
                  <c:v>0</c:v>
                </c:pt>
                <c:pt idx="12">
                  <c:v>3.3380000000000001</c:v>
                </c:pt>
                <c:pt idx="13">
                  <c:v>32.902000000000001</c:v>
                </c:pt>
                <c:pt idx="14">
                  <c:v>6.0229999999999997</c:v>
                </c:pt>
                <c:pt idx="15">
                  <c:v>0</c:v>
                </c:pt>
                <c:pt idx="16">
                  <c:v>0</c:v>
                </c:pt>
                <c:pt idx="17">
                  <c:v>7.0739999999999998</c:v>
                </c:pt>
                <c:pt idx="18">
                  <c:v>20.374000000000002</c:v>
                </c:pt>
                <c:pt idx="19">
                  <c:v>6.5739999999999998</c:v>
                </c:pt>
                <c:pt idx="20">
                  <c:v>52.68</c:v>
                </c:pt>
                <c:pt idx="21">
                  <c:v>19.352</c:v>
                </c:pt>
                <c:pt idx="22">
                  <c:v>65.069000000000003</c:v>
                </c:pt>
                <c:pt idx="23">
                  <c:v>71.05</c:v>
                </c:pt>
                <c:pt idx="24">
                  <c:v>4.7380000000000004</c:v>
                </c:pt>
                <c:pt idx="25">
                  <c:v>26.484000000000002</c:v>
                </c:pt>
                <c:pt idx="26">
                  <c:v>134.501</c:v>
                </c:pt>
                <c:pt idx="27">
                  <c:v>279.20699999999999</c:v>
                </c:pt>
                <c:pt idx="28">
                  <c:v>38.241999999999997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排出量比較シート!$CU$21:$CU$50</c:f>
              <c:numCache>
                <c:formatCode>\(0%\);;</c:formatCode>
                <c:ptCount val="30"/>
                <c:pt idx="0">
                  <c:v>0.56368476314654004</c:v>
                </c:pt>
                <c:pt idx="1">
                  <c:v>0</c:v>
                </c:pt>
                <c:pt idx="2">
                  <c:v>0</c:v>
                </c:pt>
                <c:pt idx="3">
                  <c:v>0.13065039469808548</c:v>
                </c:pt>
                <c:pt idx="4">
                  <c:v>0.17065456858937667</c:v>
                </c:pt>
                <c:pt idx="5">
                  <c:v>0</c:v>
                </c:pt>
                <c:pt idx="6">
                  <c:v>0.35005594771647203</c:v>
                </c:pt>
                <c:pt idx="7">
                  <c:v>9.9922511568779876E-2</c:v>
                </c:pt>
                <c:pt idx="8">
                  <c:v>0</c:v>
                </c:pt>
                <c:pt idx="9">
                  <c:v>0</c:v>
                </c:pt>
                <c:pt idx="10">
                  <c:v>0</c:v>
                </c:pt>
                <c:pt idx="11">
                  <c:v>0</c:v>
                </c:pt>
                <c:pt idx="12">
                  <c:v>8.0368411161121062E-2</c:v>
                </c:pt>
                <c:pt idx="13">
                  <c:v>0.84919913104315015</c:v>
                </c:pt>
                <c:pt idx="14">
                  <c:v>0</c:v>
                </c:pt>
                <c:pt idx="15">
                  <c:v>0</c:v>
                </c:pt>
                <c:pt idx="16">
                  <c:v>0</c:v>
                </c:pt>
                <c:pt idx="17">
                  <c:v>0</c:v>
                </c:pt>
                <c:pt idx="18">
                  <c:v>0.31102200215760467</c:v>
                </c:pt>
                <c:pt idx="19">
                  <c:v>0</c:v>
                </c:pt>
                <c:pt idx="20">
                  <c:v>0</c:v>
                </c:pt>
                <c:pt idx="21">
                  <c:v>0.3461223839647376</c:v>
                </c:pt>
                <c:pt idx="22">
                  <c:v>0</c:v>
                </c:pt>
                <c:pt idx="23">
                  <c:v>0.54675175930127562</c:v>
                </c:pt>
                <c:pt idx="24">
                  <c:v>0.19194874490525898</c:v>
                </c:pt>
                <c:pt idx="25">
                  <c:v>0</c:v>
                </c:pt>
                <c:pt idx="26">
                  <c:v>0.10727093668553823</c:v>
                </c:pt>
                <c:pt idx="27">
                  <c:v>1</c:v>
                </c:pt>
                <c:pt idx="28">
                  <c:v>0.16971035639748491</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排出量比較シート!$CM$21:$CM$50</c:f>
              <c:numCache>
                <c:formatCode>\(0%\);;</c:formatCode>
                <c:ptCount val="30"/>
                <c:pt idx="0">
                  <c:v>0.19802227158119351</c:v>
                </c:pt>
                <c:pt idx="1">
                  <c:v>1</c:v>
                </c:pt>
                <c:pt idx="2">
                  <c:v>8.3958973183970123E-2</c:v>
                </c:pt>
                <c:pt idx="3">
                  <c:v>0.79436986467138559</c:v>
                </c:pt>
                <c:pt idx="4">
                  <c:v>0.68197790923635504</c:v>
                </c:pt>
                <c:pt idx="5">
                  <c:v>0.15804457835649119</c:v>
                </c:pt>
                <c:pt idx="6">
                  <c:v>0.36638341399607505</c:v>
                </c:pt>
                <c:pt idx="7">
                  <c:v>0.38308067675168456</c:v>
                </c:pt>
                <c:pt idx="8">
                  <c:v>9.9199154917137891E-2</c:v>
                </c:pt>
                <c:pt idx="9">
                  <c:v>0.12689149282440815</c:v>
                </c:pt>
                <c:pt idx="10">
                  <c:v>0.49750011721085502</c:v>
                </c:pt>
                <c:pt idx="11">
                  <c:v>0</c:v>
                </c:pt>
                <c:pt idx="12">
                  <c:v>0</c:v>
                </c:pt>
                <c:pt idx="13">
                  <c:v>9.9615104532075963E-2</c:v>
                </c:pt>
                <c:pt idx="14">
                  <c:v>4.8185306658749996E-2</c:v>
                </c:pt>
                <c:pt idx="15">
                  <c:v>0</c:v>
                </c:pt>
                <c:pt idx="16">
                  <c:v>0</c:v>
                </c:pt>
                <c:pt idx="17">
                  <c:v>0.1205124149424575</c:v>
                </c:pt>
                <c:pt idx="18">
                  <c:v>0</c:v>
                </c:pt>
                <c:pt idx="19">
                  <c:v>3.0316113742520582E-2</c:v>
                </c:pt>
                <c:pt idx="20">
                  <c:v>0.59192061999381029</c:v>
                </c:pt>
                <c:pt idx="21">
                  <c:v>2.0819750473942519E-2</c:v>
                </c:pt>
                <c:pt idx="22">
                  <c:v>0.25418501187577069</c:v>
                </c:pt>
                <c:pt idx="23">
                  <c:v>1</c:v>
                </c:pt>
                <c:pt idx="24">
                  <c:v>0</c:v>
                </c:pt>
                <c:pt idx="25">
                  <c:v>0.16578724219006946</c:v>
                </c:pt>
                <c:pt idx="26">
                  <c:v>0.99730808156241302</c:v>
                </c:pt>
                <c:pt idx="27">
                  <c:v>8.8007801033935643E-2</c:v>
                </c:pt>
                <c:pt idx="28">
                  <c:v>0.40247635218511846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排出量比較シート!$BV$21:$BV$50</c:f>
              <c:numCache>
                <c:formatCode>0%</c:formatCode>
                <c:ptCount val="30"/>
                <c:pt idx="0">
                  <c:v>0.27342442017204693</c:v>
                </c:pt>
                <c:pt idx="1">
                  <c:v>0.57582812921000015</c:v>
                </c:pt>
                <c:pt idx="2">
                  <c:v>0.5116029629113481</c:v>
                </c:pt>
                <c:pt idx="3">
                  <c:v>0.33010032190180444</c:v>
                </c:pt>
                <c:pt idx="4">
                  <c:v>0.25816664701900932</c:v>
                </c:pt>
                <c:pt idx="5">
                  <c:v>0.40395620959061046</c:v>
                </c:pt>
                <c:pt idx="6">
                  <c:v>9.08363060953645E-2</c:v>
                </c:pt>
                <c:pt idx="7">
                  <c:v>0.20258249653296015</c:v>
                </c:pt>
                <c:pt idx="8">
                  <c:v>0.41457486861926884</c:v>
                </c:pt>
                <c:pt idx="9">
                  <c:v>0.38087586575353521</c:v>
                </c:pt>
                <c:pt idx="10">
                  <c:v>0.82960631433074072</c:v>
                </c:pt>
                <c:pt idx="11">
                  <c:v>0.35585638423859905</c:v>
                </c:pt>
                <c:pt idx="12">
                  <c:v>0.28634012812741788</c:v>
                </c:pt>
                <c:pt idx="13">
                  <c:v>0.29807107546858697</c:v>
                </c:pt>
                <c:pt idx="14">
                  <c:v>0.4776617083720277</c:v>
                </c:pt>
                <c:pt idx="15">
                  <c:v>0.28933934906041758</c:v>
                </c:pt>
                <c:pt idx="16">
                  <c:v>0.21028499249536761</c:v>
                </c:pt>
                <c:pt idx="17">
                  <c:v>0.31752984000274376</c:v>
                </c:pt>
                <c:pt idx="18">
                  <c:v>3.8098748140643728E-2</c:v>
                </c:pt>
                <c:pt idx="19">
                  <c:v>0.55671710527249518</c:v>
                </c:pt>
                <c:pt idx="20">
                  <c:v>0.34607356475220002</c:v>
                </c:pt>
                <c:pt idx="21">
                  <c:v>0.48294570260771746</c:v>
                </c:pt>
                <c:pt idx="22">
                  <c:v>0.71242775669142566</c:v>
                </c:pt>
                <c:pt idx="23">
                  <c:v>0.32214258425308356</c:v>
                </c:pt>
                <c:pt idx="24">
                  <c:v>6.5116046286390034E-2</c:v>
                </c:pt>
                <c:pt idx="25">
                  <c:v>0.56468072490956611</c:v>
                </c:pt>
                <c:pt idx="26">
                  <c:v>0.47447565544215387</c:v>
                </c:pt>
                <c:pt idx="27">
                  <c:v>0.52723573470214879</c:v>
                </c:pt>
                <c:pt idx="28">
                  <c:v>0.32358895839341556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排出量比較シート!$BZ$21:$BZ$50</c:f>
              <c:numCache>
                <c:formatCode>0%</c:formatCode>
                <c:ptCount val="30"/>
                <c:pt idx="0">
                  <c:v>0.2898111044374842</c:v>
                </c:pt>
                <c:pt idx="1">
                  <c:v>7.1528193341876059E-2</c:v>
                </c:pt>
                <c:pt idx="2">
                  <c:v>0.11147271733781342</c:v>
                </c:pt>
                <c:pt idx="3">
                  <c:v>0.17895460791286918</c:v>
                </c:pt>
                <c:pt idx="4">
                  <c:v>0.17634655553673731</c:v>
                </c:pt>
                <c:pt idx="5">
                  <c:v>0.15352256258732272</c:v>
                </c:pt>
                <c:pt idx="6">
                  <c:v>0.19001114368740127</c:v>
                </c:pt>
                <c:pt idx="7">
                  <c:v>0.20520348219399334</c:v>
                </c:pt>
                <c:pt idx="8">
                  <c:v>0.16140201528878995</c:v>
                </c:pt>
                <c:pt idx="9">
                  <c:v>0.12294062148049426</c:v>
                </c:pt>
                <c:pt idx="10">
                  <c:v>3.7364801108274108E-2</c:v>
                </c:pt>
                <c:pt idx="11">
                  <c:v>0.12930099728653269</c:v>
                </c:pt>
                <c:pt idx="12">
                  <c:v>0.18363564743382441</c:v>
                </c:pt>
                <c:pt idx="13">
                  <c:v>0.12356090165807719</c:v>
                </c:pt>
                <c:pt idx="14">
                  <c:v>0.10796841184472412</c:v>
                </c:pt>
                <c:pt idx="15">
                  <c:v>0.16928985206612995</c:v>
                </c:pt>
                <c:pt idx="16">
                  <c:v>0.15708230028422376</c:v>
                </c:pt>
                <c:pt idx="17">
                  <c:v>0.17323722468124075</c:v>
                </c:pt>
                <c:pt idx="18">
                  <c:v>0.35984742393794611</c:v>
                </c:pt>
                <c:pt idx="19">
                  <c:v>0.10426042857021817</c:v>
                </c:pt>
                <c:pt idx="20">
                  <c:v>0.12649268973221495</c:v>
                </c:pt>
                <c:pt idx="21">
                  <c:v>0.17545104847158646</c:v>
                </c:pt>
                <c:pt idx="22">
                  <c:v>7.3631729698096934E-2</c:v>
                </c:pt>
                <c:pt idx="23">
                  <c:v>0.14126449978601713</c:v>
                </c:pt>
                <c:pt idx="24">
                  <c:v>0.22853775845431837</c:v>
                </c:pt>
                <c:pt idx="25">
                  <c:v>0.14631956973110749</c:v>
                </c:pt>
                <c:pt idx="26">
                  <c:v>0.14334142671979444</c:v>
                </c:pt>
                <c:pt idx="27">
                  <c:v>0.15854272842123282</c:v>
                </c:pt>
                <c:pt idx="28">
                  <c:v>0.17556510960586683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排出量比較シート!$CA$21:$CA$50</c:f>
              <c:numCache>
                <c:formatCode>0%</c:formatCode>
                <c:ptCount val="30"/>
                <c:pt idx="0">
                  <c:v>0.1818239297617554</c:v>
                </c:pt>
                <c:pt idx="1">
                  <c:v>6.7993420034288404E-2</c:v>
                </c:pt>
                <c:pt idx="2">
                  <c:v>0.15592049279755563</c:v>
                </c:pt>
                <c:pt idx="3">
                  <c:v>0.23194003422696186</c:v>
                </c:pt>
                <c:pt idx="4">
                  <c:v>0.19138256463494652</c:v>
                </c:pt>
                <c:pt idx="5">
                  <c:v>0.15149601422902911</c:v>
                </c:pt>
                <c:pt idx="6">
                  <c:v>0.30456853964978142</c:v>
                </c:pt>
                <c:pt idx="7">
                  <c:v>0.26790611335934977</c:v>
                </c:pt>
                <c:pt idx="8">
                  <c:v>0.16806400007064734</c:v>
                </c:pt>
                <c:pt idx="9">
                  <c:v>0.15036783328332656</c:v>
                </c:pt>
                <c:pt idx="10">
                  <c:v>4.6093564805576935E-2</c:v>
                </c:pt>
                <c:pt idx="11">
                  <c:v>0.13001249030955159</c:v>
                </c:pt>
                <c:pt idx="12">
                  <c:v>0.18179659602144713</c:v>
                </c:pt>
                <c:pt idx="13">
                  <c:v>0.21277928664441165</c:v>
                </c:pt>
                <c:pt idx="14">
                  <c:v>0.10104926342924087</c:v>
                </c:pt>
                <c:pt idx="15">
                  <c:v>0.22218687133084669</c:v>
                </c:pt>
                <c:pt idx="16">
                  <c:v>0.16157721707054648</c:v>
                </c:pt>
                <c:pt idx="17">
                  <c:v>0.13745037083277245</c:v>
                </c:pt>
                <c:pt idx="18">
                  <c:v>0.3149973276724653</c:v>
                </c:pt>
                <c:pt idx="19">
                  <c:v>9.0733272375893542E-2</c:v>
                </c:pt>
                <c:pt idx="20">
                  <c:v>0.18890994389857491</c:v>
                </c:pt>
                <c:pt idx="21">
                  <c:v>0.1177971655067989</c:v>
                </c:pt>
                <c:pt idx="22">
                  <c:v>6.9352948794346281E-2</c:v>
                </c:pt>
                <c:pt idx="23">
                  <c:v>0.23389416681925501</c:v>
                </c:pt>
                <c:pt idx="24">
                  <c:v>0.35333183252063299</c:v>
                </c:pt>
                <c:pt idx="25">
                  <c:v>8.6840224469523247E-2</c:v>
                </c:pt>
                <c:pt idx="26">
                  <c:v>0.1595055439805026</c:v>
                </c:pt>
                <c:pt idx="27">
                  <c:v>0.13244541707792129</c:v>
                </c:pt>
                <c:pt idx="28">
                  <c:v>0.19040756874123002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排出量比較シート!$CB$21:$CB$50</c:f>
              <c:numCache>
                <c:formatCode>0%</c:formatCode>
                <c:ptCount val="30"/>
                <c:pt idx="0">
                  <c:v>0.24092841806931478</c:v>
                </c:pt>
                <c:pt idx="1">
                  <c:v>0.28465025741383537</c:v>
                </c:pt>
                <c:pt idx="2">
                  <c:v>0.21149239067144934</c:v>
                </c:pt>
                <c:pt idx="3">
                  <c:v>0.24839840469069951</c:v>
                </c:pt>
                <c:pt idx="4">
                  <c:v>0.36323787769187377</c:v>
                </c:pt>
                <c:pt idx="5">
                  <c:v>0.28126064469689616</c:v>
                </c:pt>
                <c:pt idx="6">
                  <c:v>0.41458401056745275</c:v>
                </c:pt>
                <c:pt idx="7">
                  <c:v>0.29846485020183017</c:v>
                </c:pt>
                <c:pt idx="8">
                  <c:v>0.25595911602129384</c:v>
                </c:pt>
                <c:pt idx="9">
                  <c:v>0.31083346744957746</c:v>
                </c:pt>
                <c:pt idx="10">
                  <c:v>8.211750290399257E-2</c:v>
                </c:pt>
                <c:pt idx="11">
                  <c:v>0.37133888270702975</c:v>
                </c:pt>
                <c:pt idx="12">
                  <c:v>0.33801746227158824</c:v>
                </c:pt>
                <c:pt idx="13">
                  <c:v>0.34107714826241414</c:v>
                </c:pt>
                <c:pt idx="14">
                  <c:v>0.29698854527713847</c:v>
                </c:pt>
                <c:pt idx="15">
                  <c:v>0.31918392754260577</c:v>
                </c:pt>
                <c:pt idx="16">
                  <c:v>0.45472948978359506</c:v>
                </c:pt>
                <c:pt idx="17">
                  <c:v>0.35600750631943384</c:v>
                </c:pt>
                <c:pt idx="18">
                  <c:v>0.24528862237184462</c:v>
                </c:pt>
                <c:pt idx="19">
                  <c:v>0.23639561079430726</c:v>
                </c:pt>
                <c:pt idx="20">
                  <c:v>0.32199747116708022</c:v>
                </c:pt>
                <c:pt idx="21">
                  <c:v>0.22380608341389716</c:v>
                </c:pt>
                <c:pt idx="22">
                  <c:v>0.13608269453333252</c:v>
                </c:pt>
                <c:pt idx="23">
                  <c:v>0.27874808944530072</c:v>
                </c:pt>
                <c:pt idx="24">
                  <c:v>0.33684461607972715</c:v>
                </c:pt>
                <c:pt idx="25">
                  <c:v>0.17860015518533889</c:v>
                </c:pt>
                <c:pt idx="26">
                  <c:v>0.21260726477280387</c:v>
                </c:pt>
                <c:pt idx="27">
                  <c:v>0.17789892875966271</c:v>
                </c:pt>
                <c:pt idx="28">
                  <c:v>0.28991411121257182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排出量比較シート!$CH$21:$CH$50</c:f>
              <c:numCache>
                <c:formatCode>0%</c:formatCode>
                <c:ptCount val="30"/>
                <c:pt idx="0">
                  <c:v>1.4012127559398622E-2</c:v>
                </c:pt>
                <c:pt idx="1">
                  <c:v>0</c:v>
                </c:pt>
                <c:pt idx="2">
                  <c:v>9.5114362818336084E-3</c:v>
                </c:pt>
                <c:pt idx="3">
                  <c:v>1.0606631267664878E-2</c:v>
                </c:pt>
                <c:pt idx="4">
                  <c:v>1.0866355117433273E-2</c:v>
                </c:pt>
                <c:pt idx="5">
                  <c:v>9.7645688961415979E-3</c:v>
                </c:pt>
                <c:pt idx="6">
                  <c:v>0</c:v>
                </c:pt>
                <c:pt idx="7">
                  <c:v>2.5843057711866433E-2</c:v>
                </c:pt>
                <c:pt idx="8">
                  <c:v>0</c:v>
                </c:pt>
                <c:pt idx="9">
                  <c:v>3.4982212033066576E-2</c:v>
                </c:pt>
                <c:pt idx="10">
                  <c:v>4.8178168514155543E-3</c:v>
                </c:pt>
                <c:pt idx="11">
                  <c:v>1.3491245458286966E-2</c:v>
                </c:pt>
                <c:pt idx="12">
                  <c:v>1.0210166145722333E-2</c:v>
                </c:pt>
                <c:pt idx="13">
                  <c:v>2.4511587966510016E-2</c:v>
                </c:pt>
                <c:pt idx="14">
                  <c:v>1.6332071076868709E-2</c:v>
                </c:pt>
                <c:pt idx="15">
                  <c:v>0</c:v>
                </c:pt>
                <c:pt idx="16">
                  <c:v>1.6326000366267152E-2</c:v>
                </c:pt>
                <c:pt idx="17">
                  <c:v>1.5775058163809193E-2</c:v>
                </c:pt>
                <c:pt idx="18">
                  <c:v>4.1767877877100325E-2</c:v>
                </c:pt>
                <c:pt idx="19">
                  <c:v>1.1893582987085888E-2</c:v>
                </c:pt>
                <c:pt idx="20">
                  <c:v>1.6526330449929787E-2</c:v>
                </c:pt>
                <c:pt idx="21">
                  <c:v>0</c:v>
                </c:pt>
                <c:pt idx="22">
                  <c:v>8.5048702827985323E-3</c:v>
                </c:pt>
                <c:pt idx="23">
                  <c:v>2.3950659696343652E-2</c:v>
                </c:pt>
                <c:pt idx="24">
                  <c:v>1.616974665893153E-2</c:v>
                </c:pt>
                <c:pt idx="25">
                  <c:v>2.3559325704464479E-2</c:v>
                </c:pt>
                <c:pt idx="26">
                  <c:v>1.0070109084745225E-2</c:v>
                </c:pt>
                <c:pt idx="27">
                  <c:v>3.877191039034424E-3</c:v>
                </c:pt>
                <c:pt idx="28">
                  <c:v>2.0524252046915801E-2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c:ext uri="{02D57815-91ED-43cb-92C2-25804820EDAC}">
                        <c15:formulaRef>
                          <c15:sqref>排出量比較シート!$BW$21:$BW$50</c15:sqref>
                        </c15:formulaRef>
                      </c:ext>
                    </c:extLst>
                    <c:numCache>
                      <c:formatCode>0%</c:formatCode>
                      <c:ptCount val="30"/>
                      <c:pt idx="0">
                        <c:v>0.25032703825745534</c:v>
                      </c:pt>
                      <c:pt idx="1">
                        <c:v>0.54933008940050132</c:v>
                      </c:pt>
                      <c:pt idx="2">
                        <c:v>0.47591322509075529</c:v>
                      </c:pt>
                      <c:pt idx="3">
                        <c:v>0.30902529108393867</c:v>
                      </c:pt>
                      <c:pt idx="4">
                        <c:v>0.183626644599161</c:v>
                      </c:pt>
                      <c:pt idx="5">
                        <c:v>0.32611297625051527</c:v>
                      </c:pt>
                      <c:pt idx="6">
                        <c:v>7.1985116968791091E-2</c:v>
                      </c:pt>
                      <c:pt idx="7">
                        <c:v>0.18098288904555401</c:v>
                      </c:pt>
                      <c:pt idx="8">
                        <c:v>0.31850481197829983</c:v>
                      </c:pt>
                      <c:pt idx="9">
                        <c:v>0.36053992815955743</c:v>
                      </c:pt>
                      <c:pt idx="10">
                        <c:v>0.82819802121512132</c:v>
                      </c:pt>
                      <c:pt idx="11">
                        <c:v>0.30210949871454734</c:v>
                      </c:pt>
                      <c:pt idx="12">
                        <c:v>0.17182223761496032</c:v>
                      </c:pt>
                      <c:pt idx="13">
                        <c:v>0.21470958956058142</c:v>
                      </c:pt>
                      <c:pt idx="14">
                        <c:v>0.39790455459726731</c:v>
                      </c:pt>
                      <c:pt idx="15">
                        <c:v>0.19105042412225759</c:v>
                      </c:pt>
                      <c:pt idx="16">
                        <c:v>1.2918603499866406E-2</c:v>
                      </c:pt>
                      <c:pt idx="17">
                        <c:v>0.2486326156152871</c:v>
                      </c:pt>
                      <c:pt idx="18">
                        <c:v>6.1172717746458011E-3</c:v>
                      </c:pt>
                      <c:pt idx="19">
                        <c:v>0.46319012107407942</c:v>
                      </c:pt>
                      <c:pt idx="20">
                        <c:v>0.28827361576420679</c:v>
                      </c:pt>
                      <c:pt idx="21">
                        <c:v>0.43781762303603061</c:v>
                      </c:pt>
                      <c:pt idx="22">
                        <c:v>0.70405214198363131</c:v>
                      </c:pt>
                      <c:pt idx="23">
                        <c:v>0.30855710317122187</c:v>
                      </c:pt>
                      <c:pt idx="24">
                        <c:v>3.5858287069850357E-2</c:v>
                      </c:pt>
                      <c:pt idx="25">
                        <c:v>0.55748062472893278</c:v>
                      </c:pt>
                      <c:pt idx="26">
                        <c:v>0.43352777120303848</c:v>
                      </c:pt>
                      <c:pt idx="27">
                        <c:v>0.49218853415210273</c:v>
                      </c:pt>
                      <c:pt idx="28">
                        <c:v>0.25959984151988691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1.9705330275566136E-2</c:v>
                      </c:pt>
                      <c:pt idx="1">
                        <c:v>7.0854188770061426E-3</c:v>
                      </c:pt>
                      <c:pt idx="2">
                        <c:v>7.4948917191581263E-3</c:v>
                      </c:pt>
                      <c:pt idx="3">
                        <c:v>6.6539090720719261E-3</c:v>
                      </c:pt>
                      <c:pt idx="4">
                        <c:v>5.6226565057182539E-3</c:v>
                      </c:pt>
                      <c:pt idx="5">
                        <c:v>7.5926758466729888E-3</c:v>
                      </c:pt>
                      <c:pt idx="6">
                        <c:v>1.2580847058180135E-2</c:v>
                      </c:pt>
                      <c:pt idx="7">
                        <c:v>6.1957050482950634E-3</c:v>
                      </c:pt>
                      <c:pt idx="8">
                        <c:v>1.2282642528319166E-2</c:v>
                      </c:pt>
                      <c:pt idx="9">
                        <c:v>6.1705168220081395E-3</c:v>
                      </c:pt>
                      <c:pt idx="10">
                        <c:v>1.4082931156194276E-3</c:v>
                      </c:pt>
                      <c:pt idx="11">
                        <c:v>1.0966229565588766E-2</c:v>
                      </c:pt>
                      <c:pt idx="12">
                        <c:v>1.1294363220310636E-2</c:v>
                      </c:pt>
                      <c:pt idx="13">
                        <c:v>8.4145298530643384E-3</c:v>
                      </c:pt>
                      <c:pt idx="14">
                        <c:v>8.749113600913563E-3</c:v>
                      </c:pt>
                      <c:pt idx="15">
                        <c:v>1.0631701910553836E-2</c:v>
                      </c:pt>
                      <c:pt idx="16">
                        <c:v>1.0769688553339905E-2</c:v>
                      </c:pt>
                      <c:pt idx="17">
                        <c:v>1.1899999547813856E-2</c:v>
                      </c:pt>
                      <c:pt idx="18">
                        <c:v>1.292517680728965E-2</c:v>
                      </c:pt>
                      <c:pt idx="19">
                        <c:v>7.9015063790938648E-3</c:v>
                      </c:pt>
                      <c:pt idx="20">
                        <c:v>1.6605354986152742E-2</c:v>
                      </c:pt>
                      <c:pt idx="21">
                        <c:v>9.4260431675975316E-3</c:v>
                      </c:pt>
                      <c:pt idx="22">
                        <c:v>5.1713503371802073E-3</c:v>
                      </c:pt>
                      <c:pt idx="23">
                        <c:v>1.358548108186166E-2</c:v>
                      </c:pt>
                      <c:pt idx="24">
                        <c:v>1.5243566974282771E-2</c:v>
                      </c:pt>
                      <c:pt idx="25">
                        <c:v>4.6503703490487804E-3</c:v>
                      </c:pt>
                      <c:pt idx="26">
                        <c:v>1.6679309797186081E-2</c:v>
                      </c:pt>
                      <c:pt idx="27">
                        <c:v>4.0999580180994966E-3</c:v>
                      </c:pt>
                      <c:pt idx="28">
                        <c:v>2.6502429175895108E-2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3.3920516390254555E-3</c:v>
                      </c:pt>
                      <c:pt idx="1">
                        <c:v>1.9412620932492772E-2</c:v>
                      </c:pt>
                      <c:pt idx="2">
                        <c:v>2.8194846101434676E-2</c:v>
                      </c:pt>
                      <c:pt idx="3">
                        <c:v>1.4421121745793807E-2</c:v>
                      </c:pt>
                      <c:pt idx="4">
                        <c:v>6.8917345914130013E-2</c:v>
                      </c:pt>
                      <c:pt idx="5">
                        <c:v>7.0250557493422114E-2</c:v>
                      </c:pt>
                      <c:pt idx="6">
                        <c:v>6.2703420683932866E-3</c:v>
                      </c:pt>
                      <c:pt idx="7">
                        <c:v>1.5403902439111068E-2</c:v>
                      </c:pt>
                      <c:pt idx="8">
                        <c:v>8.3787414112649852E-2</c:v>
                      </c:pt>
                      <c:pt idx="9">
                        <c:v>1.4165420771969622E-2</c:v>
                      </c:pt>
                      <c:pt idx="10">
                        <c:v>0</c:v>
                      </c:pt>
                      <c:pt idx="11">
                        <c:v>4.2780655958462914E-2</c:v>
                      </c:pt>
                      <c:pt idx="12">
                        <c:v>0.10322352729214691</c:v>
                      </c:pt>
                      <c:pt idx="13">
                        <c:v>7.4946956054941186E-2</c:v>
                      </c:pt>
                      <c:pt idx="14">
                        <c:v>7.1008040173846834E-2</c:v>
                      </c:pt>
                      <c:pt idx="15">
                        <c:v>8.7657223027606174E-2</c:v>
                      </c:pt>
                      <c:pt idx="16">
                        <c:v>0.18659670044216128</c:v>
                      </c:pt>
                      <c:pt idx="17">
                        <c:v>5.6997224839642806E-2</c:v>
                      </c:pt>
                      <c:pt idx="18">
                        <c:v>1.9056299558708283E-2</c:v>
                      </c:pt>
                      <c:pt idx="19">
                        <c:v>8.5625477819321977E-2</c:v>
                      </c:pt>
                      <c:pt idx="20">
                        <c:v>4.1194594001840494E-2</c:v>
                      </c:pt>
                      <c:pt idx="21">
                        <c:v>3.5702036404089282E-2</c:v>
                      </c:pt>
                      <c:pt idx="22">
                        <c:v>3.2042643706140942E-3</c:v>
                      </c:pt>
                      <c:pt idx="23">
                        <c:v>0</c:v>
                      </c:pt>
                      <c:pt idx="24">
                        <c:v>1.4014192242256911E-2</c:v>
                      </c:pt>
                      <c:pt idx="25">
                        <c:v>2.5497298315844794E-3</c:v>
                      </c:pt>
                      <c:pt idx="26">
                        <c:v>2.4268574441929269E-2</c:v>
                      </c:pt>
                      <c:pt idx="27">
                        <c:v>3.0947242531946511E-2</c:v>
                      </c:pt>
                      <c:pt idx="28">
                        <c:v>3.7486687697633511E-2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0.22435777341237798</c:v>
                      </c:pt>
                      <c:pt idx="1">
                        <c:v>0.12882595301984473</c:v>
                      </c:pt>
                      <c:pt idx="2">
                        <c:v>0.20147173277726116</c:v>
                      </c:pt>
                      <c:pt idx="3">
                        <c:v>0.23898350640114818</c:v>
                      </c:pt>
                      <c:pt idx="4">
                        <c:v>0.20332793672921445</c:v>
                      </c:pt>
                      <c:pt idx="5">
                        <c:v>0.27336709120899588</c:v>
                      </c:pt>
                      <c:pt idx="6">
                        <c:v>0.3951389899713677</c:v>
                      </c:pt>
                      <c:pt idx="7">
                        <c:v>0.28373185418049512</c:v>
                      </c:pt>
                      <c:pt idx="8">
                        <c:v>0.24880254759845274</c:v>
                      </c:pt>
                      <c:pt idx="9">
                        <c:v>0.30120948203222264</c:v>
                      </c:pt>
                      <c:pt idx="10">
                        <c:v>5.8249488734591653E-2</c:v>
                      </c:pt>
                      <c:pt idx="11">
                        <c:v>0.3609406411650945</c:v>
                      </c:pt>
                      <c:pt idx="12">
                        <c:v>0.32865485928438465</c:v>
                      </c:pt>
                      <c:pt idx="13">
                        <c:v>0.33250611674514924</c:v>
                      </c:pt>
                      <c:pt idx="14">
                        <c:v>0.28895398204377193</c:v>
                      </c:pt>
                      <c:pt idx="15">
                        <c:v>0.31005253556467971</c:v>
                      </c:pt>
                      <c:pt idx="16">
                        <c:v>0.28571369658431889</c:v>
                      </c:pt>
                      <c:pt idx="17">
                        <c:v>0.34543062942760655</c:v>
                      </c:pt>
                      <c:pt idx="18">
                        <c:v>0.20835640654907731</c:v>
                      </c:pt>
                      <c:pt idx="19">
                        <c:v>0.23115937970479164</c:v>
                      </c:pt>
                      <c:pt idx="20">
                        <c:v>0.31406309129180598</c:v>
                      </c:pt>
                      <c:pt idx="21">
                        <c:v>0.21658547052855207</c:v>
                      </c:pt>
                      <c:pt idx="22">
                        <c:v>0.13058800713736105</c:v>
                      </c:pt>
                      <c:pt idx="23">
                        <c:v>0.26622123448166912</c:v>
                      </c:pt>
                      <c:pt idx="24">
                        <c:v>0.31864631432654256</c:v>
                      </c:pt>
                      <c:pt idx="25">
                        <c:v>0.17166237449488977</c:v>
                      </c:pt>
                      <c:pt idx="26">
                        <c:v>0.20538301701397307</c:v>
                      </c:pt>
                      <c:pt idx="27">
                        <c:v>0.17244727021077763</c:v>
                      </c:pt>
                      <c:pt idx="28">
                        <c:v>0.28151806933680318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0.11228660601132694</c:v>
                      </c:pt>
                      <c:pt idx="1">
                        <c:v>6.222941386881229E-2</c:v>
                      </c:pt>
                      <c:pt idx="2">
                        <c:v>8.9357613308979955E-2</c:v>
                      </c:pt>
                      <c:pt idx="3">
                        <c:v>0.14436359632931697</c:v>
                      </c:pt>
                      <c:pt idx="4">
                        <c:v>0.10606555862189175</c:v>
                      </c:pt>
                      <c:pt idx="5">
                        <c:v>0.12206877847462631</c:v>
                      </c:pt>
                      <c:pt idx="6">
                        <c:v>0.23992410541480241</c:v>
                      </c:pt>
                      <c:pt idx="7">
                        <c:v>0.19780239889947882</c:v>
                      </c:pt>
                      <c:pt idx="8">
                        <c:v>0.10841011690992597</c:v>
                      </c:pt>
                      <c:pt idx="9">
                        <c:v>0.15523355656575946</c:v>
                      </c:pt>
                      <c:pt idx="10">
                        <c:v>3.7727434719099742E-2</c:v>
                      </c:pt>
                      <c:pt idx="11">
                        <c:v>0.15778650525784063</c:v>
                      </c:pt>
                      <c:pt idx="12">
                        <c:v>0.13578456849520923</c:v>
                      </c:pt>
                      <c:pt idx="13">
                        <c:v>0.13649406018126994</c:v>
                      </c:pt>
                      <c:pt idx="14">
                        <c:v>0.12701431443722078</c:v>
                      </c:pt>
                      <c:pt idx="15">
                        <c:v>0.11403021254979093</c:v>
                      </c:pt>
                      <c:pt idx="16">
                        <c:v>0.10350268456458103</c:v>
                      </c:pt>
                      <c:pt idx="17">
                        <c:v>0.1608355330491667</c:v>
                      </c:pt>
                      <c:pt idx="18">
                        <c:v>0.11730796178523441</c:v>
                      </c:pt>
                      <c:pt idx="19">
                        <c:v>9.1908774148632855E-2</c:v>
                      </c:pt>
                      <c:pt idx="20">
                        <c:v>0.13390197704747203</c:v>
                      </c:pt>
                      <c:pt idx="21">
                        <c:v>0.10575746951560724</c:v>
                      </c:pt>
                      <c:pt idx="22">
                        <c:v>8.1732356108886309E-2</c:v>
                      </c:pt>
                      <c:pt idx="23">
                        <c:v>0.16363445405608115</c:v>
                      </c:pt>
                      <c:pt idx="24">
                        <c:v>0.21109284943247691</c:v>
                      </c:pt>
                      <c:pt idx="25">
                        <c:v>9.0292675877756121E-2</c:v>
                      </c:pt>
                      <c:pt idx="26">
                        <c:v>0.10618626976476417</c:v>
                      </c:pt>
                      <c:pt idx="27">
                        <c:v>7.8168205105989694E-2</c:v>
                      </c:pt>
                      <c:pt idx="28">
                        <c:v>0.12617381366645614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0.11207116740105104</c:v>
                      </c:pt>
                      <c:pt idx="1">
                        <c:v>6.6596539151032447E-2</c:v>
                      </c:pt>
                      <c:pt idx="2">
                        <c:v>0.1121141194682812</c:v>
                      </c:pt>
                      <c:pt idx="3">
                        <c:v>9.4619910071831209E-2</c:v>
                      </c:pt>
                      <c:pt idx="4">
                        <c:v>9.7262378107322717E-2</c:v>
                      </c:pt>
                      <c:pt idx="5">
                        <c:v>0.15129831273436961</c:v>
                      </c:pt>
                      <c:pt idx="6">
                        <c:v>0.15521488455656529</c:v>
                      </c:pt>
                      <c:pt idx="7">
                        <c:v>8.5929455281016254E-2</c:v>
                      </c:pt>
                      <c:pt idx="8">
                        <c:v>0.14039243068852678</c:v>
                      </c:pt>
                      <c:pt idx="9">
                        <c:v>0.14597592546646312</c:v>
                      </c:pt>
                      <c:pt idx="10">
                        <c:v>2.0522054015491908E-2</c:v>
                      </c:pt>
                      <c:pt idx="11">
                        <c:v>0.2031541359072539</c:v>
                      </c:pt>
                      <c:pt idx="12">
                        <c:v>0.19287029078917542</c:v>
                      </c:pt>
                      <c:pt idx="13">
                        <c:v>0.19601205656387927</c:v>
                      </c:pt>
                      <c:pt idx="14">
                        <c:v>0.16193966760655115</c:v>
                      </c:pt>
                      <c:pt idx="15">
                        <c:v>0.19602232301488878</c:v>
                      </c:pt>
                      <c:pt idx="16">
                        <c:v>0.18221101201973783</c:v>
                      </c:pt>
                      <c:pt idx="17">
                        <c:v>0.18459509637843985</c:v>
                      </c:pt>
                      <c:pt idx="18">
                        <c:v>9.1048444763842898E-2</c:v>
                      </c:pt>
                      <c:pt idx="19">
                        <c:v>0.13925060555615879</c:v>
                      </c:pt>
                      <c:pt idx="20">
                        <c:v>0.18016111424433401</c:v>
                      </c:pt>
                      <c:pt idx="21">
                        <c:v>0.11082800101294482</c:v>
                      </c:pt>
                      <c:pt idx="22">
                        <c:v>4.8855651028474736E-2</c:v>
                      </c:pt>
                      <c:pt idx="23">
                        <c:v>0.10258678042558796</c:v>
                      </c:pt>
                      <c:pt idx="24">
                        <c:v>0.1075534648940656</c:v>
                      </c:pt>
                      <c:pt idx="25">
                        <c:v>8.136969861713364E-2</c:v>
                      </c:pt>
                      <c:pt idx="26">
                        <c:v>9.9196747249208891E-2</c:v>
                      </c:pt>
                      <c:pt idx="27">
                        <c:v>9.4279065104787937E-2</c:v>
                      </c:pt>
                      <c:pt idx="28">
                        <c:v>0.15534425567034701</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7.4865921179193759E-3</c:v>
                      </c:pt>
                      <c:pt idx="1">
                        <c:v>4.1972090224080619E-3</c:v>
                      </c:pt>
                      <c:pt idx="2">
                        <c:v>6.6422788048502894E-3</c:v>
                      </c:pt>
                      <c:pt idx="3">
                        <c:v>9.4148982895513739E-3</c:v>
                      </c:pt>
                      <c:pt idx="4">
                        <c:v>7.0028932749377631E-3</c:v>
                      </c:pt>
                      <c:pt idx="5">
                        <c:v>7.8935534879002629E-3</c:v>
                      </c:pt>
                      <c:pt idx="6">
                        <c:v>1.9445020596085043E-2</c:v>
                      </c:pt>
                      <c:pt idx="7">
                        <c:v>1.4732996021335045E-2</c:v>
                      </c:pt>
                      <c:pt idx="8">
                        <c:v>7.1565684228411149E-3</c:v>
                      </c:pt>
                      <c:pt idx="9">
                        <c:v>9.6239854173548207E-3</c:v>
                      </c:pt>
                      <c:pt idx="10">
                        <c:v>3.3920931789643899E-3</c:v>
                      </c:pt>
                      <c:pt idx="11">
                        <c:v>1.039824154193522E-2</c:v>
                      </c:pt>
                      <c:pt idx="12">
                        <c:v>9.3626029872035978E-3</c:v>
                      </c:pt>
                      <c:pt idx="13">
                        <c:v>8.5710315172648731E-3</c:v>
                      </c:pt>
                      <c:pt idx="14">
                        <c:v>8.034563233366529E-3</c:v>
                      </c:pt>
                      <c:pt idx="15">
                        <c:v>8.6178113007804782E-3</c:v>
                      </c:pt>
                      <c:pt idx="16">
                        <c:v>8.8964943349046453E-3</c:v>
                      </c:pt>
                      <c:pt idx="17">
                        <c:v>1.0576876891827262E-2</c:v>
                      </c:pt>
                      <c:pt idx="18">
                        <c:v>1.1279386810775154E-2</c:v>
                      </c:pt>
                      <c:pt idx="19">
                        <c:v>5.2362310895156449E-3</c:v>
                      </c:pt>
                      <c:pt idx="20">
                        <c:v>7.9343798752742282E-3</c:v>
                      </c:pt>
                      <c:pt idx="21">
                        <c:v>7.2206128853451066E-3</c:v>
                      </c:pt>
                      <c:pt idx="22">
                        <c:v>5.4946873959714647E-3</c:v>
                      </c:pt>
                      <c:pt idx="23">
                        <c:v>1.2526854963631609E-2</c:v>
                      </c:pt>
                      <c:pt idx="24">
                        <c:v>1.8198301753184595E-2</c:v>
                      </c:pt>
                      <c:pt idx="25">
                        <c:v>6.937780690449119E-3</c:v>
                      </c:pt>
                      <c:pt idx="26">
                        <c:v>7.2242477588307938E-3</c:v>
                      </c:pt>
                      <c:pt idx="27">
                        <c:v>5.4516585488850562E-3</c:v>
                      </c:pt>
                      <c:pt idx="28">
                        <c:v>8.396041875768671E-3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9.084052539017444E-3</c:v>
                      </c:pt>
                      <c:pt idx="1">
                        <c:v>0.15162709537158256</c:v>
                      </c:pt>
                      <c:pt idx="2">
                        <c:v>3.3783790893378717E-3</c:v>
                      </c:pt>
                      <c:pt idx="3">
                        <c:v>0</c:v>
                      </c:pt>
                      <c:pt idx="4">
                        <c:v>0.15290704768772154</c:v>
                      </c:pt>
                      <c:pt idx="5">
                        <c:v>0</c:v>
                      </c:pt>
                      <c:pt idx="6">
                        <c:v>0</c:v>
                      </c:pt>
                      <c:pt idx="7">
                        <c:v>0</c:v>
                      </c:pt>
                      <c:pt idx="8">
                        <c:v>0</c:v>
                      </c:pt>
                      <c:pt idx="9">
                        <c:v>0</c:v>
                      </c:pt>
                      <c:pt idx="10">
                        <c:v>2.0475920990436526E-2</c:v>
                      </c:pt>
                      <c:pt idx="11">
                        <c:v>0</c:v>
                      </c:pt>
                      <c:pt idx="12">
                        <c:v>0</c:v>
                      </c:pt>
                      <c:pt idx="13">
                        <c:v>0</c:v>
                      </c:pt>
                      <c:pt idx="14">
                        <c:v>0</c:v>
                      </c:pt>
                      <c:pt idx="15">
                        <c:v>5.1358067714557163E-4</c:v>
                      </c:pt>
                      <c:pt idx="16">
                        <c:v>0.16011929886437151</c:v>
                      </c:pt>
                      <c:pt idx="17">
                        <c:v>0</c:v>
                      </c:pt>
                      <c:pt idx="18">
                        <c:v>2.5652829011992159E-2</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排出量比較シート!$BE$21:$BE$50</c:f>
              <c:numCache>
                <c:formatCode>#,##0_);[Red]\(#,##0\)</c:formatCode>
                <c:ptCount val="30"/>
                <c:pt idx="0">
                  <c:v>75.875303722285693</c:v>
                </c:pt>
                <c:pt idx="1">
                  <c:v>295.01965954693765</c:v>
                </c:pt>
                <c:pt idx="2">
                  <c:v>162.3769262890757</c:v>
                </c:pt>
                <c:pt idx="3">
                  <c:v>72.753263398162474</c:v>
                </c:pt>
                <c:pt idx="4">
                  <c:v>78.33098297834465</c:v>
                </c:pt>
                <c:pt idx="5">
                  <c:v>109.28562168732316</c:v>
                </c:pt>
                <c:pt idx="6">
                  <c:v>9.6019630409298138</c:v>
                </c:pt>
                <c:pt idx="7">
                  <c:v>28.098519850369001</c:v>
                </c:pt>
                <c:pt idx="8">
                  <c:v>123.02524159801695</c:v>
                </c:pt>
                <c:pt idx="9">
                  <c:v>83.811765180481117</c:v>
                </c:pt>
                <c:pt idx="10">
                  <c:v>496.83606385009074</c:v>
                </c:pt>
                <c:pt idx="11">
                  <c:v>71.999957809102753</c:v>
                </c:pt>
                <c:pt idx="12">
                  <c:v>64.762883073096546</c:v>
                </c:pt>
                <c:pt idx="13">
                  <c:v>72.850397879803992</c:v>
                </c:pt>
                <c:pt idx="14">
                  <c:v>124.99661032885177</c:v>
                </c:pt>
                <c:pt idx="15">
                  <c:v>70.32852274230973</c:v>
                </c:pt>
                <c:pt idx="16">
                  <c:v>49.09934025765223</c:v>
                </c:pt>
                <c:pt idx="17">
                  <c:v>58.699346481254295</c:v>
                </c:pt>
                <c:pt idx="18">
                  <c:v>6.935495540051436</c:v>
                </c:pt>
                <c:pt idx="19">
                  <c:v>216.8483749544547</c:v>
                </c:pt>
                <c:pt idx="20">
                  <c:v>88.998420093138293</c:v>
                </c:pt>
                <c:pt idx="21">
                  <c:v>132.03808582819377</c:v>
                </c:pt>
                <c:pt idx="22">
                  <c:v>255.99070346367057</c:v>
                </c:pt>
                <c:pt idx="23">
                  <c:v>49.799988211521054</c:v>
                </c:pt>
                <c:pt idx="24">
                  <c:v>7.0329874013640037</c:v>
                </c:pt>
                <c:pt idx="25">
                  <c:v>159.74691206719629</c:v>
                </c:pt>
                <c:pt idx="26">
                  <c:v>130.6196173562719</c:v>
                </c:pt>
                <c:pt idx="27">
                  <c:v>188.02878614839065</c:v>
                </c:pt>
                <c:pt idx="28">
                  <c:v>77.326282230081134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排出量比較シート!$BI$21:$BI$50</c:f>
              <c:numCache>
                <c:formatCode>#,##0_);[Red]\(#,##0\)</c:formatCode>
                <c:ptCount val="30"/>
                <c:pt idx="0">
                  <c:v>80.422610231553961</c:v>
                </c:pt>
                <c:pt idx="1">
                  <c:v>36.646739152320897</c:v>
                </c:pt>
                <c:pt idx="2">
                  <c:v>35.380164929853265</c:v>
                </c:pt>
                <c:pt idx="3">
                  <c:v>39.441136109139592</c:v>
                </c:pt>
                <c:pt idx="4">
                  <c:v>53.505745995999135</c:v>
                </c:pt>
                <c:pt idx="5">
                  <c:v>41.533731372492127</c:v>
                </c:pt>
                <c:pt idx="6">
                  <c:v>20.085360771229521</c:v>
                </c:pt>
                <c:pt idx="7">
                  <c:v>28.462054799757343</c:v>
                </c:pt>
                <c:pt idx="8">
                  <c:v>47.896106176049344</c:v>
                </c:pt>
                <c:pt idx="9">
                  <c:v>27.05309373771987</c:v>
                </c:pt>
                <c:pt idx="10">
                  <c:v>22.377096688508807</c:v>
                </c:pt>
                <c:pt idx="11">
                  <c:v>26.16130203543911</c:v>
                </c:pt>
                <c:pt idx="12">
                  <c:v>41.533731372492127</c:v>
                </c:pt>
                <c:pt idx="13">
                  <c:v>30.199041735355834</c:v>
                </c:pt>
                <c:pt idx="14">
                  <c:v>28.253647438426917</c:v>
                </c:pt>
                <c:pt idx="15">
                  <c:v>41.14858642537753</c:v>
                </c:pt>
                <c:pt idx="16">
                  <c:v>36.677069621502859</c:v>
                </c:pt>
                <c:pt idx="17">
                  <c:v>32.025059046189739</c:v>
                </c:pt>
                <c:pt idx="18">
                  <c:v>65.506619656045601</c:v>
                </c:pt>
                <c:pt idx="19">
                  <c:v>40.610759564214526</c:v>
                </c:pt>
                <c:pt idx="20">
                  <c:v>32.529643076204074</c:v>
                </c:pt>
                <c:pt idx="21">
                  <c:v>47.96858212351701</c:v>
                </c:pt>
                <c:pt idx="22">
                  <c:v>26.457473204299614</c:v>
                </c:pt>
                <c:pt idx="23">
                  <c:v>21.838064161437337</c:v>
                </c:pt>
                <c:pt idx="24">
                  <c:v>24.683672729084822</c:v>
                </c:pt>
                <c:pt idx="25">
                  <c:v>41.393478488731134</c:v>
                </c:pt>
                <c:pt idx="26">
                  <c:v>39.460828168294285</c:v>
                </c:pt>
                <c:pt idx="27">
                  <c:v>56.541305559531658</c:v>
                </c:pt>
                <c:pt idx="28">
                  <c:v>41.953833290668392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排出量比較シート!$BJ$21:$BJ$50</c:f>
              <c:numCache>
                <c:formatCode>#,##0_);[Red]\(#,##0\)</c:formatCode>
                <c:ptCount val="30"/>
                <c:pt idx="0">
                  <c:v>50.456158546379669</c:v>
                </c:pt>
                <c:pt idx="1">
                  <c:v>34.835734158155702</c:v>
                </c:pt>
                <c:pt idx="2">
                  <c:v>49.487380256498234</c:v>
                </c:pt>
                <c:pt idx="3">
                  <c:v>51.118988026048136</c:v>
                </c:pt>
                <c:pt idx="4">
                  <c:v>58.067858826349905</c:v>
                </c:pt>
                <c:pt idx="5">
                  <c:v>40.985472447496292</c:v>
                </c:pt>
                <c:pt idx="6">
                  <c:v>32.19479068288981</c:v>
                </c:pt>
                <c:pt idx="7">
                  <c:v>37.159011134202956</c:v>
                </c:pt>
                <c:pt idx="8">
                  <c:v>49.873052559798914</c:v>
                </c:pt>
                <c:pt idx="9">
                  <c:v>33.088453921611922</c:v>
                </c:pt>
                <c:pt idx="10">
                  <c:v>27.604593782891524</c:v>
                </c:pt>
                <c:pt idx="11">
                  <c:v>26.30525749024552</c:v>
                </c:pt>
                <c:pt idx="12">
                  <c:v>41.117784532054159</c:v>
                </c:pt>
                <c:pt idx="13">
                  <c:v>52.004561892688152</c:v>
                </c:pt>
                <c:pt idx="14">
                  <c:v>26.443014341532226</c:v>
                </c:pt>
                <c:pt idx="15">
                  <c:v>54.006046824178007</c:v>
                </c:pt>
                <c:pt idx="16">
                  <c:v>37.726585547972761</c:v>
                </c:pt>
                <c:pt idx="17">
                  <c:v>25.409413305596985</c:v>
                </c:pt>
                <c:pt idx="18">
                  <c:v>57.342108804617297</c:v>
                </c:pt>
                <c:pt idx="19">
                  <c:v>35.341760622537308</c:v>
                </c:pt>
                <c:pt idx="20">
                  <c:v>48.581250517920921</c:v>
                </c:pt>
                <c:pt idx="21">
                  <c:v>32.205923286035492</c:v>
                </c:pt>
                <c:pt idx="22">
                  <c:v>24.920014671514696</c:v>
                </c:pt>
                <c:pt idx="23">
                  <c:v>36.157674643820222</c:v>
                </c:pt>
                <c:pt idx="24">
                  <c:v>38.162303584728782</c:v>
                </c:pt>
                <c:pt idx="25">
                  <c:v>24.566904961117984</c:v>
                </c:pt>
                <c:pt idx="26">
                  <c:v>43.910689372507356</c:v>
                </c:pt>
                <c:pt idx="27">
                  <c:v>47.234186465277496</c:v>
                </c:pt>
                <c:pt idx="28">
                  <c:v>45.500654510365777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排出量比較シート!$BK$21:$BK$50</c:f>
              <c:numCache>
                <c:formatCode>#,##0_);[Red]\(#,##0\)</c:formatCode>
                <c:ptCount val="30"/>
                <c:pt idx="0">
                  <c:v>66.857659915074251</c:v>
                </c:pt>
                <c:pt idx="1">
                  <c:v>145.83765150096019</c:v>
                </c:pt>
                <c:pt idx="2">
                  <c:v>67.125264746969634</c:v>
                </c:pt>
                <c:pt idx="3">
                  <c:v>54.746370618571135</c:v>
                </c:pt>
                <c:pt idx="4">
                  <c:v>110.21090579712711</c:v>
                </c:pt>
                <c:pt idx="5">
                  <c:v>76.091773519285141</c:v>
                </c:pt>
                <c:pt idx="6">
                  <c:v>43.824110842308713</c:v>
                </c:pt>
                <c:pt idx="7">
                  <c:v>41.397557348539564</c:v>
                </c:pt>
                <c:pt idx="8">
                  <c:v>75.955959879114928</c:v>
                </c:pt>
                <c:pt idx="9">
                  <c:v>68.398929747301537</c:v>
                </c:pt>
                <c:pt idx="10">
                  <c:v>49.178672113810208</c:v>
                </c:pt>
                <c:pt idx="11">
                  <c:v>75.132511518632626</c:v>
                </c:pt>
                <c:pt idx="12">
                  <c:v>76.450986904701224</c:v>
                </c:pt>
                <c:pt idx="13">
                  <c:v>83.361345677582861</c:v>
                </c:pt>
                <c:pt idx="14">
                  <c:v>77.71726478276976</c:v>
                </c:pt>
                <c:pt idx="15">
                  <c:v>77.58272139636469</c:v>
                </c:pt>
                <c:pt idx="16">
                  <c:v>106.17456661613724</c:v>
                </c:pt>
                <c:pt idx="17">
                  <c:v>65.812422426790505</c:v>
                </c:pt>
                <c:pt idx="18">
                  <c:v>44.652337137304826</c:v>
                </c:pt>
                <c:pt idx="19">
                  <c:v>92.07908929261329</c:v>
                </c:pt>
                <c:pt idx="20">
                  <c:v>82.80686283673684</c:v>
                </c:pt>
                <c:pt idx="21">
                  <c:v>61.188921841757008</c:v>
                </c:pt>
                <c:pt idx="22">
                  <c:v>48.897455742881853</c:v>
                </c:pt>
                <c:pt idx="23">
                  <c:v>43.09163782412017</c:v>
                </c:pt>
                <c:pt idx="24">
                  <c:v>36.381569155576443</c:v>
                </c:pt>
                <c:pt idx="25">
                  <c:v>50.525583798081954</c:v>
                </c:pt>
                <c:pt idx="26">
                  <c:v>58.529197975201313</c:v>
                </c:pt>
                <c:pt idx="27">
                  <c:v>63.444333208323549</c:v>
                </c:pt>
                <c:pt idx="28">
                  <c:v>69.279188317825572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排出量比較シート!$BQ$21:$BQ$50</c:f>
              <c:numCache>
                <c:formatCode>#,##0_);[Red]\(#,##0\)</c:formatCode>
                <c:ptCount val="30"/>
                <c:pt idx="0">
                  <c:v>3.8883667877792281</c:v>
                </c:pt>
                <c:pt idx="1">
                  <c:v>0</c:v>
                </c:pt>
                <c:pt idx="2">
                  <c:v>3.0188210389746319</c:v>
                </c:pt>
                <c:pt idx="3">
                  <c:v>2.3376742983400001</c:v>
                </c:pt>
                <c:pt idx="4">
                  <c:v>3.2969877695999998</c:v>
                </c:pt>
                <c:pt idx="5">
                  <c:v>2.6416897598999989</c:v>
                </c:pt>
                <c:pt idx="6">
                  <c:v>0</c:v>
                </c:pt>
                <c:pt idx="7">
                  <c:v>3.5844738935427518</c:v>
                </c:pt>
                <c:pt idx="8">
                  <c:v>0</c:v>
                </c:pt>
                <c:pt idx="9">
                  <c:v>7.6978385979079684</c:v>
                </c:pt>
                <c:pt idx="10">
                  <c:v>2.8853024856</c:v>
                </c:pt>
                <c:pt idx="11">
                  <c:v>2.729666086691914</c:v>
                </c:pt>
                <c:pt idx="12">
                  <c:v>2.3092809260672702</c:v>
                </c:pt>
                <c:pt idx="13">
                  <c:v>5.9907823435026959</c:v>
                </c:pt>
                <c:pt idx="14">
                  <c:v>4.2738479733202288</c:v>
                </c:pt>
                <c:pt idx="15">
                  <c:v>0</c:v>
                </c:pt>
                <c:pt idx="16">
                  <c:v>3.811949856800001</c:v>
                </c:pt>
                <c:pt idx="17">
                  <c:v>2.9162160158282249</c:v>
                </c:pt>
                <c:pt idx="18">
                  <c:v>7.6034238622399988</c:v>
                </c:pt>
                <c:pt idx="19">
                  <c:v>4.6327014541310616</c:v>
                </c:pt>
                <c:pt idx="20">
                  <c:v>4.2500134358254948</c:v>
                </c:pt>
                <c:pt idx="21">
                  <c:v>0</c:v>
                </c:pt>
                <c:pt idx="22">
                  <c:v>3.055983860976744</c:v>
                </c:pt>
                <c:pt idx="23">
                  <c:v>3.7025299629403139</c:v>
                </c:pt>
                <c:pt idx="24">
                  <c:v>1.746445477284486</c:v>
                </c:pt>
                <c:pt idx="25">
                  <c:v>6.664880463692568</c:v>
                </c:pt>
                <c:pt idx="26">
                  <c:v>2.7722260990600001</c:v>
                </c:pt>
                <c:pt idx="27">
                  <c:v>1.3827278326400001</c:v>
                </c:pt>
                <c:pt idx="28">
                  <c:v>4.9045681726000003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排出量比較シート!$BR$21:$BR$50</c:f>
              <c:numCache>
                <c:formatCode>#,##0_);[Red]\(#,##0\)</c:formatCode>
                <c:ptCount val="30"/>
                <c:pt idx="0">
                  <c:v>277.50009920307281</c:v>
                </c:pt>
                <c:pt idx="1">
                  <c:v>512.33978435837446</c:v>
                </c:pt>
                <c:pt idx="2">
                  <c:v>317.38855726137143</c:v>
                </c:pt>
                <c:pt idx="3">
                  <c:v>220.39743245026136</c:v>
                </c:pt>
                <c:pt idx="4">
                  <c:v>303.41248136742075</c:v>
                </c:pt>
                <c:pt idx="5">
                  <c:v>270.53828878649671</c:v>
                </c:pt>
                <c:pt idx="6">
                  <c:v>105.70622533735786</c:v>
                </c:pt>
                <c:pt idx="7">
                  <c:v>138.70161702641164</c:v>
                </c:pt>
                <c:pt idx="8">
                  <c:v>296.75036021298013</c:v>
                </c:pt>
                <c:pt idx="9">
                  <c:v>220.05008118502241</c:v>
                </c:pt>
                <c:pt idx="10">
                  <c:v>598.88172892090131</c:v>
                </c:pt>
                <c:pt idx="11">
                  <c:v>202.32869494011192</c:v>
                </c:pt>
                <c:pt idx="12">
                  <c:v>226.17466680841133</c:v>
                </c:pt>
                <c:pt idx="13">
                  <c:v>244.40612952893355</c:v>
                </c:pt>
                <c:pt idx="14">
                  <c:v>261.68438486490095</c:v>
                </c:pt>
                <c:pt idx="15">
                  <c:v>243.06587738822995</c:v>
                </c:pt>
                <c:pt idx="16">
                  <c:v>233.48951190006508</c:v>
                </c:pt>
                <c:pt idx="17">
                  <c:v>184.86245727565975</c:v>
                </c:pt>
                <c:pt idx="18">
                  <c:v>182.03998500025915</c:v>
                </c:pt>
                <c:pt idx="19">
                  <c:v>389.51268588795085</c:v>
                </c:pt>
                <c:pt idx="20">
                  <c:v>257.16618995982566</c:v>
                </c:pt>
                <c:pt idx="21">
                  <c:v>273.40151307950327</c:v>
                </c:pt>
                <c:pt idx="22">
                  <c:v>359.32163094334351</c:v>
                </c:pt>
                <c:pt idx="23">
                  <c:v>154.58989480383909</c:v>
                </c:pt>
                <c:pt idx="24">
                  <c:v>108.00697834803853</c:v>
                </c:pt>
                <c:pt idx="25">
                  <c:v>282.89775977881988</c:v>
                </c:pt>
                <c:pt idx="26">
                  <c:v>275.29255897133487</c:v>
                </c:pt>
                <c:pt idx="27">
                  <c:v>356.63133921416335</c:v>
                </c:pt>
                <c:pt idx="28">
                  <c:v>238.96452652154088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c:ext uri="{02D57815-91ED-43cb-92C2-25804820EDAC}">
                        <c15:formulaRef>
                          <c15:sqref>排出量比較シート!$BF$21:$BF$68</c15:sqref>
                        </c15:formulaRef>
                      </c:ext>
                    </c:extLst>
                    <c:numCache>
                      <c:formatCode>#,##0_);[Red]\(#,##0\)</c:formatCode>
                      <c:ptCount val="48"/>
                      <c:pt idx="0">
                        <c:v>69.465777949655262</c:v>
                      </c:pt>
                      <c:pt idx="1">
                        <c:v>281.44365954501939</c:v>
                      </c:pt>
                      <c:pt idx="2">
                        <c:v>151.04941189316114</c:v>
                      </c:pt>
                      <c:pt idx="3">
                        <c:v>68.108380717094732</c:v>
                      </c:pt>
                      <c:pt idx="4">
                        <c:v>55.714615883004932</c:v>
                      </c:pt>
                      <c:pt idx="5">
                        <c:v>88.22604654588585</c:v>
                      </c:pt>
                      <c:pt idx="6">
                        <c:v>7.6092749952390939</c:v>
                      </c:pt>
                      <c:pt idx="7">
                        <c:v>25.102619364729982</c:v>
                      </c:pt>
                      <c:pt idx="8">
                        <c:v>94.516417684127987</c:v>
                      </c:pt>
                      <c:pt idx="9">
                        <c:v>79.336840461952761</c:v>
                      </c:pt>
                      <c:pt idx="10">
                        <c:v>495.99266283418115</c:v>
                      </c:pt>
                      <c:pt idx="11">
                        <c:v>61.125420603925782</c:v>
                      </c:pt>
                      <c:pt idx="12">
                        <c:v>38.86183734283933</c:v>
                      </c:pt>
                      <c:pt idx="13">
                        <c:v>52.476339757247622</c:v>
                      </c:pt>
                      <c:pt idx="14">
                        <c:v>104.12540860472829</c:v>
                      </c:pt>
                      <c:pt idx="15">
                        <c:v>46.437838964669993</c:v>
                      </c:pt>
                      <c:pt idx="16">
                        <c:v>3.0163584256142797</c:v>
                      </c:pt>
                      <c:pt idx="17">
                        <c:v>45.962836281516545</c:v>
                      </c:pt>
                      <c:pt idx="18">
                        <c:v>1.1135880620990304</c:v>
                      </c:pt>
                      <c:pt idx="19">
                        <c:v>180.41842813632982</c:v>
                      </c:pt>
                      <c:pt idx="20">
                        <c:v>74.134227432023792</c:v>
                      </c:pt>
                      <c:pt idx="21">
                        <c:v>119.70000059092236</c:v>
                      </c:pt>
                      <c:pt idx="22">
                        <c:v>252.98116392671287</c:v>
                      </c:pt>
                      <c:pt idx="23">
                        <c:v>47.699810120216512</c:v>
                      </c:pt>
                      <c:pt idx="24">
                        <c:v>3.8729452351510778</c:v>
                      </c:pt>
                      <c:pt idx="25">
                        <c:v>157.71001985591207</c:v>
                      </c:pt>
                      <c:pt idx="26">
                        <c:v>119.34696951962384</c:v>
                      </c:pt>
                      <c:pt idx="27">
                        <c:v>175.52985608052037</c:v>
                      </c:pt>
                      <c:pt idx="28">
                        <c:v>62.03515321386682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5.4682311062989166</c:v>
                      </c:pt>
                      <c:pt idx="1">
                        <c:v>3.6301419795340828</c:v>
                      </c:pt>
                      <c:pt idx="2">
                        <c:v>2.3787928695737977</c:v>
                      </c:pt>
                      <c:pt idx="3">
                        <c:v>1.4665044752421537</c:v>
                      </c:pt>
                      <c:pt idx="4">
                        <c:v>1.7059841622766467</c:v>
                      </c:pt>
                      <c:pt idx="5">
                        <c:v>2.0541095308694755</c:v>
                      </c:pt>
                      <c:pt idx="6">
                        <c:v>1.3298738540668251</c:v>
                      </c:pt>
                      <c:pt idx="7">
                        <c:v>0.85935430881722707</c:v>
                      </c:pt>
                      <c:pt idx="8">
                        <c:v>3.6448785946459816</c:v>
                      </c:pt>
                      <c:pt idx="9">
                        <c:v>1.3578227276364376</c:v>
                      </c:pt>
                      <c:pt idx="10">
                        <c:v>0.84340101590956551</c:v>
                      </c:pt>
                      <c:pt idx="11">
                        <c:v>2.2187829164192454</c:v>
                      </c:pt>
                      <c:pt idx="12">
                        <c:v>2.5544988381669338</c:v>
                      </c:pt>
                      <c:pt idx="13">
                        <c:v>2.0565626731931208</c:v>
                      </c:pt>
                      <c:pt idx="14">
                        <c:v>2.2895064107682042</c:v>
                      </c:pt>
                      <c:pt idx="15">
                        <c:v>2.5842039530188887</c:v>
                      </c:pt>
                      <c:pt idx="16">
                        <c:v>2.5146093236350522</c:v>
                      </c:pt>
                      <c:pt idx="17">
                        <c:v>2.1998631579881094</c:v>
                      </c:pt>
                      <c:pt idx="18">
                        <c:v>2.3528989921247052</c:v>
                      </c:pt>
                      <c:pt idx="19">
                        <c:v>3.0777369722816283</c:v>
                      </c:pt>
                      <c:pt idx="20">
                        <c:v>4.2703358747192945</c:v>
                      </c:pt>
                      <c:pt idx="21">
                        <c:v>2.5770944643738791</c:v>
                      </c:pt>
                      <c:pt idx="22">
                        <c:v>1.8581780373350014</c:v>
                      </c:pt>
                      <c:pt idx="23">
                        <c:v>2.10017809130454</c:v>
                      </c:pt>
                      <c:pt idx="24">
                        <c:v>1.6464116081382345</c:v>
                      </c:pt>
                      <c:pt idx="25">
                        <c:v>1.3155793538877485</c:v>
                      </c:pt>
                      <c:pt idx="26">
                        <c:v>4.5916898759430129</c:v>
                      </c:pt>
                      <c:pt idx="27">
                        <c:v>1.4621735187166705</c:v>
                      </c:pt>
                      <c:pt idx="28">
                        <c:v>6.333140439688445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0.9412946663315096</c:v>
                      </c:pt>
                      <c:pt idx="1">
                        <c:v>9.945858022384213</c:v>
                      </c:pt>
                      <c:pt idx="2">
                        <c:v>8.9487215263407549</c:v>
                      </c:pt>
                      <c:pt idx="3">
                        <c:v>3.1783782058255858</c:v>
                      </c:pt>
                      <c:pt idx="4">
                        <c:v>20.910382933063065</c:v>
                      </c:pt>
                      <c:pt idx="5">
                        <c:v>19.005465610567821</c:v>
                      </c:pt>
                      <c:pt idx="6">
                        <c:v>0.66281419162389532</c:v>
                      </c:pt>
                      <c:pt idx="7">
                        <c:v>2.1365461768217915</c:v>
                      </c:pt>
                      <c:pt idx="8">
                        <c:v>24.863945319242976</c:v>
                      </c:pt>
                      <c:pt idx="9">
                        <c:v>3.1171019908919182</c:v>
                      </c:pt>
                      <c:pt idx="10">
                        <c:v>0</c:v>
                      </c:pt>
                      <c:pt idx="11">
                        <c:v>8.6557542887577235</c:v>
                      </c:pt>
                      <c:pt idx="12">
                        <c:v>23.346546892090281</c:v>
                      </c:pt>
                      <c:pt idx="13">
                        <c:v>18.317495449363246</c:v>
                      </c:pt>
                      <c:pt idx="14">
                        <c:v>18.581695313355283</c:v>
                      </c:pt>
                      <c:pt idx="15">
                        <c:v>21.306479824620848</c:v>
                      </c:pt>
                      <c:pt idx="16">
                        <c:v>43.568372508402895</c:v>
                      </c:pt>
                      <c:pt idx="17">
                        <c:v>10.536647041749641</c:v>
                      </c:pt>
                      <c:pt idx="18">
                        <c:v>3.4690084858277008</c:v>
                      </c:pt>
                      <c:pt idx="19">
                        <c:v>33.352209845843262</c:v>
                      </c:pt>
                      <c:pt idx="20">
                        <c:v>10.593856786395207</c:v>
                      </c:pt>
                      <c:pt idx="21">
                        <c:v>9.760990772897518</c:v>
                      </c:pt>
                      <c:pt idx="22">
                        <c:v>1.1513614996227024</c:v>
                      </c:pt>
                      <c:pt idx="23">
                        <c:v>0</c:v>
                      </c:pt>
                      <c:pt idx="24">
                        <c:v>1.5136305580746916</c:v>
                      </c:pt>
                      <c:pt idx="25">
                        <c:v>0.72131285739647688</c:v>
                      </c:pt>
                      <c:pt idx="26">
                        <c:v>6.6809579607050438</c:v>
                      </c:pt>
                      <c:pt idx="27">
                        <c:v>11.036756549153599</c:v>
                      </c:pt>
                      <c:pt idx="28">
                        <c:v>8.9579885765258638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62.259304378915417</c:v>
                      </c:pt>
                      <c:pt idx="1">
                        <c:v>66.002660989949334</c:v>
                      </c:pt>
                      <c:pt idx="2">
                        <c:v>63.944822595123476</c:v>
                      </c:pt>
                      <c:pt idx="3">
                        <c:v>52.671351208773658</c:v>
                      </c:pt>
                      <c:pt idx="4">
                        <c:v>61.692233814328887</c:v>
                      </c:pt>
                      <c:pt idx="5">
                        <c:v>73.956265066223921</c:v>
                      </c:pt>
                      <c:pt idx="6">
                        <c:v>41.768651113489383</c:v>
                      </c:pt>
                      <c:pt idx="7">
                        <c:v>39.354066976736704</c:v>
                      </c:pt>
                      <c:pt idx="8">
                        <c:v>73.832245621747987</c:v>
                      </c:pt>
                      <c:pt idx="9">
                        <c:v>66.281170974889136</c:v>
                      </c:pt>
                      <c:pt idx="10">
                        <c:v>34.884554522130813</c:v>
                      </c:pt>
                      <c:pt idx="11">
                        <c:v>73.02864887778081</c:v>
                      </c:pt>
                      <c:pt idx="12">
                        <c:v>74.333403293611013</c:v>
                      </c:pt>
                      <c:pt idx="13">
                        <c:v>81.266533038377645</c:v>
                      </c:pt>
                      <c:pt idx="14">
                        <c:v>75.614745045388091</c:v>
                      </c:pt>
                      <c:pt idx="15">
                        <c:v>75.363191593474241</c:v>
                      </c:pt>
                      <c:pt idx="16">
                        <c:v>66.711151558635905</c:v>
                      </c:pt>
                      <c:pt idx="17">
                        <c:v>63.857154974265171</c:v>
                      </c:pt>
                      <c:pt idx="18">
                        <c:v>37.929197122901932</c:v>
                      </c:pt>
                      <c:pt idx="19">
                        <c:v>90.039510857006064</c:v>
                      </c:pt>
                      <c:pt idx="20">
                        <c:v>80.766408594518651</c:v>
                      </c:pt>
                      <c:pt idx="21">
                        <c:v>59.2147953535423</c:v>
                      </c:pt>
                      <c:pt idx="22">
                        <c:v>46.923095706237554</c:v>
                      </c:pt>
                      <c:pt idx="23">
                        <c:v>41.155112633069407</c:v>
                      </c:pt>
                      <c:pt idx="24">
                        <c:v>34.416025572149159</c:v>
                      </c:pt>
                      <c:pt idx="25">
                        <c:v>48.562901182917145</c:v>
                      </c:pt>
                      <c:pt idx="26">
                        <c:v>56.540416323029852</c:v>
                      </c:pt>
                      <c:pt idx="27">
                        <c:v>61.500100919096326</c:v>
                      </c:pt>
                      <c:pt idx="28">
                        <c:v>67.272832146327488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111.166451127298</c:v>
                </c:pt>
                <c:pt idx="2">
                  <c:v>1.2429170015184328</c:v>
                </c:pt>
                <c:pt idx="3">
                  <c:v>10.250626765283743</c:v>
                </c:pt>
                <c:pt idx="4">
                  <c:v>46.628567104453808</c:v>
                </c:pt>
                <c:pt idx="5">
                  <c:v>39.860088434694234</c:v>
                </c:pt>
                <c:pt idx="7">
                  <c:v>61.973380633342444</c:v>
                </c:pt>
                <c:pt idx="8">
                  <c:v>1.957422263360552</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122.65999489410018</c:v>
                </c:pt>
                <c:pt idx="4">
                  <c:v>46.628567104453808</c:v>
                </c:pt>
                <c:pt idx="5">
                  <c:v>39.860088434694234</c:v>
                </c:pt>
                <c:pt idx="6">
                  <c:v>63.930802896702993</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-374784.7420883954</c:v>
                </c:pt>
                <c:pt idx="16">
                  <c:v>0</c:v>
                </c:pt>
                <c:pt idx="17">
                  <c:v>0</c:v>
                </c:pt>
                <c:pt idx="18">
                  <c:v>0</c:v>
                </c:pt>
                <c:pt idx="19">
                  <c:v>0</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再エネ比較シート!$BM$72:$BM$161</c:f>
              <c:numCache>
                <c:formatCode>#,##0_);[Red]\(#,##0\)</c:formatCode>
                <c:ptCount val="90"/>
                <c:pt idx="0">
                  <c:v>1277801.8532021705</c:v>
                </c:pt>
                <c:pt idx="1">
                  <c:v>938915.4724869387</c:v>
                </c:pt>
                <c:pt idx="2">
                  <c:v>2941892.5201528729</c:v>
                </c:pt>
                <c:pt idx="3">
                  <c:v>1669189.2027537299</c:v>
                </c:pt>
                <c:pt idx="4">
                  <c:v>1384473.8713598184</c:v>
                </c:pt>
                <c:pt idx="5">
                  <c:v>3092294.2718695514</c:v>
                </c:pt>
                <c:pt idx="6">
                  <c:v>1892879.2282549459</c:v>
                </c:pt>
                <c:pt idx="7">
                  <c:v>181629.29677180844</c:v>
                </c:pt>
                <c:pt idx="8">
                  <c:v>1061384.892948301</c:v>
                </c:pt>
                <c:pt idx="9">
                  <c:v>1975682.824939864</c:v>
                </c:pt>
                <c:pt idx="10">
                  <c:v>2845650.352893237</c:v>
                </c:pt>
                <c:pt idx="11">
                  <c:v>1098261.6725544038</c:v>
                </c:pt>
                <c:pt idx="12">
                  <c:v>3572966.7089491943</c:v>
                </c:pt>
                <c:pt idx="13">
                  <c:v>971111.17246596096</c:v>
                </c:pt>
                <c:pt idx="14">
                  <c:v>583077.76737227605</c:v>
                </c:pt>
                <c:pt idx="15">
                  <c:v>0</c:v>
                </c:pt>
                <c:pt idx="16">
                  <c:v>245193.92440873987</c:v>
                </c:pt>
                <c:pt idx="17">
                  <c:v>470828.65061060508</c:v>
                </c:pt>
                <c:pt idx="18">
                  <c:v>2546535.9485211549</c:v>
                </c:pt>
                <c:pt idx="19">
                  <c:v>1534417.7670570577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再エネ比較シート!$BK$72:$BK$161</c:f>
              <c:numCache>
                <c:formatCode>#,##0_);[Red]\(#,##0\)</c:formatCode>
                <c:ptCount val="90"/>
                <c:pt idx="0">
                  <c:v>1277801.8532021705</c:v>
                </c:pt>
                <c:pt idx="1">
                  <c:v>938915.4724869387</c:v>
                </c:pt>
                <c:pt idx="2">
                  <c:v>2941892.5201528729</c:v>
                </c:pt>
                <c:pt idx="3">
                  <c:v>1669189.2027537299</c:v>
                </c:pt>
                <c:pt idx="4">
                  <c:v>1384473.8713598184</c:v>
                </c:pt>
                <c:pt idx="5">
                  <c:v>3092294.2718695514</c:v>
                </c:pt>
                <c:pt idx="6">
                  <c:v>1892879.2282549459</c:v>
                </c:pt>
                <c:pt idx="7">
                  <c:v>181629.29677180844</c:v>
                </c:pt>
                <c:pt idx="8">
                  <c:v>1061384.892948301</c:v>
                </c:pt>
                <c:pt idx="9">
                  <c:v>1975682.824939864</c:v>
                </c:pt>
                <c:pt idx="10">
                  <c:v>2845650.352893237</c:v>
                </c:pt>
                <c:pt idx="11">
                  <c:v>1098261.6725544038</c:v>
                </c:pt>
                <c:pt idx="12">
                  <c:v>3572966.7089491943</c:v>
                </c:pt>
                <c:pt idx="13">
                  <c:v>971111.17246596096</c:v>
                </c:pt>
                <c:pt idx="14">
                  <c:v>583077.76737227605</c:v>
                </c:pt>
                <c:pt idx="15">
                  <c:v>-374784.7420883954</c:v>
                </c:pt>
                <c:pt idx="16">
                  <c:v>245193.92440873987</c:v>
                </c:pt>
                <c:pt idx="17">
                  <c:v>470828.65061060508</c:v>
                </c:pt>
                <c:pt idx="18">
                  <c:v>2546535.9485211549</c:v>
                </c:pt>
                <c:pt idx="19">
                  <c:v>1534417.7670570577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再エネ比較シート!$BJ$72:$BJ$161</c:f>
              <c:numCache>
                <c:formatCode>#,##0_);[Red]\(#,##0\)</c:formatCode>
                <c:ptCount val="90"/>
                <c:pt idx="0">
                  <c:v>99869.406797829608</c:v>
                </c:pt>
                <c:pt idx="1">
                  <c:v>46105.641513061397</c:v>
                </c:pt>
                <c:pt idx="2">
                  <c:v>1733577.4488471267</c:v>
                </c:pt>
                <c:pt idx="3">
                  <c:v>220990.23024627031</c:v>
                </c:pt>
                <c:pt idx="4">
                  <c:v>79557.300640181507</c:v>
                </c:pt>
                <c:pt idx="5">
                  <c:v>404319.71913044812</c:v>
                </c:pt>
                <c:pt idx="6">
                  <c:v>238197.49674505377</c:v>
                </c:pt>
                <c:pt idx="7">
                  <c:v>54496.218228191567</c:v>
                </c:pt>
                <c:pt idx="8">
                  <c:v>48165.661051698749</c:v>
                </c:pt>
                <c:pt idx="9">
                  <c:v>41834.305060135935</c:v>
                </c:pt>
                <c:pt idx="10">
                  <c:v>1499957.6171067625</c:v>
                </c:pt>
                <c:pt idx="11">
                  <c:v>1013807.8684455964</c:v>
                </c:pt>
                <c:pt idx="12">
                  <c:v>186360.69005080534</c:v>
                </c:pt>
                <c:pt idx="13">
                  <c:v>240469.4225340393</c:v>
                </c:pt>
                <c:pt idx="14">
                  <c:v>104852.59062772384</c:v>
                </c:pt>
                <c:pt idx="15">
                  <c:v>1712767.0430883954</c:v>
                </c:pt>
                <c:pt idx="16">
                  <c:v>234075.83659126013</c:v>
                </c:pt>
                <c:pt idx="17">
                  <c:v>19138.964389394867</c:v>
                </c:pt>
                <c:pt idx="18">
                  <c:v>3031907.3184788451</c:v>
                </c:pt>
                <c:pt idx="19">
                  <c:v>195428.34894294181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再エネ比較シート!$BJ$72:$BJ$161</c:f>
              <c:numCache>
                <c:formatCode>#,##0_);[Red]\(#,##0\)</c:formatCode>
                <c:ptCount val="90"/>
                <c:pt idx="0">
                  <c:v>99869.406797829608</c:v>
                </c:pt>
                <c:pt idx="1">
                  <c:v>46105.641513061397</c:v>
                </c:pt>
                <c:pt idx="2">
                  <c:v>1733577.4488471267</c:v>
                </c:pt>
                <c:pt idx="3">
                  <c:v>220990.23024627031</c:v>
                </c:pt>
                <c:pt idx="4">
                  <c:v>79557.300640181507</c:v>
                </c:pt>
                <c:pt idx="5">
                  <c:v>404319.71913044812</c:v>
                </c:pt>
                <c:pt idx="6">
                  <c:v>238197.49674505377</c:v>
                </c:pt>
                <c:pt idx="7">
                  <c:v>54496.218228191567</c:v>
                </c:pt>
                <c:pt idx="8">
                  <c:v>48165.661051698749</c:v>
                </c:pt>
                <c:pt idx="9">
                  <c:v>41834.305060135935</c:v>
                </c:pt>
                <c:pt idx="10">
                  <c:v>1499957.6171067625</c:v>
                </c:pt>
                <c:pt idx="11">
                  <c:v>1013807.8684455964</c:v>
                </c:pt>
                <c:pt idx="12">
                  <c:v>186360.69005080534</c:v>
                </c:pt>
                <c:pt idx="13">
                  <c:v>240469.4225340393</c:v>
                </c:pt>
                <c:pt idx="14">
                  <c:v>104852.59062772384</c:v>
                </c:pt>
                <c:pt idx="15">
                  <c:v>1712767.0430883954</c:v>
                </c:pt>
                <c:pt idx="16">
                  <c:v>234075.83659126013</c:v>
                </c:pt>
                <c:pt idx="17">
                  <c:v>19138.964389394867</c:v>
                </c:pt>
                <c:pt idx="18">
                  <c:v>3031907.3184788451</c:v>
                </c:pt>
                <c:pt idx="19">
                  <c:v>195428.34894294181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再エネ比較シート!$BE$72:$BE$161</c:f>
              <c:numCache>
                <c:formatCode>#,##0_);[Red]\(#,##0\)</c:formatCode>
                <c:ptCount val="90"/>
                <c:pt idx="0">
                  <c:v>1037707.478</c:v>
                </c:pt>
                <c:pt idx="1">
                  <c:v>823026.63699999999</c:v>
                </c:pt>
                <c:pt idx="2">
                  <c:v>3954529.2109999997</c:v>
                </c:pt>
                <c:pt idx="3">
                  <c:v>1672206.889</c:v>
                </c:pt>
                <c:pt idx="4">
                  <c:v>1132479.3419999999</c:v>
                </c:pt>
                <c:pt idx="5">
                  <c:v>2958350.9219999993</c:v>
                </c:pt>
                <c:pt idx="6">
                  <c:v>1835997.743</c:v>
                </c:pt>
                <c:pt idx="7">
                  <c:v>223996.46500000003</c:v>
                </c:pt>
                <c:pt idx="8">
                  <c:v>743816.57399999979</c:v>
                </c:pt>
                <c:pt idx="9">
                  <c:v>694739.5199999999</c:v>
                </c:pt>
                <c:pt idx="10">
                  <c:v>4074581.7239999995</c:v>
                </c:pt>
                <c:pt idx="11">
                  <c:v>1612168.7520000001</c:v>
                </c:pt>
                <c:pt idx="12">
                  <c:v>2896107.307</c:v>
                </c:pt>
                <c:pt idx="13">
                  <c:v>984148.44300000009</c:v>
                </c:pt>
                <c:pt idx="14">
                  <c:v>620702.84999999986</c:v>
                </c:pt>
                <c:pt idx="15">
                  <c:v>1223900.7509999999</c:v>
                </c:pt>
                <c:pt idx="16">
                  <c:v>479269.761</c:v>
                </c:pt>
                <c:pt idx="17">
                  <c:v>319270.74199999991</c:v>
                </c:pt>
                <c:pt idx="18">
                  <c:v>5110770.6520000007</c:v>
                </c:pt>
                <c:pt idx="19">
                  <c:v>1574212.2109999997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再エネ比較シート!$BF$72:$BF$161</c:f>
              <c:numCache>
                <c:formatCode>#,##0_);[Red]\(#,##0\)</c:formatCode>
                <c:ptCount val="90"/>
                <c:pt idx="0">
                  <c:v>336946.07299999992</c:v>
                </c:pt>
                <c:pt idx="1">
                  <c:v>161994.47700000004</c:v>
                </c:pt>
                <c:pt idx="2">
                  <c:v>698409.22699999996</c:v>
                </c:pt>
                <c:pt idx="3">
                  <c:v>217032.799</c:v>
                </c:pt>
                <c:pt idx="4">
                  <c:v>322388.35200000001</c:v>
                </c:pt>
                <c:pt idx="5">
                  <c:v>531962.39899999998</c:v>
                </c:pt>
                <c:pt idx="6">
                  <c:v>278194.30099999998</c:v>
                </c:pt>
                <c:pt idx="7">
                  <c:v>12129.05</c:v>
                </c:pt>
                <c:pt idx="8">
                  <c:v>365733.98</c:v>
                </c:pt>
                <c:pt idx="9">
                  <c:v>1229464.402</c:v>
                </c:pt>
                <c:pt idx="10">
                  <c:v>262171.28600000002</c:v>
                </c:pt>
                <c:pt idx="11">
                  <c:v>479629.81099999993</c:v>
                </c:pt>
                <c:pt idx="12">
                  <c:v>842311.755</c:v>
                </c:pt>
                <c:pt idx="13">
                  <c:v>214654.94</c:v>
                </c:pt>
                <c:pt idx="14">
                  <c:v>65825.174000000014</c:v>
                </c:pt>
                <c:pt idx="15">
                  <c:v>109130.857</c:v>
                </c:pt>
                <c:pt idx="16">
                  <c:v>0</c:v>
                </c:pt>
                <c:pt idx="17">
                  <c:v>169354.58499999999</c:v>
                </c:pt>
                <c:pt idx="18">
                  <c:v>409262.13299999991</c:v>
                </c:pt>
                <c:pt idx="19">
                  <c:v>154026.49499999997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再エネ比較シート!$BG$72:$BG$161</c:f>
              <c:numCache>
                <c:formatCode>#,##0_);[Red]\(#,##0\)</c:formatCode>
                <c:ptCount val="90"/>
                <c:pt idx="0">
                  <c:v>2948.049</c:v>
                </c:pt>
                <c:pt idx="1">
                  <c:v>0</c:v>
                </c:pt>
                <c:pt idx="2">
                  <c:v>22531.530999999999</c:v>
                </c:pt>
                <c:pt idx="3">
                  <c:v>939.745</c:v>
                </c:pt>
                <c:pt idx="4">
                  <c:v>9163.4779999999992</c:v>
                </c:pt>
                <c:pt idx="5">
                  <c:v>6300.67</c:v>
                </c:pt>
                <c:pt idx="6">
                  <c:v>16884.681</c:v>
                </c:pt>
                <c:pt idx="7">
                  <c:v>0</c:v>
                </c:pt>
                <c:pt idx="8">
                  <c:v>0</c:v>
                </c:pt>
                <c:pt idx="9">
                  <c:v>93313.207999999999</c:v>
                </c:pt>
                <c:pt idx="10">
                  <c:v>8854.9600000000028</c:v>
                </c:pt>
                <c:pt idx="11">
                  <c:v>20270.977999999999</c:v>
                </c:pt>
                <c:pt idx="12">
                  <c:v>20908.337</c:v>
                </c:pt>
                <c:pt idx="13">
                  <c:v>12777.212000000001</c:v>
                </c:pt>
                <c:pt idx="14">
                  <c:v>1402.3340000000001</c:v>
                </c:pt>
                <c:pt idx="15">
                  <c:v>4950.6930000000002</c:v>
                </c:pt>
                <c:pt idx="16">
                  <c:v>0</c:v>
                </c:pt>
                <c:pt idx="17">
                  <c:v>1342.288</c:v>
                </c:pt>
                <c:pt idx="18">
                  <c:v>58410.482000000011</c:v>
                </c:pt>
                <c:pt idx="19">
                  <c:v>1607.41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再エネ比較シート!$BH$72:$BH$161</c:f>
              <c:numCache>
                <c:formatCode>#,##0_);[Red]\(#,##0\)</c:formatCode>
                <c:ptCount val="90"/>
                <c:pt idx="0">
                  <c:v>69.66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再エネ比較シート!$BI$72:$BI$161</c:f>
              <c:numCache>
                <c:formatCode>#,##0_);[Red]\(#,##0\)</c:formatCode>
                <c:ptCount val="90"/>
                <c:pt idx="0">
                  <c:v>1377671.26</c:v>
                </c:pt>
                <c:pt idx="1">
                  <c:v>985021.11400000006</c:v>
                </c:pt>
                <c:pt idx="2">
                  <c:v>4675469.9689999996</c:v>
                </c:pt>
                <c:pt idx="3">
                  <c:v>1890179.4330000002</c:v>
                </c:pt>
                <c:pt idx="4">
                  <c:v>1464031.1719999998</c:v>
                </c:pt>
                <c:pt idx="5">
                  <c:v>3496613.9909999995</c:v>
                </c:pt>
                <c:pt idx="6">
                  <c:v>2131076.7249999996</c:v>
                </c:pt>
                <c:pt idx="7">
                  <c:v>236125.51500000001</c:v>
                </c:pt>
                <c:pt idx="8">
                  <c:v>1109550.5539999998</c:v>
                </c:pt>
                <c:pt idx="9">
                  <c:v>2017517.13</c:v>
                </c:pt>
                <c:pt idx="10">
                  <c:v>4345607.97</c:v>
                </c:pt>
                <c:pt idx="11">
                  <c:v>2112069.5410000002</c:v>
                </c:pt>
                <c:pt idx="12">
                  <c:v>3759327.3989999997</c:v>
                </c:pt>
                <c:pt idx="13">
                  <c:v>1211580.5950000002</c:v>
                </c:pt>
                <c:pt idx="14">
                  <c:v>687930.35799999989</c:v>
                </c:pt>
                <c:pt idx="15">
                  <c:v>1337982.301</c:v>
                </c:pt>
                <c:pt idx="16">
                  <c:v>479269.761</c:v>
                </c:pt>
                <c:pt idx="17">
                  <c:v>489967.61499999993</c:v>
                </c:pt>
                <c:pt idx="18">
                  <c:v>5578443.267</c:v>
                </c:pt>
                <c:pt idx="19">
                  <c:v>1729846.1159999995</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再エネ比較シート!$CO$13:$CO$42</c:f>
              <c:numCache>
                <c:formatCode>0.0%</c:formatCode>
                <c:ptCount val="30"/>
                <c:pt idx="0">
                  <c:v>2.4459138473390256E-2</c:v>
                </c:pt>
                <c:pt idx="1">
                  <c:v>8.5076130102494221E-2</c:v>
                </c:pt>
                <c:pt idx="2">
                  <c:v>0.10320987654320987</c:v>
                </c:pt>
                <c:pt idx="3">
                  <c:v>9.7537010349796935E-2</c:v>
                </c:pt>
                <c:pt idx="4">
                  <c:v>6.1966432429293221E-2</c:v>
                </c:pt>
                <c:pt idx="5">
                  <c:v>6.3465848767252572E-2</c:v>
                </c:pt>
                <c:pt idx="6">
                  <c:v>0.13769849902110071</c:v>
                </c:pt>
                <c:pt idx="7">
                  <c:v>0.11231393775372124</c:v>
                </c:pt>
                <c:pt idx="8">
                  <c:v>7.5649422326882043E-2</c:v>
                </c:pt>
                <c:pt idx="9">
                  <c:v>6.2548219993386972E-2</c:v>
                </c:pt>
                <c:pt idx="10">
                  <c:v>0.10488653945332646</c:v>
                </c:pt>
                <c:pt idx="11">
                  <c:v>0.11694183736384188</c:v>
                </c:pt>
                <c:pt idx="12">
                  <c:v>5.8300163896043082E-2</c:v>
                </c:pt>
                <c:pt idx="13">
                  <c:v>8.2700421940928276E-2</c:v>
                </c:pt>
                <c:pt idx="14">
                  <c:v>7.0263658602881224E-2</c:v>
                </c:pt>
                <c:pt idx="15">
                  <c:v>6.4245810055865923E-2</c:v>
                </c:pt>
                <c:pt idx="16">
                  <c:v>4.2571632507392682E-2</c:v>
                </c:pt>
                <c:pt idx="17">
                  <c:v>0.17347371396269079</c:v>
                </c:pt>
                <c:pt idx="18">
                  <c:v>2.3180232280265736E-2</c:v>
                </c:pt>
                <c:pt idx="19">
                  <c:v>6.3293718166383697E-2</c:v>
                </c:pt>
                <c:pt idx="20">
                  <c:v>9.4135080330681645E-2</c:v>
                </c:pt>
                <c:pt idx="21">
                  <c:v>0.11385949254111948</c:v>
                </c:pt>
                <c:pt idx="22">
                  <c:v>0.10879942999643748</c:v>
                </c:pt>
                <c:pt idx="23">
                  <c:v>9.2143349414197107E-2</c:v>
                </c:pt>
                <c:pt idx="24">
                  <c:v>5.926933540614069E-2</c:v>
                </c:pt>
                <c:pt idx="25">
                  <c:v>9.321598826549321E-2</c:v>
                </c:pt>
                <c:pt idx="26">
                  <c:v>8.4502674625939987E-3</c:v>
                </c:pt>
                <c:pt idx="27">
                  <c:v>0.12264938065592709</c:v>
                </c:pt>
                <c:pt idx="28">
                  <c:v>9.8919494749657583E-3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再エネ比較シート!$CC$13:$CC$42</c:f>
              <c:numCache>
                <c:formatCode>0.0%</c:formatCode>
                <c:ptCount val="30"/>
                <c:pt idx="0">
                  <c:v>1.1114833530788161E-2</c:v>
                </c:pt>
                <c:pt idx="1">
                  <c:v>3.4697236423750256E-2</c:v>
                </c:pt>
                <c:pt idx="2">
                  <c:v>4.4535435255360488E-2</c:v>
                </c:pt>
                <c:pt idx="3">
                  <c:v>4.0915826497769363E-2</c:v>
                </c:pt>
                <c:pt idx="4">
                  <c:v>2.5608547541367436E-2</c:v>
                </c:pt>
                <c:pt idx="5">
                  <c:v>3.4713235105049471E-2</c:v>
                </c:pt>
                <c:pt idx="6">
                  <c:v>7.8362742867506913E-2</c:v>
                </c:pt>
                <c:pt idx="7">
                  <c:v>7.2725611412674418E-2</c:v>
                </c:pt>
                <c:pt idx="8">
                  <c:v>2.0082752164665117E-2</c:v>
                </c:pt>
                <c:pt idx="9">
                  <c:v>3.7114414532712983E-2</c:v>
                </c:pt>
                <c:pt idx="10">
                  <c:v>2.4402412217421912E-2</c:v>
                </c:pt>
                <c:pt idx="11">
                  <c:v>7.000058351981793E-2</c:v>
                </c:pt>
                <c:pt idx="12">
                  <c:v>3.557683168093486E-2</c:v>
                </c:pt>
                <c:pt idx="13">
                  <c:v>4.1902508147249128E-2</c:v>
                </c:pt>
                <c:pt idx="14">
                  <c:v>3.4149890787058428E-2</c:v>
                </c:pt>
                <c:pt idx="15">
                  <c:v>3.753465082412525E-2</c:v>
                </c:pt>
                <c:pt idx="16">
                  <c:v>3.2563125922857449E-2</c:v>
                </c:pt>
                <c:pt idx="17">
                  <c:v>7.5651305330853347E-2</c:v>
                </c:pt>
                <c:pt idx="18">
                  <c:v>1.1908002004153486E-2</c:v>
                </c:pt>
                <c:pt idx="19">
                  <c:v>2.7942763733084672E-2</c:v>
                </c:pt>
                <c:pt idx="20">
                  <c:v>3.699389548357479E-2</c:v>
                </c:pt>
                <c:pt idx="21">
                  <c:v>5.2451227721451589E-2</c:v>
                </c:pt>
                <c:pt idx="22">
                  <c:v>3.7360509662585001E-2</c:v>
                </c:pt>
                <c:pt idx="23">
                  <c:v>5.4717284635425981E-2</c:v>
                </c:pt>
                <c:pt idx="24">
                  <c:v>4.584814103754118E-2</c:v>
                </c:pt>
                <c:pt idx="25">
                  <c:v>2.8565288378208695E-2</c:v>
                </c:pt>
                <c:pt idx="26">
                  <c:v>2.4433109191579739E-3</c:v>
                </c:pt>
                <c:pt idx="27">
                  <c:v>4.54227770607043E-2</c:v>
                </c:pt>
                <c:pt idx="28">
                  <c:v>4.1090935398977128E-3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再エネ比較シート!$CD$13:$CD$42</c:f>
              <c:numCache>
                <c:formatCode>0.0%</c:formatCode>
                <c:ptCount val="30"/>
                <c:pt idx="0">
                  <c:v>2.8808997926929716E-2</c:v>
                </c:pt>
                <c:pt idx="1">
                  <c:v>0.21934799318667669</c:v>
                </c:pt>
                <c:pt idx="2">
                  <c:v>7.5755671381778397E-2</c:v>
                </c:pt>
                <c:pt idx="3">
                  <c:v>4.4920540751667758E-2</c:v>
                </c:pt>
                <c:pt idx="4">
                  <c:v>0.25793850952086639</c:v>
                </c:pt>
                <c:pt idx="5">
                  <c:v>0.56299223558264111</c:v>
                </c:pt>
                <c:pt idx="6">
                  <c:v>6.5287191211699902E-2</c:v>
                </c:pt>
                <c:pt idx="7">
                  <c:v>5.594758233400212E-2</c:v>
                </c:pt>
                <c:pt idx="8">
                  <c:v>5.0481056095618516E-2</c:v>
                </c:pt>
                <c:pt idx="9">
                  <c:v>0.80529964391995745</c:v>
                </c:pt>
                <c:pt idx="10">
                  <c:v>1.7916257391315856E-2</c:v>
                </c:pt>
                <c:pt idx="11">
                  <c:v>0.45444042014686731</c:v>
                </c:pt>
                <c:pt idx="12">
                  <c:v>0.21437436055227915</c:v>
                </c:pt>
                <c:pt idx="13">
                  <c:v>0.95933152636314045</c:v>
                </c:pt>
                <c:pt idx="14">
                  <c:v>0.34145829993329452</c:v>
                </c:pt>
                <c:pt idx="15">
                  <c:v>0.18901464883177382</c:v>
                </c:pt>
                <c:pt idx="16">
                  <c:v>0.36125171183691712</c:v>
                </c:pt>
                <c:pt idx="17">
                  <c:v>0.47139617967209346</c:v>
                </c:pt>
                <c:pt idx="18">
                  <c:v>1.2685297451814702E-2</c:v>
                </c:pt>
                <c:pt idx="19">
                  <c:v>0.3063026053969074</c:v>
                </c:pt>
                <c:pt idx="20">
                  <c:v>0.17710218125581079</c:v>
                </c:pt>
                <c:pt idx="21">
                  <c:v>0.49116355636836029</c:v>
                </c:pt>
                <c:pt idx="22">
                  <c:v>6.7683610826520746E-2</c:v>
                </c:pt>
                <c:pt idx="23">
                  <c:v>2.8828840823986041E-2</c:v>
                </c:pt>
                <c:pt idx="24">
                  <c:v>5.2515802344239769E-2</c:v>
                </c:pt>
                <c:pt idx="25">
                  <c:v>4.4963329395527558E-2</c:v>
                </c:pt>
                <c:pt idx="26">
                  <c:v>5.8277263080613261E-5</c:v>
                </c:pt>
                <c:pt idx="27">
                  <c:v>0.11431464920837835</c:v>
                </c:pt>
                <c:pt idx="28">
                  <c:v>1.1600127269496957E-3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0.18651830485562099</c:v>
                </c:pt>
                <c:pt idx="16">
                  <c:v>0.20023445767987477</c:v>
                </c:pt>
                <c:pt idx="17">
                  <c:v>0</c:v>
                </c:pt>
                <c:pt idx="18">
                  <c:v>0</c:v>
                </c:pt>
                <c:pt idx="19">
                  <c:v>2.1761442959890125E-4</c:v>
                </c:pt>
                <c:pt idx="20">
                  <c:v>0.82176336962621088</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0.34280493658955297</c:v>
                </c:pt>
                <c:pt idx="9">
                  <c:v>0</c:v>
                </c:pt>
                <c:pt idx="10">
                  <c:v>0</c:v>
                </c:pt>
                <c:pt idx="11">
                  <c:v>0</c:v>
                </c:pt>
                <c:pt idx="12">
                  <c:v>0</c:v>
                </c:pt>
                <c:pt idx="13">
                  <c:v>0</c:v>
                </c:pt>
                <c:pt idx="14">
                  <c:v>1.1706437636499834E-3</c:v>
                </c:pt>
                <c:pt idx="15">
                  <c:v>0</c:v>
                </c:pt>
                <c:pt idx="16">
                  <c:v>0</c:v>
                </c:pt>
                <c:pt idx="17">
                  <c:v>0</c:v>
                </c:pt>
                <c:pt idx="18">
                  <c:v>5.2068996554859135E-4</c:v>
                </c:pt>
                <c:pt idx="19">
                  <c:v>0</c:v>
                </c:pt>
                <c:pt idx="20">
                  <c:v>2.3427778715585958E-2</c:v>
                </c:pt>
                <c:pt idx="21">
                  <c:v>0.2825523348447378</c:v>
                </c:pt>
                <c:pt idx="22">
                  <c:v>0</c:v>
                </c:pt>
                <c:pt idx="23">
                  <c:v>0</c:v>
                </c:pt>
                <c:pt idx="24">
                  <c:v>0</c:v>
                </c:pt>
                <c:pt idx="25">
                  <c:v>0</c:v>
                </c:pt>
                <c:pt idx="26">
                  <c:v>0</c:v>
                </c:pt>
                <c:pt idx="27">
                  <c:v>0</c:v>
                </c:pt>
                <c:pt idx="28">
                  <c:v>6.725113357402436E-2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8.515228979641026E-3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再エネ比較シート!$CH$13:$CH$42</c:f>
              <c:numCache>
                <c:formatCode>0.0%</c:formatCode>
                <c:ptCount val="30"/>
                <c:pt idx="0">
                  <c:v>5.4022468708969755E-3</c:v>
                </c:pt>
                <c:pt idx="1">
                  <c:v>2.7711562227735291E-3</c:v>
                </c:pt>
                <c:pt idx="2">
                  <c:v>0</c:v>
                </c:pt>
                <c:pt idx="3">
                  <c:v>0</c:v>
                </c:pt>
                <c:pt idx="4">
                  <c:v>1.3342044034690196E-2</c:v>
                </c:pt>
                <c:pt idx="5">
                  <c:v>0</c:v>
                </c:pt>
                <c:pt idx="6">
                  <c:v>0</c:v>
                </c:pt>
                <c:pt idx="7">
                  <c:v>0</c:v>
                </c:pt>
                <c:pt idx="8">
                  <c:v>0</c:v>
                </c:pt>
                <c:pt idx="9">
                  <c:v>0</c:v>
                </c:pt>
                <c:pt idx="10">
                  <c:v>0</c:v>
                </c:pt>
                <c:pt idx="11">
                  <c:v>0</c:v>
                </c:pt>
                <c:pt idx="12">
                  <c:v>0</c:v>
                </c:pt>
                <c:pt idx="13">
                  <c:v>0</c:v>
                </c:pt>
                <c:pt idx="14">
                  <c:v>6.89773261409923E-3</c:v>
                </c:pt>
                <c:pt idx="15">
                  <c:v>0</c:v>
                </c:pt>
                <c:pt idx="16">
                  <c:v>0</c:v>
                </c:pt>
                <c:pt idx="17">
                  <c:v>0</c:v>
                </c:pt>
                <c:pt idx="18">
                  <c:v>0</c:v>
                </c:pt>
                <c:pt idx="19">
                  <c:v>0</c:v>
                </c:pt>
                <c:pt idx="20">
                  <c:v>0.25433827045972529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再エネ比較シート!$CI$13:$CI$42</c:f>
              <c:numCache>
                <c:formatCode>0.0%</c:formatCode>
                <c:ptCount val="30"/>
                <c:pt idx="0">
                  <c:v>4.5326078328614842E-2</c:v>
                </c:pt>
                <c:pt idx="1">
                  <c:v>0.25681638583320049</c:v>
                </c:pt>
                <c:pt idx="2">
                  <c:v>0.12029110663713889</c:v>
                </c:pt>
                <c:pt idx="3">
                  <c:v>8.583636724943712E-2</c:v>
                </c:pt>
                <c:pt idx="4">
                  <c:v>0.29688910109692407</c:v>
                </c:pt>
                <c:pt idx="5">
                  <c:v>0.59770547068769053</c:v>
                </c:pt>
                <c:pt idx="6">
                  <c:v>0.14364993407920681</c:v>
                </c:pt>
                <c:pt idx="7">
                  <c:v>0.12867319374667655</c:v>
                </c:pt>
                <c:pt idx="8">
                  <c:v>0.4133687448498366</c:v>
                </c:pt>
                <c:pt idx="9">
                  <c:v>0.84241405845267037</c:v>
                </c:pt>
                <c:pt idx="10">
                  <c:v>4.2318669608737772E-2</c:v>
                </c:pt>
                <c:pt idx="11">
                  <c:v>0.52444100366668522</c:v>
                </c:pt>
                <c:pt idx="12">
                  <c:v>0.24995119223321402</c:v>
                </c:pt>
                <c:pt idx="13">
                  <c:v>1.0012340345103896</c:v>
                </c:pt>
                <c:pt idx="14">
                  <c:v>0.38367656709810216</c:v>
                </c:pt>
                <c:pt idx="15">
                  <c:v>0.41306760451152003</c:v>
                </c:pt>
                <c:pt idx="16">
                  <c:v>0.59404929543964935</c:v>
                </c:pt>
                <c:pt idx="17">
                  <c:v>0.54704748500294686</c:v>
                </c:pt>
                <c:pt idx="18">
                  <c:v>2.5113989421516776E-2</c:v>
                </c:pt>
                <c:pt idx="19">
                  <c:v>0.33446298355959098</c:v>
                </c:pt>
                <c:pt idx="20">
                  <c:v>1.3136254955409075</c:v>
                </c:pt>
                <c:pt idx="21">
                  <c:v>0.83468234791419071</c:v>
                </c:pt>
                <c:pt idx="22">
                  <c:v>0.10504412048910575</c:v>
                </c:pt>
                <c:pt idx="23">
                  <c:v>8.3546125459412021E-2</c:v>
                </c:pt>
                <c:pt idx="24">
                  <c:v>9.8363943381780949E-2</c:v>
                </c:pt>
                <c:pt idx="25">
                  <c:v>7.352861777373626E-2</c:v>
                </c:pt>
                <c:pt idx="26">
                  <c:v>2.5015881822385874E-3</c:v>
                </c:pt>
                <c:pt idx="27">
                  <c:v>0.15973742626908263</c:v>
                </c:pt>
                <c:pt idx="28">
                  <c:v>7.2520239840871775E-2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再エネ比較シート!$BE$13:$BE$42</c:f>
              <c:numCache>
                <c:formatCode>#,##0_);[Red]\(#,##0\)</c:formatCode>
                <c:ptCount val="30"/>
                <c:pt idx="0">
                  <c:v>2102.5000000000009</c:v>
                </c:pt>
                <c:pt idx="1">
                  <c:v>6945.8740000000025</c:v>
                </c:pt>
                <c:pt idx="2">
                  <c:v>8200.759999999982</c:v>
                </c:pt>
                <c:pt idx="3">
                  <c:v>7770.4859999999862</c:v>
                </c:pt>
                <c:pt idx="4">
                  <c:v>5379.8880000000054</c:v>
                </c:pt>
                <c:pt idx="5">
                  <c:v>5059.3000000000084</c:v>
                </c:pt>
                <c:pt idx="6">
                  <c:v>8743.3999999999942</c:v>
                </c:pt>
                <c:pt idx="7">
                  <c:v>7817.7999999999929</c:v>
                </c:pt>
                <c:pt idx="8">
                  <c:v>5057.006000000004</c:v>
                </c:pt>
                <c:pt idx="9">
                  <c:v>5764.3620000000074</c:v>
                </c:pt>
                <c:pt idx="10">
                  <c:v>7063.7999999999911</c:v>
                </c:pt>
                <c:pt idx="11">
                  <c:v>9217.0199999999822</c:v>
                </c:pt>
                <c:pt idx="12">
                  <c:v>4679.0000000000055</c:v>
                </c:pt>
                <c:pt idx="13">
                  <c:v>6784.9170000000049</c:v>
                </c:pt>
                <c:pt idx="14">
                  <c:v>5059.3000000000047</c:v>
                </c:pt>
                <c:pt idx="15">
                  <c:v>5828.5700000000097</c:v>
                </c:pt>
                <c:pt idx="16">
                  <c:v>4930.7440000000061</c:v>
                </c:pt>
                <c:pt idx="17">
                  <c:v>12341.056999999952</c:v>
                </c:pt>
                <c:pt idx="18">
                  <c:v>2203.5000000000009</c:v>
                </c:pt>
                <c:pt idx="19">
                  <c:v>4532.6000000000076</c:v>
                </c:pt>
                <c:pt idx="20">
                  <c:v>6030.4</c:v>
                </c:pt>
                <c:pt idx="21">
                  <c:v>8952.6919999999918</c:v>
                </c:pt>
                <c:pt idx="22">
                  <c:v>6977.4999999999955</c:v>
                </c:pt>
                <c:pt idx="23">
                  <c:v>6233.0000000000055</c:v>
                </c:pt>
                <c:pt idx="24">
                  <c:v>4361.4000000000051</c:v>
                </c:pt>
                <c:pt idx="25">
                  <c:v>5451.07</c:v>
                </c:pt>
                <c:pt idx="26">
                  <c:v>462.10000000000008</c:v>
                </c:pt>
                <c:pt idx="27">
                  <c:v>9101.413999999977</c:v>
                </c:pt>
                <c:pt idx="28">
                  <c:v>640.30000000000007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再エネ比較シート!$BF$13:$BF$42</c:f>
              <c:numCache>
                <c:formatCode>#,##0_);[Red]\(#,##0\)</c:formatCode>
                <c:ptCount val="30"/>
                <c:pt idx="0">
                  <c:v>4944.2999999999965</c:v>
                </c:pt>
                <c:pt idx="1">
                  <c:v>39839.079999999973</c:v>
                </c:pt>
                <c:pt idx="2">
                  <c:v>12656.311999999998</c:v>
                </c:pt>
                <c:pt idx="3">
                  <c:v>7740.08</c:v>
                </c:pt>
                <c:pt idx="4">
                  <c:v>49164.099999999977</c:v>
                </c:pt>
                <c:pt idx="5">
                  <c:v>74445.999999999854</c:v>
                </c:pt>
                <c:pt idx="6">
                  <c:v>6609.0999999999976</c:v>
                </c:pt>
                <c:pt idx="7">
                  <c:v>5456.6000000000022</c:v>
                </c:pt>
                <c:pt idx="8">
                  <c:v>11533.000000000002</c:v>
                </c:pt>
                <c:pt idx="9">
                  <c:v>113477.49999999994</c:v>
                </c:pt>
                <c:pt idx="10">
                  <c:v>4705.4000000000005</c:v>
                </c:pt>
                <c:pt idx="11">
                  <c:v>54288.700000000041</c:v>
                </c:pt>
                <c:pt idx="12">
                  <c:v>25580.100000000013</c:v>
                </c:pt>
                <c:pt idx="13">
                  <c:v>140934.34999999977</c:v>
                </c:pt>
                <c:pt idx="14">
                  <c:v>45896.800000000017</c:v>
                </c:pt>
                <c:pt idx="15">
                  <c:v>26629.850000000017</c:v>
                </c:pt>
                <c:pt idx="16">
                  <c:v>49629.500000000007</c:v>
                </c:pt>
                <c:pt idx="17">
                  <c:v>69769.5</c:v>
                </c:pt>
                <c:pt idx="18">
                  <c:v>2129.6999999999998</c:v>
                </c:pt>
                <c:pt idx="19">
                  <c:v>45078.799999999967</c:v>
                </c:pt>
                <c:pt idx="20">
                  <c:v>26192.9</c:v>
                </c:pt>
                <c:pt idx="21">
                  <c:v>76062.000000000058</c:v>
                </c:pt>
                <c:pt idx="22">
                  <c:v>11468.700000000004</c:v>
                </c:pt>
                <c:pt idx="23">
                  <c:v>2979.4999999999995</c:v>
                </c:pt>
                <c:pt idx="24">
                  <c:v>4532.4999999999991</c:v>
                </c:pt>
                <c:pt idx="25">
                  <c:v>7784.7600000000011</c:v>
                </c:pt>
                <c:pt idx="26">
                  <c:v>10</c:v>
                </c:pt>
                <c:pt idx="27">
                  <c:v>20781.682000000012</c:v>
                </c:pt>
                <c:pt idx="28">
                  <c:v>164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16000</c:v>
                </c:pt>
                <c:pt idx="16">
                  <c:v>16749.2</c:v>
                </c:pt>
                <c:pt idx="17">
                  <c:v>0</c:v>
                </c:pt>
                <c:pt idx="18">
                  <c:v>0</c:v>
                </c:pt>
                <c:pt idx="19">
                  <c:v>19.5</c:v>
                </c:pt>
                <c:pt idx="20">
                  <c:v>74000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19710</c:v>
                </c:pt>
                <c:pt idx="9">
                  <c:v>0</c:v>
                </c:pt>
                <c:pt idx="10">
                  <c:v>0</c:v>
                </c:pt>
                <c:pt idx="11">
                  <c:v>0</c:v>
                </c:pt>
                <c:pt idx="12">
                  <c:v>0</c:v>
                </c:pt>
                <c:pt idx="13">
                  <c:v>0</c:v>
                </c:pt>
                <c:pt idx="14">
                  <c:v>39.6</c:v>
                </c:pt>
                <c:pt idx="15">
                  <c:v>0</c:v>
                </c:pt>
                <c:pt idx="16">
                  <c:v>0</c:v>
                </c:pt>
                <c:pt idx="17">
                  <c:v>0</c:v>
                </c:pt>
                <c:pt idx="18">
                  <c:v>22</c:v>
                </c:pt>
                <c:pt idx="19">
                  <c:v>0</c:v>
                </c:pt>
                <c:pt idx="20">
                  <c:v>872</c:v>
                </c:pt>
                <c:pt idx="21">
                  <c:v>11012</c:v>
                </c:pt>
                <c:pt idx="22">
                  <c:v>0</c:v>
                </c:pt>
                <c:pt idx="23">
                  <c:v>0</c:v>
                </c:pt>
                <c:pt idx="24">
                  <c:v>0</c:v>
                </c:pt>
                <c:pt idx="25">
                  <c:v>0</c:v>
                </c:pt>
                <c:pt idx="26">
                  <c:v>0</c:v>
                </c:pt>
                <c:pt idx="27">
                  <c:v>0</c:v>
                </c:pt>
                <c:pt idx="28">
                  <c:v>2392.8000000000002</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248.9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再エネ比較シート!$BJ$13:$BJ$42</c:f>
              <c:numCache>
                <c:formatCode>#,##0_);[Red]\(#,##0\)</c:formatCode>
                <c:ptCount val="30"/>
                <c:pt idx="0">
                  <c:v>175</c:v>
                </c:pt>
                <c:pt idx="1">
                  <c:v>95</c:v>
                </c:pt>
                <c:pt idx="2">
                  <c:v>0</c:v>
                </c:pt>
                <c:pt idx="3">
                  <c:v>0</c:v>
                </c:pt>
                <c:pt idx="4">
                  <c:v>480</c:v>
                </c:pt>
                <c:pt idx="5">
                  <c:v>0</c:v>
                </c:pt>
                <c:pt idx="6">
                  <c:v>0</c:v>
                </c:pt>
                <c:pt idx="7">
                  <c:v>0</c:v>
                </c:pt>
                <c:pt idx="8">
                  <c:v>0</c:v>
                </c:pt>
                <c:pt idx="9">
                  <c:v>0</c:v>
                </c:pt>
                <c:pt idx="10">
                  <c:v>0</c:v>
                </c:pt>
                <c:pt idx="11">
                  <c:v>0</c:v>
                </c:pt>
                <c:pt idx="12">
                  <c:v>0</c:v>
                </c:pt>
                <c:pt idx="13">
                  <c:v>0</c:v>
                </c:pt>
                <c:pt idx="14">
                  <c:v>175</c:v>
                </c:pt>
                <c:pt idx="15">
                  <c:v>0</c:v>
                </c:pt>
                <c:pt idx="16">
                  <c:v>0</c:v>
                </c:pt>
                <c:pt idx="17">
                  <c:v>0</c:v>
                </c:pt>
                <c:pt idx="18">
                  <c:v>0</c:v>
                </c:pt>
                <c:pt idx="19">
                  <c:v>0</c:v>
                </c:pt>
                <c:pt idx="20">
                  <c:v>7100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再エネ比較シート!$BK$13:$BK$42</c:f>
              <c:numCache>
                <c:formatCode>#,##0_);[Red]\(#,##0\)</c:formatCode>
                <c:ptCount val="30"/>
                <c:pt idx="0">
                  <c:v>7221.7999999999975</c:v>
                </c:pt>
                <c:pt idx="1">
                  <c:v>46879.953999999976</c:v>
                </c:pt>
                <c:pt idx="2">
                  <c:v>20857.071999999978</c:v>
                </c:pt>
                <c:pt idx="3">
                  <c:v>15510.565999999986</c:v>
                </c:pt>
                <c:pt idx="4">
                  <c:v>55023.987999999983</c:v>
                </c:pt>
                <c:pt idx="5">
                  <c:v>79505.299999999857</c:v>
                </c:pt>
                <c:pt idx="6">
                  <c:v>15352.499999999993</c:v>
                </c:pt>
                <c:pt idx="7">
                  <c:v>13274.399999999994</c:v>
                </c:pt>
                <c:pt idx="8">
                  <c:v>36300.006000000008</c:v>
                </c:pt>
                <c:pt idx="9">
                  <c:v>119241.86199999995</c:v>
                </c:pt>
                <c:pt idx="10">
                  <c:v>11769.199999999992</c:v>
                </c:pt>
                <c:pt idx="11">
                  <c:v>63505.720000000023</c:v>
                </c:pt>
                <c:pt idx="12">
                  <c:v>30259.10000000002</c:v>
                </c:pt>
                <c:pt idx="13">
                  <c:v>147719.26699999979</c:v>
                </c:pt>
                <c:pt idx="14">
                  <c:v>51170.700000000019</c:v>
                </c:pt>
                <c:pt idx="15">
                  <c:v>48458.420000000027</c:v>
                </c:pt>
                <c:pt idx="16">
                  <c:v>71309.444000000018</c:v>
                </c:pt>
                <c:pt idx="17">
                  <c:v>82110.556999999957</c:v>
                </c:pt>
                <c:pt idx="18">
                  <c:v>4355.2000000000007</c:v>
                </c:pt>
                <c:pt idx="19">
                  <c:v>49630.899999999972</c:v>
                </c:pt>
                <c:pt idx="20">
                  <c:v>114195.3</c:v>
                </c:pt>
                <c:pt idx="21">
                  <c:v>96275.592000000048</c:v>
                </c:pt>
                <c:pt idx="22">
                  <c:v>18446.2</c:v>
                </c:pt>
                <c:pt idx="23">
                  <c:v>9212.5000000000055</c:v>
                </c:pt>
                <c:pt idx="24">
                  <c:v>8893.9000000000051</c:v>
                </c:pt>
                <c:pt idx="25">
                  <c:v>13235.830000000002</c:v>
                </c:pt>
                <c:pt idx="26">
                  <c:v>472.10000000000008</c:v>
                </c:pt>
                <c:pt idx="27">
                  <c:v>29883.09599999999</c:v>
                </c:pt>
                <c:pt idx="28">
                  <c:v>3197.1000000000004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再エネ比較シート!$BO$13:$BO$42</c:f>
              <c:numCache>
                <c:formatCode>#,##0_);[Red]\(#,##0\)</c:formatCode>
                <c:ptCount val="30"/>
                <c:pt idx="0">
                  <c:v>2523.252300000001</c:v>
                </c:pt>
                <c:pt idx="1">
                  <c:v>8335.8823048800041</c:v>
                </c:pt>
                <c:pt idx="2">
                  <c:v>9841.8960911999784</c:v>
                </c:pt>
                <c:pt idx="3">
                  <c:v>9325.5156583199841</c:v>
                </c:pt>
                <c:pt idx="4">
                  <c:v>6456.5111865600056</c:v>
                </c:pt>
                <c:pt idx="5">
                  <c:v>6071.7671160000091</c:v>
                </c:pt>
                <c:pt idx="6">
                  <c:v>10493.129207999993</c:v>
                </c:pt>
                <c:pt idx="7">
                  <c:v>9382.2981359999903</c:v>
                </c:pt>
                <c:pt idx="8">
                  <c:v>6069.0140407200051</c:v>
                </c:pt>
                <c:pt idx="9">
                  <c:v>6917.9261234400083</c:v>
                </c:pt>
                <c:pt idx="10">
                  <c:v>8477.4076559999885</c:v>
                </c:pt>
                <c:pt idx="11">
                  <c:v>11061.530042399978</c:v>
                </c:pt>
                <c:pt idx="12">
                  <c:v>5615.3614800000059</c:v>
                </c:pt>
                <c:pt idx="13">
                  <c:v>8142.7145900400055</c:v>
                </c:pt>
                <c:pt idx="14">
                  <c:v>6071.7671160000054</c:v>
                </c:pt>
                <c:pt idx="15">
                  <c:v>6994.9834284000108</c:v>
                </c:pt>
                <c:pt idx="16">
                  <c:v>5917.4844892800065</c:v>
                </c:pt>
                <c:pt idx="17">
                  <c:v>14810.749326839941</c:v>
                </c:pt>
                <c:pt idx="18">
                  <c:v>2644.4644200000007</c:v>
                </c:pt>
                <c:pt idx="19">
                  <c:v>5439.66391200001</c:v>
                </c:pt>
                <c:pt idx="20">
                  <c:v>7237.2036479999997</c:v>
                </c:pt>
                <c:pt idx="21">
                  <c:v>10744.304723039988</c:v>
                </c:pt>
                <c:pt idx="22">
                  <c:v>8373.8372999999938</c:v>
                </c:pt>
                <c:pt idx="23">
                  <c:v>7480.3479600000055</c:v>
                </c:pt>
                <c:pt idx="24">
                  <c:v>5234.2033680000059</c:v>
                </c:pt>
                <c:pt idx="25">
                  <c:v>6541.9381283999983</c:v>
                </c:pt>
                <c:pt idx="26">
                  <c:v>554.57545200000004</c:v>
                </c:pt>
                <c:pt idx="27">
                  <c:v>10922.78896967997</c:v>
                </c:pt>
                <c:pt idx="28">
                  <c:v>768.43683599999997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再エネ比較シート!$BP$13:$BP$42</c:f>
              <c:numCache>
                <c:formatCode>#,##0_);[Red]\(#,##0\)</c:formatCode>
                <c:ptCount val="30"/>
                <c:pt idx="0">
                  <c:v>6540.1222679999955</c:v>
                </c:pt>
                <c:pt idx="1">
                  <c:v>52697.541460799963</c:v>
                </c:pt>
                <c:pt idx="2">
                  <c:v>16741.263261119999</c:v>
                </c:pt>
                <c:pt idx="3">
                  <c:v>10238.268220799999</c:v>
                </c:pt>
                <c:pt idx="4">
                  <c:v>65032.304915999972</c:v>
                </c:pt>
                <c:pt idx="5">
                  <c:v>98474.190959999803</c:v>
                </c:pt>
                <c:pt idx="6">
                  <c:v>8742.2531159999962</c:v>
                </c:pt>
                <c:pt idx="7">
                  <c:v>7217.772216000003</c:v>
                </c:pt>
                <c:pt idx="8">
                  <c:v>15255.391080000001</c:v>
                </c:pt>
                <c:pt idx="9">
                  <c:v>150103.49789999993</c:v>
                </c:pt>
                <c:pt idx="10">
                  <c:v>6224.1149040000009</c:v>
                </c:pt>
                <c:pt idx="11">
                  <c:v>71810.92081200004</c:v>
                </c:pt>
                <c:pt idx="12">
                  <c:v>33836.33307600001</c:v>
                </c:pt>
                <c:pt idx="13">
                  <c:v>186422.32080599965</c:v>
                </c:pt>
                <c:pt idx="14">
                  <c:v>60710.451168000021</c:v>
                </c:pt>
                <c:pt idx="15">
                  <c:v>35224.900386000016</c:v>
                </c:pt>
                <c:pt idx="16">
                  <c:v>65647.917420000012</c:v>
                </c:pt>
                <c:pt idx="17">
                  <c:v>92288.303819999986</c:v>
                </c:pt>
                <c:pt idx="18">
                  <c:v>2817.081972</c:v>
                </c:pt>
                <c:pt idx="19">
                  <c:v>59628.433487999951</c:v>
                </c:pt>
                <c:pt idx="20">
                  <c:v>34646.920404000004</c:v>
                </c:pt>
                <c:pt idx="21">
                  <c:v>100611.77112000008</c:v>
                </c:pt>
                <c:pt idx="22">
                  <c:v>15170.337612000005</c:v>
                </c:pt>
                <c:pt idx="23">
                  <c:v>3941.163419999999</c:v>
                </c:pt>
                <c:pt idx="24">
                  <c:v>5995.4096999999983</c:v>
                </c:pt>
                <c:pt idx="25">
                  <c:v>10297.369137600001</c:v>
                </c:pt>
                <c:pt idx="26">
                  <c:v>13.227600000000001</c:v>
                </c:pt>
                <c:pt idx="27">
                  <c:v>27489.177682320013</c:v>
                </c:pt>
                <c:pt idx="28">
                  <c:v>216.93263999999999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34759.68</c:v>
                </c:pt>
                <c:pt idx="16">
                  <c:v>36387.302016000001</c:v>
                </c:pt>
                <c:pt idx="17">
                  <c:v>0</c:v>
                </c:pt>
                <c:pt idx="18">
                  <c:v>0</c:v>
                </c:pt>
                <c:pt idx="19">
                  <c:v>42.36336</c:v>
                </c:pt>
                <c:pt idx="20">
                  <c:v>160763.51999999999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103595.76</c:v>
                </c:pt>
                <c:pt idx="9">
                  <c:v>0</c:v>
                </c:pt>
                <c:pt idx="10">
                  <c:v>0</c:v>
                </c:pt>
                <c:pt idx="11">
                  <c:v>0</c:v>
                </c:pt>
                <c:pt idx="12">
                  <c:v>0</c:v>
                </c:pt>
                <c:pt idx="13">
                  <c:v>0</c:v>
                </c:pt>
                <c:pt idx="14">
                  <c:v>208.13759999999999</c:v>
                </c:pt>
                <c:pt idx="15">
                  <c:v>0</c:v>
                </c:pt>
                <c:pt idx="16">
                  <c:v>0</c:v>
                </c:pt>
                <c:pt idx="17">
                  <c:v>0</c:v>
                </c:pt>
                <c:pt idx="18">
                  <c:v>115.63200000000001</c:v>
                </c:pt>
                <c:pt idx="19">
                  <c:v>0</c:v>
                </c:pt>
                <c:pt idx="20">
                  <c:v>4583.232</c:v>
                </c:pt>
                <c:pt idx="21">
                  <c:v>57879.072</c:v>
                </c:pt>
                <c:pt idx="22">
                  <c:v>0</c:v>
                </c:pt>
                <c:pt idx="23">
                  <c:v>0</c:v>
                </c:pt>
                <c:pt idx="24">
                  <c:v>0</c:v>
                </c:pt>
                <c:pt idx="25">
                  <c:v>0</c:v>
                </c:pt>
                <c:pt idx="26">
                  <c:v>0</c:v>
                </c:pt>
                <c:pt idx="27">
                  <c:v>0</c:v>
                </c:pt>
                <c:pt idx="28">
                  <c:v>12576.5568</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1744.2911999999999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再エネ比較シート!$BT$13:$BT$42</c:f>
              <c:numCache>
                <c:formatCode>#,##0_);[Red]\(#,##0\)</c:formatCode>
                <c:ptCount val="30"/>
                <c:pt idx="0">
                  <c:v>1226.4000000000001</c:v>
                </c:pt>
                <c:pt idx="1">
                  <c:v>665.76</c:v>
                </c:pt>
                <c:pt idx="2">
                  <c:v>0</c:v>
                </c:pt>
                <c:pt idx="3">
                  <c:v>0</c:v>
                </c:pt>
                <c:pt idx="4">
                  <c:v>3363.84</c:v>
                </c:pt>
                <c:pt idx="5">
                  <c:v>0</c:v>
                </c:pt>
                <c:pt idx="6">
                  <c:v>0</c:v>
                </c:pt>
                <c:pt idx="7">
                  <c:v>0</c:v>
                </c:pt>
                <c:pt idx="8">
                  <c:v>0</c:v>
                </c:pt>
                <c:pt idx="9">
                  <c:v>0</c:v>
                </c:pt>
                <c:pt idx="10">
                  <c:v>0</c:v>
                </c:pt>
                <c:pt idx="11">
                  <c:v>0</c:v>
                </c:pt>
                <c:pt idx="12">
                  <c:v>0</c:v>
                </c:pt>
                <c:pt idx="13">
                  <c:v>0</c:v>
                </c:pt>
                <c:pt idx="14">
                  <c:v>1226.4000000000001</c:v>
                </c:pt>
                <c:pt idx="15">
                  <c:v>0</c:v>
                </c:pt>
                <c:pt idx="16">
                  <c:v>0</c:v>
                </c:pt>
                <c:pt idx="17">
                  <c:v>0</c:v>
                </c:pt>
                <c:pt idx="18">
                  <c:v>0</c:v>
                </c:pt>
                <c:pt idx="19">
                  <c:v>0</c:v>
                </c:pt>
                <c:pt idx="20">
                  <c:v>49756.800000000003</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再エネ比較シート!$BU$13:$BU$42</c:f>
              <c:numCache>
                <c:formatCode>#,##0_);[Red]\(#,##0\)</c:formatCode>
                <c:ptCount val="30"/>
                <c:pt idx="0">
                  <c:v>10289.774567999995</c:v>
                </c:pt>
                <c:pt idx="1">
                  <c:v>61699.183765679969</c:v>
                </c:pt>
                <c:pt idx="2">
                  <c:v>26583.159352319977</c:v>
                </c:pt>
                <c:pt idx="3">
                  <c:v>19563.783879119983</c:v>
                </c:pt>
                <c:pt idx="4">
                  <c:v>74852.65610255998</c:v>
                </c:pt>
                <c:pt idx="5">
                  <c:v>104545.95807599981</c:v>
                </c:pt>
                <c:pt idx="6">
                  <c:v>19235.382323999991</c:v>
                </c:pt>
                <c:pt idx="7">
                  <c:v>16600.070351999995</c:v>
                </c:pt>
                <c:pt idx="8">
                  <c:v>124920.16512072</c:v>
                </c:pt>
                <c:pt idx="9">
                  <c:v>157021.42402343993</c:v>
                </c:pt>
                <c:pt idx="10">
                  <c:v>14701.52255999999</c:v>
                </c:pt>
                <c:pt idx="11">
                  <c:v>82872.450854400013</c:v>
                </c:pt>
                <c:pt idx="12">
                  <c:v>39451.694556000017</c:v>
                </c:pt>
                <c:pt idx="13">
                  <c:v>194565.03539603966</c:v>
                </c:pt>
                <c:pt idx="14">
                  <c:v>68216.755884000027</c:v>
                </c:pt>
                <c:pt idx="15">
                  <c:v>76979.563814400026</c:v>
                </c:pt>
                <c:pt idx="16">
                  <c:v>107952.70392528002</c:v>
                </c:pt>
                <c:pt idx="17">
                  <c:v>107099.05314683993</c:v>
                </c:pt>
                <c:pt idx="18">
                  <c:v>5577.1783919999998</c:v>
                </c:pt>
                <c:pt idx="19">
                  <c:v>65110.460759999965</c:v>
                </c:pt>
                <c:pt idx="20">
                  <c:v>256987.67605199997</c:v>
                </c:pt>
                <c:pt idx="21">
                  <c:v>170979.43904304007</c:v>
                </c:pt>
                <c:pt idx="22">
                  <c:v>23544.174911999999</c:v>
                </c:pt>
                <c:pt idx="23">
                  <c:v>11421.511380000004</c:v>
                </c:pt>
                <c:pt idx="24">
                  <c:v>11229.613068000004</c:v>
                </c:pt>
                <c:pt idx="25">
                  <c:v>16839.307266</c:v>
                </c:pt>
                <c:pt idx="26">
                  <c:v>567.80305200000009</c:v>
                </c:pt>
                <c:pt idx="27">
                  <c:v>38411.966651999981</c:v>
                </c:pt>
                <c:pt idx="28">
                  <c:v>13561.926276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東温市</c:v>
                </c:pt>
              </c:strCache>
            </c:strRef>
          </c:cat>
          <c:val>
            <c:numRef>
              <c:f>①CO2排出量の現状把握!$AX$43:$AX$45</c:f>
              <c:numCache>
                <c:formatCode>0%</c:formatCode>
                <c:ptCount val="3"/>
                <c:pt idx="0">
                  <c:v>0.42072759503743129</c:v>
                </c:pt>
                <c:pt idx="1">
                  <c:v>0.57170112944528728</c:v>
                </c:pt>
                <c:pt idx="2">
                  <c:v>0.44917328417929309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東温市</c:v>
                </c:pt>
              </c:strCache>
            </c:strRef>
          </c:cat>
          <c:val>
            <c:numRef>
              <c:f>①CO2排出量の現状把握!$AY$43:$AY$45</c:f>
              <c:numCache>
                <c:formatCode>0%</c:formatCode>
                <c:ptCount val="3"/>
                <c:pt idx="0">
                  <c:v>0.19118662390594171</c:v>
                </c:pt>
                <c:pt idx="1">
                  <c:v>0.10729006520273345</c:v>
                </c:pt>
                <c:pt idx="2">
                  <c:v>0.17075091712635859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東温市</c:v>
                </c:pt>
              </c:strCache>
            </c:strRef>
          </c:cat>
          <c:val>
            <c:numRef>
              <c:f>①CO2排出量の現状把握!$AZ$43:$AZ$45</c:f>
              <c:numCache>
                <c:formatCode>0%</c:formatCode>
                <c:ptCount val="3"/>
                <c:pt idx="0">
                  <c:v>0.18034974026133399</c:v>
                </c:pt>
                <c:pt idx="1">
                  <c:v>0.11907520574554266</c:v>
                </c:pt>
                <c:pt idx="2">
                  <c:v>0.14596516855676012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東温市</c:v>
                </c:pt>
              </c:strCache>
            </c:strRef>
          </c:cat>
          <c:val>
            <c:numRef>
              <c:f>①CO2排出量の現状把握!$BA$43:$BA$45</c:f>
              <c:numCache>
                <c:formatCode>0%</c:formatCode>
                <c:ptCount val="3"/>
                <c:pt idx="0">
                  <c:v>0.19226168778726088</c:v>
                </c:pt>
                <c:pt idx="1">
                  <c:v>0.19212000884978353</c:v>
                </c:pt>
                <c:pt idx="2">
                  <c:v>0.23411063013758823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東温市</c:v>
                </c:pt>
              </c:strCache>
            </c:strRef>
          </c:cat>
          <c:val>
            <c:numRef>
              <c:f>①CO2排出量の現状把握!$BB$43:$BB$45</c:f>
              <c:numCache>
                <c:formatCode>0%</c:formatCode>
                <c:ptCount val="3"/>
                <c:pt idx="0">
                  <c:v>1.5474353008032191E-2</c:v>
                </c:pt>
                <c:pt idx="1">
                  <c:v>9.8135907566530775E-3</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13114</c:v>
                </c:pt>
                <c:pt idx="1">
                  <c:v>13114</c:v>
                </c:pt>
                <c:pt idx="2">
                  <c:v>13114</c:v>
                </c:pt>
                <c:pt idx="3">
                  <c:v>13114</c:v>
                </c:pt>
                <c:pt idx="4">
                  <c:v>13114</c:v>
                </c:pt>
                <c:pt idx="5">
                  <c:v>15370</c:v>
                </c:pt>
                <c:pt idx="6">
                  <c:v>15370</c:v>
                </c:pt>
                <c:pt idx="7">
                  <c:v>15370</c:v>
                </c:pt>
                <c:pt idx="8">
                  <c:v>15370</c:v>
                </c:pt>
                <c:pt idx="9">
                  <c:v>15370</c:v>
                </c:pt>
                <c:pt idx="10">
                  <c:v>15370</c:v>
                </c:pt>
                <c:pt idx="11">
                  <c:v>14693</c:v>
                </c:pt>
                <c:pt idx="12">
                  <c:v>14693</c:v>
                </c:pt>
                <c:pt idx="13">
                  <c:v>14693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1.2179434212</c:v>
                </c:pt>
                <c:pt idx="1">
                  <c:v>1.29521677075</c:v>
                </c:pt>
                <c:pt idx="2">
                  <c:v>1.3234592948399999</c:v>
                </c:pt>
                <c:pt idx="3">
                  <c:v>2.2714733870399999</c:v>
                </c:pt>
                <c:pt idx="4">
                  <c:v>2.8458516744</c:v>
                </c:pt>
                <c:pt idx="5">
                  <c:v>1.304964617</c:v>
                </c:pt>
                <c:pt idx="6">
                  <c:v>1.1900753073999999</c:v>
                </c:pt>
                <c:pt idx="7">
                  <c:v>1.3369445219</c:v>
                </c:pt>
                <c:pt idx="8">
                  <c:v>1.1114028840600001</c:v>
                </c:pt>
                <c:pt idx="9">
                  <c:v>0.95868456190000007</c:v>
                </c:pt>
                <c:pt idx="10">
                  <c:v>0.97945393092000022</c:v>
                </c:pt>
                <c:pt idx="11">
                  <c:v>1.1190259629999999</c:v>
                </c:pt>
                <c:pt idx="12">
                  <c:v>1.3827278326400001</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34716</c:v>
                </c:pt>
                <c:pt idx="1">
                  <c:v>34568</c:v>
                </c:pt>
                <c:pt idx="2">
                  <c:v>34397</c:v>
                </c:pt>
                <c:pt idx="3">
                  <c:v>34252</c:v>
                </c:pt>
                <c:pt idx="4">
                  <c:v>34172</c:v>
                </c:pt>
                <c:pt idx="5">
                  <c:v>34150</c:v>
                </c:pt>
                <c:pt idx="6">
                  <c:v>33766</c:v>
                </c:pt>
                <c:pt idx="7">
                  <c:v>33586</c:v>
                </c:pt>
                <c:pt idx="8">
                  <c:v>33555</c:v>
                </c:pt>
                <c:pt idx="9">
                  <c:v>33588</c:v>
                </c:pt>
                <c:pt idx="10">
                  <c:v>33453</c:v>
                </c:pt>
                <c:pt idx="11">
                  <c:v>33537</c:v>
                </c:pt>
                <c:pt idx="12">
                  <c:v>33299</c:v>
                </c:pt>
                <c:pt idx="13">
                  <c:v>33250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東温市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1693</v>
      </c>
      <c r="B9" s="70">
        <v>409</v>
      </c>
      <c r="C9" s="70">
        <v>1</v>
      </c>
      <c r="D9" s="70">
        <v>25</v>
      </c>
      <c r="E9" s="70">
        <v>1990</v>
      </c>
      <c r="F9" s="70" t="s">
        <v>787</v>
      </c>
      <c r="G9" s="70" t="s">
        <v>1694</v>
      </c>
      <c r="H9" s="70" t="s">
        <v>1695</v>
      </c>
      <c r="I9" s="148"/>
      <c r="J9" s="71">
        <v>175.9202111964608</v>
      </c>
      <c r="K9" s="71">
        <v>6.0127594236852522</v>
      </c>
      <c r="L9" s="71">
        <v>1.519552752115177</v>
      </c>
      <c r="M9" s="71">
        <v>35.168755388260571</v>
      </c>
      <c r="N9" s="71">
        <v>30.401377550462509</v>
      </c>
      <c r="O9" s="71">
        <v>21.961447090944279</v>
      </c>
      <c r="P9" s="71">
        <v>22.074773951189499</v>
      </c>
      <c r="Q9" s="71">
        <v>1.5698475919113299</v>
      </c>
      <c r="R9" s="71">
        <v>1.1634677838540171</v>
      </c>
      <c r="S9" s="71">
        <v>1.60550519339855</v>
      </c>
      <c r="T9" s="72"/>
      <c r="U9" s="71">
        <v>8311540</v>
      </c>
      <c r="V9" s="71">
        <v>1404</v>
      </c>
      <c r="W9" s="71">
        <v>16</v>
      </c>
      <c r="X9" s="71">
        <v>7625</v>
      </c>
      <c r="Y9" s="71">
        <v>6989</v>
      </c>
      <c r="Z9" s="71">
        <v>9033</v>
      </c>
      <c r="AA9" s="71">
        <v>5360</v>
      </c>
      <c r="AB9" s="71">
        <v>25489</v>
      </c>
      <c r="AC9" s="71">
        <v>201514.71428571429</v>
      </c>
      <c r="AD9" s="71">
        <v>1.60550519339855</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1696</v>
      </c>
      <c r="B10" s="70">
        <v>410</v>
      </c>
      <c r="C10" s="70">
        <v>2</v>
      </c>
      <c r="D10" s="70">
        <v>25</v>
      </c>
      <c r="E10" s="70">
        <v>2005</v>
      </c>
      <c r="F10" s="70" t="s">
        <v>789</v>
      </c>
      <c r="G10" s="70" t="s">
        <v>1694</v>
      </c>
      <c r="H10" s="70" t="s">
        <v>1695</v>
      </c>
      <c r="I10" s="148"/>
      <c r="J10" s="71">
        <v>420.3030583391722</v>
      </c>
      <c r="K10" s="71">
        <v>6.6515841830973104</v>
      </c>
      <c r="L10" s="71">
        <v>2.2080582555941302</v>
      </c>
      <c r="M10" s="71">
        <v>89.001432871411225</v>
      </c>
      <c r="N10" s="71">
        <v>59.09470382055585</v>
      </c>
      <c r="O10" s="71">
        <v>38.19600121996983</v>
      </c>
      <c r="P10" s="71">
        <v>34.290456461285352</v>
      </c>
      <c r="Q10" s="71">
        <v>1.9802869353202499</v>
      </c>
      <c r="R10" s="71">
        <v>1.4865975760203229</v>
      </c>
      <c r="S10" s="71">
        <v>4.822272655575043</v>
      </c>
      <c r="T10" s="72"/>
      <c r="U10" s="71">
        <v>17146091</v>
      </c>
      <c r="V10" s="71">
        <v>1764</v>
      </c>
      <c r="W10" s="71">
        <v>24</v>
      </c>
      <c r="X10" s="71">
        <v>8296</v>
      </c>
      <c r="Y10" s="71">
        <v>11919</v>
      </c>
      <c r="Z10" s="71">
        <v>18180</v>
      </c>
      <c r="AA10" s="71">
        <v>6819</v>
      </c>
      <c r="AB10" s="71">
        <v>33613</v>
      </c>
      <c r="AC10" s="71">
        <v>262874</v>
      </c>
      <c r="AD10" s="71">
        <v>4.822272655575043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1697</v>
      </c>
      <c r="B11" s="70">
        <v>411</v>
      </c>
      <c r="C11" s="70">
        <v>3</v>
      </c>
      <c r="D11" s="70">
        <v>25</v>
      </c>
      <c r="E11" s="70">
        <v>2006</v>
      </c>
      <c r="F11" s="70" t="s">
        <v>790</v>
      </c>
      <c r="G11" s="70" t="s">
        <v>1694</v>
      </c>
      <c r="H11" s="70" t="s">
        <v>1695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1698</v>
      </c>
      <c r="B12" s="70">
        <v>412</v>
      </c>
      <c r="C12" s="70">
        <v>4</v>
      </c>
      <c r="D12" s="70">
        <v>25</v>
      </c>
      <c r="E12" s="70">
        <v>2007</v>
      </c>
      <c r="F12" s="70" t="s">
        <v>791</v>
      </c>
      <c r="G12" s="70" t="s">
        <v>1694</v>
      </c>
      <c r="H12" s="70" t="s">
        <v>1695</v>
      </c>
      <c r="I12" s="148"/>
      <c r="J12" s="71">
        <v>429.86356245205928</v>
      </c>
      <c r="K12" s="71">
        <v>5.7288003637412439</v>
      </c>
      <c r="L12" s="71">
        <v>1.8076955969297239</v>
      </c>
      <c r="M12" s="71">
        <v>96.097533430022779</v>
      </c>
      <c r="N12" s="71">
        <v>54.494589025162291</v>
      </c>
      <c r="O12" s="71">
        <v>37.545124083119298</v>
      </c>
      <c r="P12" s="71">
        <v>34.713996587816148</v>
      </c>
      <c r="Q12" s="71">
        <v>2.13034977080118</v>
      </c>
      <c r="R12" s="71">
        <v>1.3998726023112229</v>
      </c>
      <c r="S12" s="71">
        <v>3.1347414271929579</v>
      </c>
      <c r="T12" s="72"/>
      <c r="U12" s="71">
        <v>19276692</v>
      </c>
      <c r="V12" s="71">
        <v>1540</v>
      </c>
      <c r="W12" s="71">
        <v>24</v>
      </c>
      <c r="X12" s="71">
        <v>12439</v>
      </c>
      <c r="Y12" s="71">
        <v>12378</v>
      </c>
      <c r="Z12" s="71">
        <v>18577</v>
      </c>
      <c r="AA12" s="71">
        <v>6798</v>
      </c>
      <c r="AB12" s="71">
        <v>34248</v>
      </c>
      <c r="AC12" s="71">
        <v>254641</v>
      </c>
      <c r="AD12" s="71">
        <v>3.1347414271929579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1699</v>
      </c>
      <c r="B13" s="70">
        <v>413</v>
      </c>
      <c r="C13" s="70">
        <v>5</v>
      </c>
      <c r="D13" s="70">
        <v>25</v>
      </c>
      <c r="E13" s="70">
        <v>2008</v>
      </c>
      <c r="F13" s="70" t="s">
        <v>792</v>
      </c>
      <c r="G13" s="70" t="s">
        <v>1694</v>
      </c>
      <c r="H13" s="70" t="s">
        <v>1695</v>
      </c>
      <c r="I13" s="148"/>
      <c r="J13" s="71">
        <v>474.74411339636862</v>
      </c>
      <c r="K13" s="71">
        <v>4.4349848059097701</v>
      </c>
      <c r="L13" s="71">
        <v>1.6422551939329559</v>
      </c>
      <c r="M13" s="71">
        <v>107.41490382073439</v>
      </c>
      <c r="N13" s="71">
        <v>58.617377525344793</v>
      </c>
      <c r="O13" s="71">
        <v>36.9300396788448</v>
      </c>
      <c r="P13" s="71">
        <v>33.81752030855138</v>
      </c>
      <c r="Q13" s="71">
        <v>2.1015683896722801</v>
      </c>
      <c r="R13" s="71">
        <v>1.6094706296413479</v>
      </c>
      <c r="S13" s="71">
        <v>4.4680560725778156</v>
      </c>
      <c r="T13" s="72"/>
      <c r="U13" s="71">
        <v>24649865</v>
      </c>
      <c r="V13" s="71">
        <v>1540</v>
      </c>
      <c r="W13" s="71">
        <v>24</v>
      </c>
      <c r="X13" s="71">
        <v>12439</v>
      </c>
      <c r="Y13" s="71">
        <v>12598</v>
      </c>
      <c r="Z13" s="71">
        <v>18914</v>
      </c>
      <c r="AA13" s="71">
        <v>6630</v>
      </c>
      <c r="AB13" s="71">
        <v>34341</v>
      </c>
      <c r="AC13" s="71">
        <v>304006.85714285722</v>
      </c>
      <c r="AD13" s="71">
        <v>4.4680560725778156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1700</v>
      </c>
      <c r="B14" s="70">
        <v>414</v>
      </c>
      <c r="C14" s="70">
        <v>6</v>
      </c>
      <c r="D14" s="70">
        <v>25</v>
      </c>
      <c r="E14" s="70">
        <v>2009</v>
      </c>
      <c r="F14" s="70" t="s">
        <v>176</v>
      </c>
      <c r="G14" s="70" t="s">
        <v>1694</v>
      </c>
      <c r="H14" s="70" t="s">
        <v>1695</v>
      </c>
      <c r="I14" s="148"/>
      <c r="J14" s="71">
        <v>393.24215962625158</v>
      </c>
      <c r="K14" s="71">
        <v>4.7784120396218306</v>
      </c>
      <c r="L14" s="71">
        <v>1.938361233656994</v>
      </c>
      <c r="M14" s="71">
        <v>111.94892554099469</v>
      </c>
      <c r="N14" s="71">
        <v>53.138758514724159</v>
      </c>
      <c r="O14" s="71">
        <v>38.192022145783071</v>
      </c>
      <c r="P14" s="71">
        <v>32.791815397301221</v>
      </c>
      <c r="Q14" s="71">
        <v>2.0109090791523698</v>
      </c>
      <c r="R14" s="71">
        <v>1.631733792226697</v>
      </c>
      <c r="S14" s="71">
        <v>4.1783285252956626</v>
      </c>
      <c r="T14" s="72"/>
      <c r="U14" s="71">
        <v>18277073</v>
      </c>
      <c r="V14" s="71">
        <v>1656</v>
      </c>
      <c r="W14" s="71">
        <v>43</v>
      </c>
      <c r="X14" s="71">
        <v>14467</v>
      </c>
      <c r="Y14" s="71">
        <v>12810</v>
      </c>
      <c r="Z14" s="71">
        <v>19307</v>
      </c>
      <c r="AA14" s="71">
        <v>6600</v>
      </c>
      <c r="AB14" s="71">
        <v>34494</v>
      </c>
      <c r="AC14" s="71">
        <v>300685.57142857142</v>
      </c>
      <c r="AD14" s="71">
        <v>4.1783285252956626</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21.3</v>
      </c>
      <c r="BK14" s="71">
        <v>197.50200000000001</v>
      </c>
      <c r="BL14" s="71">
        <v>60.924999999999997</v>
      </c>
      <c r="BM14" s="71">
        <v>0</v>
      </c>
      <c r="BN14" s="72"/>
      <c r="BO14" s="71">
        <v>0</v>
      </c>
      <c r="BP14" s="71">
        <v>0</v>
      </c>
      <c r="BQ14" s="71">
        <v>3</v>
      </c>
      <c r="BR14" s="71">
        <v>1</v>
      </c>
      <c r="BS14" s="71">
        <v>4</v>
      </c>
      <c r="BT14" s="71">
        <v>0</v>
      </c>
      <c r="BU14"/>
      <c r="BV14" s="70">
        <v>279.72699999999998</v>
      </c>
      <c r="BW14" s="70">
        <v>0</v>
      </c>
      <c r="BX14" s="70">
        <v>0</v>
      </c>
      <c r="BY14" s="70">
        <v>0</v>
      </c>
      <c r="BZ14" s="70">
        <v>0</v>
      </c>
      <c r="CA14" s="70">
        <v>0</v>
      </c>
      <c r="CB14" s="70">
        <v>0</v>
      </c>
      <c r="CC14" s="70">
        <v>0</v>
      </c>
      <c r="CD14" s="70">
        <v>0</v>
      </c>
    </row>
    <row r="15" spans="1:82">
      <c r="A15" s="70" t="s">
        <v>1701</v>
      </c>
      <c r="B15" s="70">
        <v>415</v>
      </c>
      <c r="C15" s="70">
        <v>7</v>
      </c>
      <c r="D15" s="70">
        <v>25</v>
      </c>
      <c r="E15" s="70">
        <v>2010</v>
      </c>
      <c r="F15" s="70" t="s">
        <v>177</v>
      </c>
      <c r="G15" s="70" t="s">
        <v>1694</v>
      </c>
      <c r="H15" s="70" t="s">
        <v>1695</v>
      </c>
      <c r="I15" s="148"/>
      <c r="J15" s="71">
        <v>402.06656186432298</v>
      </c>
      <c r="K15" s="71">
        <v>5.0659935035453971</v>
      </c>
      <c r="L15" s="71">
        <v>1.8898351092316561</v>
      </c>
      <c r="M15" s="71">
        <v>116.0596487312346</v>
      </c>
      <c r="N15" s="71">
        <v>56.716981052442982</v>
      </c>
      <c r="O15" s="71">
        <v>38.743900210531493</v>
      </c>
      <c r="P15" s="71">
        <v>33.64701076764581</v>
      </c>
      <c r="Q15" s="71">
        <v>2.10581913711655</v>
      </c>
      <c r="R15" s="71">
        <v>1.5027847335067279</v>
      </c>
      <c r="S15" s="71">
        <v>4.1949466658646068</v>
      </c>
      <c r="T15" s="72"/>
      <c r="U15" s="71">
        <v>21189496</v>
      </c>
      <c r="V15" s="71">
        <v>1656</v>
      </c>
      <c r="W15" s="71">
        <v>43</v>
      </c>
      <c r="X15" s="71">
        <v>14467</v>
      </c>
      <c r="Y15" s="71">
        <v>12954</v>
      </c>
      <c r="Z15" s="71">
        <v>19677</v>
      </c>
      <c r="AA15" s="71">
        <v>6603</v>
      </c>
      <c r="AB15" s="71">
        <v>34613</v>
      </c>
      <c r="AC15" s="71">
        <v>262429.14285714278</v>
      </c>
      <c r="AD15" s="71">
        <v>4.1949466658646068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18.238</v>
      </c>
      <c r="BK15" s="71">
        <v>198.87899999999999</v>
      </c>
      <c r="BL15" s="71">
        <v>61.102000000000004</v>
      </c>
      <c r="BM15" s="71">
        <v>0</v>
      </c>
      <c r="BN15" s="72"/>
      <c r="BO15" s="71">
        <v>0</v>
      </c>
      <c r="BP15" s="71">
        <v>0</v>
      </c>
      <c r="BQ15" s="71">
        <v>3</v>
      </c>
      <c r="BR15" s="71">
        <v>1</v>
      </c>
      <c r="BS15" s="71">
        <v>4</v>
      </c>
      <c r="BT15" s="71">
        <v>0</v>
      </c>
      <c r="BU15"/>
      <c r="BV15" s="70">
        <v>278.21899999999999</v>
      </c>
      <c r="BW15" s="70">
        <v>0</v>
      </c>
      <c r="BX15" s="70">
        <v>0</v>
      </c>
      <c r="BY15" s="70">
        <v>0</v>
      </c>
      <c r="BZ15" s="70">
        <v>0</v>
      </c>
      <c r="CA15" s="70">
        <v>0</v>
      </c>
      <c r="CB15" s="70">
        <v>0</v>
      </c>
      <c r="CC15" s="70">
        <v>0</v>
      </c>
      <c r="CD15" s="70">
        <v>0</v>
      </c>
    </row>
    <row r="16" spans="1:82">
      <c r="A16" s="70" t="s">
        <v>1702</v>
      </c>
      <c r="B16" s="70">
        <v>416</v>
      </c>
      <c r="C16" s="70">
        <v>8</v>
      </c>
      <c r="D16" s="70">
        <v>25</v>
      </c>
      <c r="E16" s="70">
        <v>2011</v>
      </c>
      <c r="F16" s="70" t="s">
        <v>178</v>
      </c>
      <c r="G16" s="70" t="s">
        <v>1694</v>
      </c>
      <c r="H16" s="70" t="s">
        <v>1695</v>
      </c>
      <c r="I16" s="148"/>
      <c r="J16" s="71">
        <v>464.07953176217751</v>
      </c>
      <c r="K16" s="71">
        <v>5.7236359484319834</v>
      </c>
      <c r="L16" s="71">
        <v>2.121636263492225</v>
      </c>
      <c r="M16" s="71">
        <v>112.9747119564708</v>
      </c>
      <c r="N16" s="71">
        <v>59.288708367109628</v>
      </c>
      <c r="O16" s="71">
        <v>38.557965570482459</v>
      </c>
      <c r="P16" s="71">
        <v>32.546006544096599</v>
      </c>
      <c r="Q16" s="71">
        <v>2.4378100781750298</v>
      </c>
      <c r="R16" s="71">
        <v>1.713713741460976</v>
      </c>
      <c r="S16" s="71">
        <v>4.8743669233413964</v>
      </c>
      <c r="T16" s="72"/>
      <c r="U16" s="71">
        <v>25952025</v>
      </c>
      <c r="V16" s="71">
        <v>1656</v>
      </c>
      <c r="W16" s="71">
        <v>43</v>
      </c>
      <c r="X16" s="71">
        <v>14467</v>
      </c>
      <c r="Y16" s="71">
        <v>13132</v>
      </c>
      <c r="Z16" s="71">
        <v>20008</v>
      </c>
      <c r="AA16" s="71">
        <v>6577</v>
      </c>
      <c r="AB16" s="71">
        <v>34738</v>
      </c>
      <c r="AC16" s="71">
        <v>298768.42857142858</v>
      </c>
      <c r="AD16" s="71">
        <v>4.8743669233413964</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13.364000000000001</v>
      </c>
      <c r="BK16" s="71">
        <v>227.554</v>
      </c>
      <c r="BL16" s="71">
        <v>60.1</v>
      </c>
      <c r="BM16" s="71">
        <v>0</v>
      </c>
      <c r="BN16" s="72"/>
      <c r="BO16" s="71">
        <v>0</v>
      </c>
      <c r="BP16" s="71">
        <v>0</v>
      </c>
      <c r="BQ16" s="71">
        <v>2</v>
      </c>
      <c r="BR16" s="71">
        <v>1</v>
      </c>
      <c r="BS16" s="71">
        <v>4</v>
      </c>
      <c r="BT16" s="71">
        <v>0</v>
      </c>
      <c r="BU16"/>
      <c r="BV16" s="70">
        <v>301.01799999999997</v>
      </c>
      <c r="BW16" s="70">
        <v>0</v>
      </c>
      <c r="BX16" s="70">
        <v>0</v>
      </c>
      <c r="BY16" s="70">
        <v>0</v>
      </c>
      <c r="BZ16" s="70">
        <v>0</v>
      </c>
      <c r="CA16" s="70">
        <v>0</v>
      </c>
      <c r="CB16" s="70">
        <v>0</v>
      </c>
      <c r="CC16" s="70">
        <v>0</v>
      </c>
      <c r="CD16" s="70">
        <v>0</v>
      </c>
    </row>
    <row r="17" spans="1:82">
      <c r="A17" s="70" t="s">
        <v>1703</v>
      </c>
      <c r="B17" s="70">
        <v>417</v>
      </c>
      <c r="C17" s="70">
        <v>9</v>
      </c>
      <c r="D17" s="70">
        <v>25</v>
      </c>
      <c r="E17" s="70">
        <v>2012</v>
      </c>
      <c r="F17" s="70" t="s">
        <v>179</v>
      </c>
      <c r="G17" s="70" t="s">
        <v>1694</v>
      </c>
      <c r="H17" s="70" t="s">
        <v>1695</v>
      </c>
      <c r="I17" s="148"/>
      <c r="J17" s="71">
        <v>445.39606465316399</v>
      </c>
      <c r="K17" s="71">
        <v>5.0655846972854528</v>
      </c>
      <c r="L17" s="71">
        <v>2.0470099811403721</v>
      </c>
      <c r="M17" s="71">
        <v>117.101599055991</v>
      </c>
      <c r="N17" s="71">
        <v>52.847418731812958</v>
      </c>
      <c r="O17" s="71">
        <v>39.101546449574755</v>
      </c>
      <c r="P17" s="71">
        <v>32.611738499854233</v>
      </c>
      <c r="Q17" s="71">
        <v>2.6763088049824799</v>
      </c>
      <c r="R17" s="71">
        <v>1.939040360766157</v>
      </c>
      <c r="S17" s="71">
        <v>5.2007967491061926</v>
      </c>
      <c r="T17" s="72"/>
      <c r="U17" s="71">
        <v>28046346</v>
      </c>
      <c r="V17" s="71">
        <v>1656</v>
      </c>
      <c r="W17" s="71">
        <v>43</v>
      </c>
      <c r="X17" s="71">
        <v>14467</v>
      </c>
      <c r="Y17" s="71">
        <v>13448</v>
      </c>
      <c r="Z17" s="71">
        <v>20451</v>
      </c>
      <c r="AA17" s="71">
        <v>6553</v>
      </c>
      <c r="AB17" s="71">
        <v>35101</v>
      </c>
      <c r="AC17" s="71">
        <v>329296</v>
      </c>
      <c r="AD17" s="71">
        <v>5.2007967491061926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20.497</v>
      </c>
      <c r="BK17" s="71">
        <v>209.40899999999999</v>
      </c>
      <c r="BL17" s="71">
        <v>63.713999999999999</v>
      </c>
      <c r="BM17" s="71">
        <v>0</v>
      </c>
      <c r="BN17" s="72"/>
      <c r="BO17" s="71">
        <v>0</v>
      </c>
      <c r="BP17" s="71">
        <v>0</v>
      </c>
      <c r="BQ17" s="71">
        <v>3</v>
      </c>
      <c r="BR17" s="71">
        <v>1</v>
      </c>
      <c r="BS17" s="71">
        <v>4</v>
      </c>
      <c r="BT17" s="71">
        <v>0</v>
      </c>
      <c r="BU17"/>
      <c r="BV17" s="70">
        <v>293.62</v>
      </c>
      <c r="BW17" s="70">
        <v>0</v>
      </c>
      <c r="BX17" s="70">
        <v>0</v>
      </c>
      <c r="BY17" s="70">
        <v>0</v>
      </c>
      <c r="BZ17" s="70">
        <v>0</v>
      </c>
      <c r="CA17" s="70">
        <v>0</v>
      </c>
      <c r="CB17" s="70">
        <v>0</v>
      </c>
      <c r="CC17" s="70">
        <v>0</v>
      </c>
      <c r="CD17" s="70">
        <v>0</v>
      </c>
    </row>
    <row r="18" spans="1:82">
      <c r="A18" s="70" t="s">
        <v>1704</v>
      </c>
      <c r="B18" s="70">
        <v>418</v>
      </c>
      <c r="C18" s="70">
        <v>10</v>
      </c>
      <c r="D18" s="70">
        <v>25</v>
      </c>
      <c r="E18" s="70">
        <v>2013</v>
      </c>
      <c r="F18" s="70" t="s">
        <v>180</v>
      </c>
      <c r="G18" s="70" t="s">
        <v>1694</v>
      </c>
      <c r="H18" s="70" t="s">
        <v>1695</v>
      </c>
      <c r="I18" s="148"/>
      <c r="J18" s="71">
        <v>433.71640385366243</v>
      </c>
      <c r="K18" s="71">
        <v>4.7062228928919874</v>
      </c>
      <c r="L18" s="71">
        <v>1.8347481491800961</v>
      </c>
      <c r="M18" s="71">
        <v>120.87333016422539</v>
      </c>
      <c r="N18" s="71">
        <v>53.731363920114752</v>
      </c>
      <c r="O18" s="71">
        <v>37.822022826630338</v>
      </c>
      <c r="P18" s="71">
        <v>32.324999925590916</v>
      </c>
      <c r="Q18" s="71">
        <v>2.73348988213997</v>
      </c>
      <c r="R18" s="71">
        <v>1.9978564887394921</v>
      </c>
      <c r="S18" s="71">
        <v>4.202697024535337</v>
      </c>
      <c r="T18" s="72"/>
      <c r="U18" s="71">
        <v>26366381</v>
      </c>
      <c r="V18" s="71">
        <v>1656</v>
      </c>
      <c r="W18" s="71">
        <v>43</v>
      </c>
      <c r="X18" s="71">
        <v>14467</v>
      </c>
      <c r="Y18" s="71">
        <v>13667</v>
      </c>
      <c r="Z18" s="71">
        <v>20665</v>
      </c>
      <c r="AA18" s="71">
        <v>6471</v>
      </c>
      <c r="AB18" s="71">
        <v>35337</v>
      </c>
      <c r="AC18" s="71">
        <v>331188.28571428568</v>
      </c>
      <c r="AD18" s="71">
        <v>4.202697024535337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20.457999999999998</v>
      </c>
      <c r="BK18" s="71">
        <v>174.459</v>
      </c>
      <c r="BL18" s="71">
        <v>59.042000000000002</v>
      </c>
      <c r="BM18" s="71">
        <v>0</v>
      </c>
      <c r="BN18" s="72"/>
      <c r="BO18" s="71">
        <v>0</v>
      </c>
      <c r="BP18" s="71">
        <v>0</v>
      </c>
      <c r="BQ18" s="71">
        <v>3</v>
      </c>
      <c r="BR18" s="71">
        <v>1</v>
      </c>
      <c r="BS18" s="71">
        <v>4</v>
      </c>
      <c r="BT18" s="71">
        <v>0</v>
      </c>
      <c r="BU18"/>
      <c r="BV18" s="70">
        <v>253.959</v>
      </c>
      <c r="BW18" s="70">
        <v>0</v>
      </c>
      <c r="BX18" s="70">
        <v>0</v>
      </c>
      <c r="BY18" s="70">
        <v>0</v>
      </c>
      <c r="BZ18" s="70">
        <v>0</v>
      </c>
      <c r="CA18" s="70">
        <v>0</v>
      </c>
      <c r="CB18" s="70">
        <v>0</v>
      </c>
      <c r="CC18" s="70">
        <v>0</v>
      </c>
      <c r="CD18" s="70">
        <v>0</v>
      </c>
    </row>
    <row r="19" spans="1:82">
      <c r="A19" s="70" t="s">
        <v>1705</v>
      </c>
      <c r="B19" s="70">
        <v>419</v>
      </c>
      <c r="C19" s="70">
        <v>11</v>
      </c>
      <c r="D19" s="70">
        <v>25</v>
      </c>
      <c r="E19" s="70">
        <v>2014</v>
      </c>
      <c r="F19" s="70" t="s">
        <v>181</v>
      </c>
      <c r="G19" s="70" t="s">
        <v>1694</v>
      </c>
      <c r="H19" s="70" t="s">
        <v>1695</v>
      </c>
      <c r="I19" s="148"/>
      <c r="J19" s="71">
        <v>419.15456482406341</v>
      </c>
      <c r="K19" s="71">
        <v>4.8559693187456059</v>
      </c>
      <c r="L19" s="71">
        <v>1.9669821902404421</v>
      </c>
      <c r="M19" s="71">
        <v>98.100751684750719</v>
      </c>
      <c r="N19" s="71">
        <v>54.20082218666424</v>
      </c>
      <c r="O19" s="71">
        <v>36.390381754118692</v>
      </c>
      <c r="P19" s="71">
        <v>32.824428056105532</v>
      </c>
      <c r="Q19" s="71">
        <v>2.6123045058041399</v>
      </c>
      <c r="R19" s="71">
        <v>1.8668754515845509</v>
      </c>
      <c r="S19" s="71">
        <v>6.03671188958758</v>
      </c>
      <c r="T19" s="72"/>
      <c r="U19" s="71">
        <v>25131996</v>
      </c>
      <c r="V19" s="71">
        <v>1567</v>
      </c>
      <c r="W19" s="71">
        <v>41</v>
      </c>
      <c r="X19" s="71">
        <v>13289</v>
      </c>
      <c r="Y19" s="71">
        <v>13750</v>
      </c>
      <c r="Z19" s="71">
        <v>20941</v>
      </c>
      <c r="AA19" s="71">
        <v>6537</v>
      </c>
      <c r="AB19" s="71">
        <v>35198</v>
      </c>
      <c r="AC19" s="71">
        <v>310448.42857142858</v>
      </c>
      <c r="AD19" s="71">
        <v>6.03671188958758</v>
      </c>
      <c r="AE19" s="72"/>
      <c r="AF19" s="71"/>
      <c r="AG19" s="71"/>
      <c r="AH19" s="71"/>
      <c r="AI19" s="71"/>
      <c r="AJ19" s="71"/>
      <c r="AK19" s="71"/>
      <c r="AL19" s="71"/>
      <c r="AM19" s="71"/>
      <c r="AN19" s="71"/>
      <c r="AO19" s="71"/>
      <c r="AP19" s="71"/>
      <c r="AQ19" s="72"/>
      <c r="AR19" s="71">
        <v>121</v>
      </c>
      <c r="AS19" s="71">
        <v>165</v>
      </c>
      <c r="AT19" s="71">
        <v>0</v>
      </c>
      <c r="AU19" s="71">
        <v>0</v>
      </c>
      <c r="AV19" s="71">
        <v>0</v>
      </c>
      <c r="AW19" s="71">
        <v>0</v>
      </c>
      <c r="AX19" s="71"/>
      <c r="AY19" s="72"/>
      <c r="AZ19" s="71">
        <v>638.6</v>
      </c>
      <c r="BA19" s="71">
        <v>3440.9</v>
      </c>
      <c r="BB19" s="71">
        <v>0</v>
      </c>
      <c r="BC19" s="71">
        <v>0</v>
      </c>
      <c r="BD19" s="71">
        <v>0</v>
      </c>
      <c r="BE19" s="71">
        <v>0</v>
      </c>
      <c r="BF19" s="71"/>
      <c r="BG19" s="72"/>
      <c r="BH19" s="71">
        <v>0</v>
      </c>
      <c r="BI19" s="71">
        <v>0</v>
      </c>
      <c r="BJ19" s="71">
        <v>19.420000000000002</v>
      </c>
      <c r="BK19" s="71">
        <v>212.12799999999999</v>
      </c>
      <c r="BL19" s="71">
        <v>56.43</v>
      </c>
      <c r="BM19" s="71">
        <v>0</v>
      </c>
      <c r="BN19" s="72"/>
      <c r="BO19" s="71">
        <v>0</v>
      </c>
      <c r="BP19" s="71">
        <v>0</v>
      </c>
      <c r="BQ19" s="71">
        <v>3</v>
      </c>
      <c r="BR19" s="71">
        <v>1</v>
      </c>
      <c r="BS19" s="71">
        <v>4</v>
      </c>
      <c r="BT19" s="71">
        <v>0</v>
      </c>
      <c r="BU19"/>
      <c r="BV19" s="70">
        <v>287.97800000000001</v>
      </c>
      <c r="BW19" s="70">
        <v>0</v>
      </c>
      <c r="BX19" s="70">
        <v>0</v>
      </c>
      <c r="BY19" s="70">
        <v>0</v>
      </c>
      <c r="BZ19" s="70">
        <v>0</v>
      </c>
      <c r="CA19" s="70">
        <v>0</v>
      </c>
      <c r="CB19" s="70">
        <v>0</v>
      </c>
      <c r="CC19" s="70">
        <v>0</v>
      </c>
      <c r="CD19" s="70">
        <v>0</v>
      </c>
    </row>
    <row r="20" spans="1:82">
      <c r="A20" s="70" t="s">
        <v>1706</v>
      </c>
      <c r="B20" s="70">
        <v>420</v>
      </c>
      <c r="C20" s="70">
        <v>12</v>
      </c>
      <c r="D20" s="70">
        <v>25</v>
      </c>
      <c r="E20" s="70">
        <v>2015</v>
      </c>
      <c r="F20" s="70" t="s">
        <v>182</v>
      </c>
      <c r="G20" s="70" t="s">
        <v>1694</v>
      </c>
      <c r="H20" s="70" t="s">
        <v>1695</v>
      </c>
      <c r="I20" s="148"/>
      <c r="J20" s="71">
        <v>250.08669284943309</v>
      </c>
      <c r="K20" s="71">
        <v>4.8294462548744672</v>
      </c>
      <c r="L20" s="71">
        <v>2.259168070261377</v>
      </c>
      <c r="M20" s="71">
        <v>88.81368593161551</v>
      </c>
      <c r="N20" s="71">
        <v>51.958208691816239</v>
      </c>
      <c r="O20" s="71">
        <v>36.602889818354242</v>
      </c>
      <c r="P20" s="71">
        <v>32.860411864807986</v>
      </c>
      <c r="Q20" s="71">
        <v>2.5659962389277098</v>
      </c>
      <c r="R20" s="71">
        <v>1.6870627943910141</v>
      </c>
      <c r="S20" s="71">
        <v>5.2111057280628232</v>
      </c>
      <c r="T20" s="72"/>
      <c r="U20" s="71">
        <v>14551812</v>
      </c>
      <c r="V20" s="71">
        <v>1567</v>
      </c>
      <c r="W20" s="71">
        <v>41</v>
      </c>
      <c r="X20" s="71">
        <v>13289</v>
      </c>
      <c r="Y20" s="71">
        <v>13919</v>
      </c>
      <c r="Z20" s="71">
        <v>21266</v>
      </c>
      <c r="AA20" s="71">
        <v>6539</v>
      </c>
      <c r="AB20" s="71">
        <v>35318</v>
      </c>
      <c r="AC20" s="71">
        <v>288375.85714285722</v>
      </c>
      <c r="AD20" s="71">
        <v>5.2111057280628232</v>
      </c>
      <c r="AE20" s="72"/>
      <c r="AF20" s="71">
        <v>188844970.2553781</v>
      </c>
      <c r="AG20" s="71">
        <v>3092961.179724446</v>
      </c>
      <c r="AH20" s="71">
        <v>454272.46894734091</v>
      </c>
      <c r="AI20" s="71">
        <v>89512692.32437022</v>
      </c>
      <c r="AJ20" s="71">
        <v>56780173.521605738</v>
      </c>
      <c r="AK20" s="71">
        <v>0</v>
      </c>
      <c r="AL20" s="71">
        <v>0</v>
      </c>
      <c r="AM20" s="71">
        <v>4840183.7465621578</v>
      </c>
      <c r="AN20" s="71">
        <v>0</v>
      </c>
      <c r="AO20" s="71">
        <v>0</v>
      </c>
      <c r="AP20" s="71">
        <v>343525253.49658799</v>
      </c>
      <c r="AQ20" s="72"/>
      <c r="AR20" s="71">
        <v>140</v>
      </c>
      <c r="AS20" s="71">
        <v>182</v>
      </c>
      <c r="AT20" s="71">
        <v>0</v>
      </c>
      <c r="AU20" s="71">
        <v>0</v>
      </c>
      <c r="AV20" s="71">
        <v>0</v>
      </c>
      <c r="AW20" s="71">
        <v>0</v>
      </c>
      <c r="AX20" s="71"/>
      <c r="AY20" s="72"/>
      <c r="AZ20" s="71">
        <v>742.1</v>
      </c>
      <c r="BA20" s="71">
        <v>4260.1000000000004</v>
      </c>
      <c r="BB20" s="71">
        <v>0</v>
      </c>
      <c r="BC20" s="71">
        <v>0</v>
      </c>
      <c r="BD20" s="71">
        <v>0</v>
      </c>
      <c r="BE20" s="71">
        <v>0</v>
      </c>
      <c r="BF20" s="71"/>
      <c r="BG20" s="72"/>
      <c r="BH20" s="71">
        <v>0</v>
      </c>
      <c r="BI20" s="71">
        <v>0</v>
      </c>
      <c r="BJ20" s="71">
        <v>18.289000000000001</v>
      </c>
      <c r="BK20" s="71">
        <v>52.25</v>
      </c>
      <c r="BL20" s="71">
        <v>54.637999999999998</v>
      </c>
      <c r="BM20" s="71">
        <v>0</v>
      </c>
      <c r="BN20" s="72"/>
      <c r="BO20" s="71">
        <v>0</v>
      </c>
      <c r="BP20" s="71">
        <v>0</v>
      </c>
      <c r="BQ20" s="71">
        <v>3</v>
      </c>
      <c r="BR20" s="71">
        <v>1</v>
      </c>
      <c r="BS20" s="71">
        <v>4</v>
      </c>
      <c r="BT20" s="71">
        <v>0</v>
      </c>
      <c r="BU20"/>
      <c r="BV20" s="70">
        <v>125.17700000000001</v>
      </c>
      <c r="BW20" s="70">
        <v>0</v>
      </c>
      <c r="BX20" s="70">
        <v>0</v>
      </c>
      <c r="BY20" s="70">
        <v>0</v>
      </c>
      <c r="BZ20" s="70">
        <v>0</v>
      </c>
      <c r="CA20" s="70">
        <v>0</v>
      </c>
      <c r="CB20" s="70">
        <v>0</v>
      </c>
      <c r="CC20" s="70">
        <v>0</v>
      </c>
      <c r="CD20" s="70">
        <v>0</v>
      </c>
    </row>
    <row r="21" spans="1:82">
      <c r="A21" s="70" t="s">
        <v>1707</v>
      </c>
      <c r="B21" s="70">
        <v>421</v>
      </c>
      <c r="C21" s="70">
        <v>13</v>
      </c>
      <c r="D21" s="70">
        <v>25</v>
      </c>
      <c r="E21" s="70">
        <v>2016</v>
      </c>
      <c r="F21" s="70" t="s">
        <v>155</v>
      </c>
      <c r="G21" s="70" t="s">
        <v>1694</v>
      </c>
      <c r="H21" s="70" t="s">
        <v>1695</v>
      </c>
      <c r="I21" s="148"/>
      <c r="J21" s="71">
        <v>88.583389879763814</v>
      </c>
      <c r="K21" s="71">
        <v>4.6052458316907972</v>
      </c>
      <c r="L21" s="71">
        <v>2.1560768875969392</v>
      </c>
      <c r="M21" s="71">
        <v>92.049353144284794</v>
      </c>
      <c r="N21" s="71">
        <v>51.85502934435187</v>
      </c>
      <c r="O21" s="71">
        <v>36.716098993943973</v>
      </c>
      <c r="P21" s="71">
        <v>32.378522968580626</v>
      </c>
      <c r="Q21" s="71">
        <v>2.4824332508620035</v>
      </c>
      <c r="R21" s="71">
        <v>1.8802618885875708</v>
      </c>
      <c r="S21" s="71">
        <v>5.5856548585770023</v>
      </c>
      <c r="T21" s="72"/>
      <c r="U21" s="71">
        <v>4258811</v>
      </c>
      <c r="V21" s="71">
        <v>1567</v>
      </c>
      <c r="W21" s="71">
        <v>41</v>
      </c>
      <c r="X21" s="71">
        <v>13289</v>
      </c>
      <c r="Y21" s="71">
        <v>13955</v>
      </c>
      <c r="Z21" s="71">
        <v>21594</v>
      </c>
      <c r="AA21" s="71">
        <v>6664</v>
      </c>
      <c r="AB21" s="71">
        <v>35146</v>
      </c>
      <c r="AC21" s="71">
        <v>321130.22225037293</v>
      </c>
      <c r="AD21" s="71">
        <v>5.5856548585770023</v>
      </c>
      <c r="AE21" s="72"/>
      <c r="AF21" s="71">
        <v>73541137.155641049</v>
      </c>
      <c r="AG21" s="71">
        <v>2696419.6354634538</v>
      </c>
      <c r="AH21" s="71">
        <v>341431.87827133748</v>
      </c>
      <c r="AI21" s="71">
        <v>96090412.566446498</v>
      </c>
      <c r="AJ21" s="71">
        <v>57604005.74559892</v>
      </c>
      <c r="AK21" s="71">
        <v>0</v>
      </c>
      <c r="AL21" s="71">
        <v>0</v>
      </c>
      <c r="AM21" s="71">
        <v>4820353.9028947949</v>
      </c>
      <c r="AN21" s="71">
        <v>0</v>
      </c>
      <c r="AO21" s="71">
        <v>0</v>
      </c>
      <c r="AP21" s="71">
        <v>235093760.88431603</v>
      </c>
      <c r="AQ21" s="72"/>
      <c r="AR21" s="71">
        <v>158</v>
      </c>
      <c r="AS21" s="71">
        <v>195</v>
      </c>
      <c r="AT21" s="71">
        <v>0</v>
      </c>
      <c r="AU21" s="71">
        <v>0</v>
      </c>
      <c r="AV21" s="71">
        <v>0</v>
      </c>
      <c r="AW21" s="71">
        <v>0</v>
      </c>
      <c r="AX21" s="71"/>
      <c r="AY21" s="72"/>
      <c r="AZ21" s="71">
        <v>845.6</v>
      </c>
      <c r="BA21" s="71">
        <v>4605.6000000000004</v>
      </c>
      <c r="BB21" s="71">
        <v>0</v>
      </c>
      <c r="BC21" s="71">
        <v>0</v>
      </c>
      <c r="BD21" s="71">
        <v>0</v>
      </c>
      <c r="BE21" s="71">
        <v>0</v>
      </c>
      <c r="BF21" s="71"/>
      <c r="BG21" s="72"/>
      <c r="BH21" s="71">
        <v>0</v>
      </c>
      <c r="BI21" s="71">
        <v>0</v>
      </c>
      <c r="BJ21" s="71">
        <v>18.216000000000001</v>
      </c>
      <c r="BK21" s="71">
        <v>0</v>
      </c>
      <c r="BL21" s="71">
        <v>83.12299999999999</v>
      </c>
      <c r="BM21" s="71">
        <v>0</v>
      </c>
      <c r="BN21" s="72"/>
      <c r="BO21" s="71">
        <v>0</v>
      </c>
      <c r="BP21" s="71">
        <v>0</v>
      </c>
      <c r="BQ21" s="71">
        <v>3</v>
      </c>
      <c r="BR21" s="71">
        <v>0</v>
      </c>
      <c r="BS21" s="71">
        <v>5</v>
      </c>
      <c r="BT21" s="71">
        <v>0</v>
      </c>
      <c r="BU21"/>
      <c r="BV21" s="70">
        <v>101.339</v>
      </c>
      <c r="BW21" s="70">
        <v>0</v>
      </c>
      <c r="BX21" s="70">
        <v>0</v>
      </c>
      <c r="BY21" s="70">
        <v>0</v>
      </c>
      <c r="BZ21" s="70">
        <v>0</v>
      </c>
      <c r="CA21" s="70">
        <v>0</v>
      </c>
      <c r="CB21" s="70">
        <v>0</v>
      </c>
      <c r="CC21" s="70">
        <v>0</v>
      </c>
      <c r="CD21" s="70">
        <v>0</v>
      </c>
    </row>
    <row r="22" spans="1:82">
      <c r="A22" s="70" t="s">
        <v>1708</v>
      </c>
      <c r="B22" s="70">
        <v>422</v>
      </c>
      <c r="C22" s="70">
        <v>14</v>
      </c>
      <c r="D22" s="70">
        <v>25</v>
      </c>
      <c r="E22" s="70">
        <v>2017</v>
      </c>
      <c r="F22" s="70" t="s">
        <v>156</v>
      </c>
      <c r="G22" s="70" t="s">
        <v>1694</v>
      </c>
      <c r="H22" s="70" t="s">
        <v>1695</v>
      </c>
      <c r="I22" s="148"/>
      <c r="J22" s="71">
        <v>80.746363350674713</v>
      </c>
      <c r="K22" s="71">
        <v>4.9576810722386186</v>
      </c>
      <c r="L22" s="71">
        <v>1.6739586763402872</v>
      </c>
      <c r="M22" s="71">
        <v>92.429122627334948</v>
      </c>
      <c r="N22" s="71">
        <v>54.205807311505154</v>
      </c>
      <c r="O22" s="71">
        <v>36.675610438720618</v>
      </c>
      <c r="P22" s="71">
        <v>32.723802165405253</v>
      </c>
      <c r="Q22" s="71">
        <v>2.4038467417250899</v>
      </c>
      <c r="R22" s="71">
        <v>2.0687807712187198</v>
      </c>
      <c r="S22" s="71">
        <v>4.7389030765789029</v>
      </c>
      <c r="T22" s="72"/>
      <c r="U22" s="71">
        <v>4272812</v>
      </c>
      <c r="V22" s="71">
        <v>1567</v>
      </c>
      <c r="W22" s="71">
        <v>41</v>
      </c>
      <c r="X22" s="71">
        <v>13289</v>
      </c>
      <c r="Y22" s="71">
        <v>14184</v>
      </c>
      <c r="Z22" s="71">
        <v>21928</v>
      </c>
      <c r="AA22" s="71">
        <v>6778</v>
      </c>
      <c r="AB22" s="71">
        <v>35194</v>
      </c>
      <c r="AC22" s="71">
        <v>360338.14285714278</v>
      </c>
      <c r="AD22" s="71">
        <v>4.7389030765789029</v>
      </c>
      <c r="AE22" s="72"/>
      <c r="AF22" s="71">
        <v>63596877.206428863</v>
      </c>
      <c r="AG22" s="71">
        <v>2916926.3970543598</v>
      </c>
      <c r="AH22" s="71">
        <v>356956.64945722913</v>
      </c>
      <c r="AI22" s="71">
        <v>98532579.068583056</v>
      </c>
      <c r="AJ22" s="71">
        <v>61789501.092925742</v>
      </c>
      <c r="AK22" s="71">
        <v>0</v>
      </c>
      <c r="AL22" s="71">
        <v>0</v>
      </c>
      <c r="AM22" s="71">
        <v>4834490.051282051</v>
      </c>
      <c r="AN22" s="71">
        <v>0</v>
      </c>
      <c r="AO22" s="71">
        <v>0</v>
      </c>
      <c r="AP22" s="71">
        <v>232027330.46573132</v>
      </c>
      <c r="AQ22" s="72"/>
      <c r="AR22" s="71">
        <v>179</v>
      </c>
      <c r="AS22" s="71">
        <v>201</v>
      </c>
      <c r="AT22" s="71">
        <v>0</v>
      </c>
      <c r="AU22" s="71">
        <v>0</v>
      </c>
      <c r="AV22" s="71">
        <v>0</v>
      </c>
      <c r="AW22" s="71">
        <v>0</v>
      </c>
      <c r="AX22" s="71"/>
      <c r="AY22" s="72"/>
      <c r="AZ22" s="71">
        <v>966.19999999999993</v>
      </c>
      <c r="BA22" s="71">
        <v>4790.7999999999993</v>
      </c>
      <c r="BB22" s="71">
        <v>0</v>
      </c>
      <c r="BC22" s="71">
        <v>0</v>
      </c>
      <c r="BD22" s="71">
        <v>0</v>
      </c>
      <c r="BE22" s="71">
        <v>0</v>
      </c>
      <c r="BF22" s="71"/>
      <c r="BG22" s="72"/>
      <c r="BH22" s="71">
        <v>0</v>
      </c>
      <c r="BI22" s="71">
        <v>0</v>
      </c>
      <c r="BJ22" s="71">
        <v>17.942</v>
      </c>
      <c r="BK22" s="71">
        <v>0</v>
      </c>
      <c r="BL22" s="71">
        <v>76.715999999999994</v>
      </c>
      <c r="BM22" s="71">
        <v>0</v>
      </c>
      <c r="BN22" s="72"/>
      <c r="BO22" s="71">
        <v>0</v>
      </c>
      <c r="BP22" s="71">
        <v>0</v>
      </c>
      <c r="BQ22" s="71">
        <v>3</v>
      </c>
      <c r="BR22" s="71">
        <v>0</v>
      </c>
      <c r="BS22" s="71">
        <v>5</v>
      </c>
      <c r="BT22" s="71">
        <v>0</v>
      </c>
      <c r="BU22"/>
      <c r="BV22" s="70">
        <v>94.658000000000001</v>
      </c>
      <c r="BW22" s="70">
        <v>0</v>
      </c>
      <c r="BX22" s="70">
        <v>0</v>
      </c>
      <c r="BY22" s="70">
        <v>0</v>
      </c>
      <c r="BZ22" s="70">
        <v>0</v>
      </c>
      <c r="CA22" s="70">
        <v>0</v>
      </c>
      <c r="CB22" s="70">
        <v>0</v>
      </c>
      <c r="CC22" s="70">
        <v>0</v>
      </c>
      <c r="CD22" s="70">
        <v>0</v>
      </c>
    </row>
    <row r="23" spans="1:82">
      <c r="A23" s="70" t="s">
        <v>1709</v>
      </c>
      <c r="B23" s="70">
        <v>423</v>
      </c>
      <c r="C23" s="70">
        <v>15</v>
      </c>
      <c r="D23" s="70">
        <v>25</v>
      </c>
      <c r="E23" s="70">
        <v>2018</v>
      </c>
      <c r="F23" s="70" t="s">
        <v>183</v>
      </c>
      <c r="G23" s="70" t="s">
        <v>1694</v>
      </c>
      <c r="H23" s="70" t="s">
        <v>1695</v>
      </c>
      <c r="I23" s="148"/>
      <c r="J23" s="71">
        <v>157.93111703014668</v>
      </c>
      <c r="K23" s="71">
        <v>4.7299998694600918</v>
      </c>
      <c r="L23" s="71">
        <v>1.5758242185492337</v>
      </c>
      <c r="M23" s="71">
        <v>106.94214230040065</v>
      </c>
      <c r="N23" s="71">
        <v>49.780255987586862</v>
      </c>
      <c r="O23" s="71">
        <v>36.577360215326948</v>
      </c>
      <c r="P23" s="71">
        <v>32.331143279073032</v>
      </c>
      <c r="Q23" s="71">
        <v>2.2387377966553901</v>
      </c>
      <c r="R23" s="71">
        <v>1.912222940063506</v>
      </c>
      <c r="S23" s="71">
        <v>4.6432710708813349</v>
      </c>
      <c r="T23" s="72"/>
      <c r="U23" s="71">
        <v>8614150</v>
      </c>
      <c r="V23" s="71">
        <v>1567</v>
      </c>
      <c r="W23" s="71">
        <v>41</v>
      </c>
      <c r="X23" s="71">
        <v>13289</v>
      </c>
      <c r="Y23" s="71">
        <v>14509</v>
      </c>
      <c r="Z23" s="71">
        <v>22288</v>
      </c>
      <c r="AA23" s="71">
        <v>6764</v>
      </c>
      <c r="AB23" s="71">
        <v>35322</v>
      </c>
      <c r="AC23" s="71">
        <v>331763.71428571432</v>
      </c>
      <c r="AD23" s="71">
        <v>4.6432710708813349</v>
      </c>
      <c r="AE23" s="72"/>
      <c r="AF23" s="71">
        <v>101125396.1310526</v>
      </c>
      <c r="AG23" s="71">
        <v>2611980.4269009042</v>
      </c>
      <c r="AH23" s="71">
        <v>329737.38600769843</v>
      </c>
      <c r="AI23" s="71">
        <v>115546650.52243111</v>
      </c>
      <c r="AJ23" s="71">
        <v>53585255.721808717</v>
      </c>
      <c r="AK23" s="71">
        <v>0</v>
      </c>
      <c r="AL23" s="71">
        <v>0</v>
      </c>
      <c r="AM23" s="71">
        <v>4862112.5325568607</v>
      </c>
      <c r="AN23" s="71">
        <v>0</v>
      </c>
      <c r="AO23" s="71">
        <v>0</v>
      </c>
      <c r="AP23" s="71">
        <v>278061132.72075784</v>
      </c>
      <c r="AQ23" s="72"/>
      <c r="AR23" s="71">
        <v>201</v>
      </c>
      <c r="AS23" s="71">
        <v>198</v>
      </c>
      <c r="AT23" s="71">
        <v>0</v>
      </c>
      <c r="AU23" s="71">
        <v>0</v>
      </c>
      <c r="AV23" s="71">
        <v>0</v>
      </c>
      <c r="AW23" s="71">
        <v>0</v>
      </c>
      <c r="AX23" s="71"/>
      <c r="AY23" s="72"/>
      <c r="AZ23" s="71">
        <v>1080</v>
      </c>
      <c r="BA23" s="71">
        <v>4622</v>
      </c>
      <c r="BB23" s="71">
        <v>0</v>
      </c>
      <c r="BC23" s="71">
        <v>0</v>
      </c>
      <c r="BD23" s="71">
        <v>0</v>
      </c>
      <c r="BE23" s="71">
        <v>0</v>
      </c>
      <c r="BF23" s="71"/>
      <c r="BG23" s="72"/>
      <c r="BH23" s="71">
        <v>0</v>
      </c>
      <c r="BI23" s="71">
        <v>0</v>
      </c>
      <c r="BJ23" s="71">
        <v>17.606999999999999</v>
      </c>
      <c r="BK23" s="71">
        <v>0</v>
      </c>
      <c r="BL23" s="71">
        <v>59.165999999999997</v>
      </c>
      <c r="BM23" s="71">
        <v>0</v>
      </c>
      <c r="BN23" s="72"/>
      <c r="BO23" s="71">
        <v>0</v>
      </c>
      <c r="BP23" s="71">
        <v>0</v>
      </c>
      <c r="BQ23" s="71">
        <v>3</v>
      </c>
      <c r="BR23" s="71">
        <v>0</v>
      </c>
      <c r="BS23" s="71">
        <v>5</v>
      </c>
      <c r="BT23" s="71">
        <v>0</v>
      </c>
      <c r="BU23"/>
      <c r="BV23" s="70">
        <v>76.772999999999996</v>
      </c>
      <c r="BW23" s="70">
        <v>0</v>
      </c>
      <c r="BX23" s="70">
        <v>0</v>
      </c>
      <c r="BY23" s="70">
        <v>0</v>
      </c>
      <c r="BZ23" s="70">
        <v>0</v>
      </c>
      <c r="CA23" s="70">
        <v>0</v>
      </c>
      <c r="CB23" s="70">
        <v>0</v>
      </c>
      <c r="CC23" s="70">
        <v>0</v>
      </c>
      <c r="CD23" s="70">
        <v>0</v>
      </c>
    </row>
    <row r="24" spans="1:82">
      <c r="A24" s="70" t="s">
        <v>1710</v>
      </c>
      <c r="B24" s="70">
        <v>424</v>
      </c>
      <c r="C24" s="70">
        <v>16</v>
      </c>
      <c r="D24" s="70">
        <v>25</v>
      </c>
      <c r="E24" s="70">
        <v>2019</v>
      </c>
      <c r="F24" s="70" t="s">
        <v>158</v>
      </c>
      <c r="G24" s="70" t="s">
        <v>1694</v>
      </c>
      <c r="H24" s="70" t="s">
        <v>1695</v>
      </c>
      <c r="I24" s="148"/>
      <c r="J24" s="71">
        <v>77.870214405948104</v>
      </c>
      <c r="K24" s="71">
        <v>4.4257551482245461</v>
      </c>
      <c r="L24" s="71">
        <v>1.6025241651853583</v>
      </c>
      <c r="M24" s="71">
        <v>88.014736531364989</v>
      </c>
      <c r="N24" s="71">
        <v>49.991982666594893</v>
      </c>
      <c r="O24" s="71">
        <v>35.788501045137863</v>
      </c>
      <c r="P24" s="71">
        <v>32.160798988962185</v>
      </c>
      <c r="Q24" s="71">
        <v>2.1876889930534298</v>
      </c>
      <c r="R24" s="71">
        <v>2.1286301585625633</v>
      </c>
      <c r="S24" s="71">
        <v>4.1585270694966745</v>
      </c>
      <c r="T24" s="72"/>
      <c r="U24" s="71">
        <v>4268790</v>
      </c>
      <c r="V24" s="71">
        <v>1567</v>
      </c>
      <c r="W24" s="71">
        <v>41</v>
      </c>
      <c r="X24" s="71">
        <v>13289</v>
      </c>
      <c r="Y24" s="71">
        <v>14840</v>
      </c>
      <c r="Z24" s="71">
        <v>22406</v>
      </c>
      <c r="AA24" s="71">
        <v>6678</v>
      </c>
      <c r="AB24" s="71">
        <v>35451</v>
      </c>
      <c r="AC24" s="71">
        <v>375358.42857142858</v>
      </c>
      <c r="AD24" s="71">
        <v>4.1585270694966736</v>
      </c>
      <c r="AE24" s="72"/>
      <c r="AF24" s="71">
        <v>63475204.730700143</v>
      </c>
      <c r="AG24" s="71">
        <v>2539180.8999773702</v>
      </c>
      <c r="AH24" s="71">
        <v>364282.72225722531</v>
      </c>
      <c r="AI24" s="71">
        <v>91235315.914214447</v>
      </c>
      <c r="AJ24" s="71">
        <v>54682003.764288157</v>
      </c>
      <c r="AK24" s="71">
        <v>0</v>
      </c>
      <c r="AL24" s="71">
        <v>0</v>
      </c>
      <c r="AM24" s="71">
        <v>4828159.3250148837</v>
      </c>
      <c r="AN24" s="71">
        <v>0</v>
      </c>
      <c r="AO24" s="71">
        <v>0</v>
      </c>
      <c r="AP24" s="71">
        <v>217124147.35645223</v>
      </c>
      <c r="AQ24" s="72"/>
      <c r="AR24" s="71">
        <v>218</v>
      </c>
      <c r="AS24" s="71">
        <v>199</v>
      </c>
      <c r="AT24" s="71">
        <v>0</v>
      </c>
      <c r="AU24" s="71">
        <v>0</v>
      </c>
      <c r="AV24" s="71">
        <v>0</v>
      </c>
      <c r="AW24" s="71">
        <v>0</v>
      </c>
      <c r="AX24" s="71"/>
      <c r="AY24" s="72"/>
      <c r="AZ24" s="71">
        <v>1177.0999999999999</v>
      </c>
      <c r="BA24" s="71">
        <v>4645.2999999999993</v>
      </c>
      <c r="BB24" s="71">
        <v>0</v>
      </c>
      <c r="BC24" s="71">
        <v>0</v>
      </c>
      <c r="BD24" s="71">
        <v>0</v>
      </c>
      <c r="BE24" s="71">
        <v>0</v>
      </c>
      <c r="BF24" s="71"/>
      <c r="BG24" s="72"/>
      <c r="BH24" s="71">
        <v>0</v>
      </c>
      <c r="BI24" s="71">
        <v>0</v>
      </c>
      <c r="BJ24" s="71">
        <v>18.13</v>
      </c>
      <c r="BK24" s="71">
        <v>0</v>
      </c>
      <c r="BL24" s="71">
        <v>56.366</v>
      </c>
      <c r="BM24" s="71">
        <v>0</v>
      </c>
      <c r="BN24" s="72"/>
      <c r="BO24" s="71">
        <v>0</v>
      </c>
      <c r="BP24" s="71">
        <v>0</v>
      </c>
      <c r="BQ24" s="71">
        <v>3</v>
      </c>
      <c r="BR24" s="71">
        <v>0</v>
      </c>
      <c r="BS24" s="71">
        <v>5</v>
      </c>
      <c r="BT24" s="71">
        <v>0</v>
      </c>
      <c r="BU24"/>
      <c r="BV24" s="70">
        <v>74.495999999999995</v>
      </c>
      <c r="BW24" s="70">
        <v>0</v>
      </c>
      <c r="BX24" s="70">
        <v>0</v>
      </c>
      <c r="BY24" s="70">
        <v>0</v>
      </c>
      <c r="BZ24" s="70">
        <v>0</v>
      </c>
      <c r="CA24" s="70">
        <v>0</v>
      </c>
      <c r="CB24" s="70">
        <v>0</v>
      </c>
      <c r="CC24" s="70">
        <v>0</v>
      </c>
      <c r="CD24" s="70">
        <v>0</v>
      </c>
    </row>
    <row r="25" spans="1:82">
      <c r="A25" s="70" t="s">
        <v>1711</v>
      </c>
      <c r="B25" s="70">
        <v>425</v>
      </c>
      <c r="C25" s="70">
        <v>17</v>
      </c>
      <c r="D25" s="70">
        <v>25</v>
      </c>
      <c r="E25" s="70">
        <v>2020</v>
      </c>
      <c r="F25" s="70" t="s">
        <v>159</v>
      </c>
      <c r="G25" s="70" t="s">
        <v>1694</v>
      </c>
      <c r="H25" s="70" t="s">
        <v>1695</v>
      </c>
      <c r="I25" s="148"/>
      <c r="J25" s="71">
        <v>89.027844963568782</v>
      </c>
      <c r="K25" s="71">
        <v>5.1637200797114771</v>
      </c>
      <c r="L25" s="71">
        <v>0.87320851459744653</v>
      </c>
      <c r="M25" s="71">
        <v>74.296664581937677</v>
      </c>
      <c r="N25" s="71">
        <v>47.126050090965492</v>
      </c>
      <c r="O25" s="71">
        <v>31.711243814321122</v>
      </c>
      <c r="P25" s="71">
        <v>30.366490974022174</v>
      </c>
      <c r="Q25" s="71">
        <v>2.0903934873852998</v>
      </c>
      <c r="R25" s="71">
        <v>2.3137915368377642</v>
      </c>
      <c r="S25" s="71">
        <v>3.8346851178656269</v>
      </c>
      <c r="T25" s="72"/>
      <c r="U25" s="71">
        <v>5703019</v>
      </c>
      <c r="V25" s="71">
        <v>2158</v>
      </c>
      <c r="W25" s="71">
        <v>22</v>
      </c>
      <c r="X25" s="71">
        <v>14516</v>
      </c>
      <c r="Y25" s="71">
        <v>15004</v>
      </c>
      <c r="Z25" s="71">
        <v>22660</v>
      </c>
      <c r="AA25" s="71">
        <v>6702</v>
      </c>
      <c r="AB25" s="71">
        <v>35454</v>
      </c>
      <c r="AC25" s="71">
        <v>410165.28571428574</v>
      </c>
      <c r="AD25" s="71">
        <v>3.8346851178656269</v>
      </c>
      <c r="AE25" s="72"/>
      <c r="AF25" s="71">
        <v>75951917.941225797</v>
      </c>
      <c r="AG25" s="71">
        <v>2954965.2637201757</v>
      </c>
      <c r="AH25" s="71">
        <v>218915.5174515727</v>
      </c>
      <c r="AI25" s="71">
        <v>83446669.268036813</v>
      </c>
      <c r="AJ25" s="71">
        <v>57887722.96041628</v>
      </c>
      <c r="AK25" s="71"/>
      <c r="AL25" s="71"/>
      <c r="AM25" s="71">
        <v>4627140.9021556349</v>
      </c>
      <c r="AN25" s="71"/>
      <c r="AO25" s="71"/>
      <c r="AP25" s="71">
        <v>225087331.85300627</v>
      </c>
      <c r="AQ25" s="72"/>
      <c r="AR25" s="71">
        <v>246</v>
      </c>
      <c r="AS25" s="71">
        <v>206</v>
      </c>
      <c r="AT25" s="71">
        <v>0</v>
      </c>
      <c r="AU25" s="71">
        <v>0</v>
      </c>
      <c r="AV25" s="71">
        <v>0</v>
      </c>
      <c r="AW25" s="71">
        <v>0</v>
      </c>
      <c r="AX25" s="71"/>
      <c r="AY25" s="72"/>
      <c r="AZ25" s="71">
        <v>1330.5</v>
      </c>
      <c r="BA25" s="71">
        <v>4944.2999999999975</v>
      </c>
      <c r="BB25" s="71">
        <v>0</v>
      </c>
      <c r="BC25" s="71">
        <v>0</v>
      </c>
      <c r="BD25" s="71">
        <v>0</v>
      </c>
      <c r="BE25" s="71">
        <v>0</v>
      </c>
      <c r="BF25" s="71"/>
      <c r="BG25" s="72"/>
      <c r="BH25" s="71">
        <v>0</v>
      </c>
      <c r="BI25" s="71">
        <v>0</v>
      </c>
      <c r="BJ25" s="71">
        <v>16.943000000000001</v>
      </c>
      <c r="BK25" s="71">
        <v>0</v>
      </c>
      <c r="BL25" s="71">
        <v>54.42</v>
      </c>
      <c r="BM25" s="71">
        <v>0</v>
      </c>
      <c r="BN25" s="72"/>
      <c r="BO25" s="71">
        <v>0</v>
      </c>
      <c r="BP25" s="71">
        <v>0</v>
      </c>
      <c r="BQ25" s="71">
        <v>3</v>
      </c>
      <c r="BR25" s="71">
        <v>0</v>
      </c>
      <c r="BS25" s="71">
        <v>5</v>
      </c>
      <c r="BT25" s="71">
        <v>0</v>
      </c>
      <c r="BU25"/>
      <c r="BV25" s="70">
        <v>71.363</v>
      </c>
      <c r="BW25" s="70">
        <v>0</v>
      </c>
      <c r="BX25" s="70">
        <v>0</v>
      </c>
      <c r="BY25" s="70">
        <v>0</v>
      </c>
      <c r="BZ25" s="70">
        <v>0</v>
      </c>
      <c r="CA25" s="70">
        <v>0</v>
      </c>
      <c r="CB25" s="70">
        <v>0</v>
      </c>
      <c r="CC25" s="70">
        <v>0</v>
      </c>
      <c r="CD25" s="70">
        <v>0</v>
      </c>
    </row>
    <row r="26" spans="1:82">
      <c r="A26" s="70" t="s">
        <v>1712</v>
      </c>
      <c r="B26" s="70">
        <v>425</v>
      </c>
      <c r="C26" s="70">
        <v>18</v>
      </c>
      <c r="D26" s="70">
        <v>25</v>
      </c>
      <c r="E26" s="70">
        <v>2021</v>
      </c>
      <c r="F26" s="70" t="s">
        <v>160</v>
      </c>
      <c r="G26" s="1064" t="s">
        <v>1694</v>
      </c>
      <c r="H26" s="70" t="s">
        <v>1695</v>
      </c>
      <c r="I26" s="148"/>
      <c r="J26" s="71">
        <v>69.465777949655262</v>
      </c>
      <c r="K26" s="71">
        <v>5.4682311062989166</v>
      </c>
      <c r="L26" s="71">
        <v>0.9412946663315096</v>
      </c>
      <c r="M26" s="71">
        <v>80.422610231553961</v>
      </c>
      <c r="N26" s="71">
        <v>50.456158546379669</v>
      </c>
      <c r="O26" s="71">
        <v>31.159544307319575</v>
      </c>
      <c r="P26" s="71">
        <v>31.099760071595842</v>
      </c>
      <c r="Q26" s="71">
        <v>2.0775300554155698</v>
      </c>
      <c r="R26" s="71">
        <v>2.520825480743266</v>
      </c>
      <c r="S26" s="71">
        <v>3.8883667877792281</v>
      </c>
      <c r="T26" s="72"/>
      <c r="U26" s="71">
        <v>4713341</v>
      </c>
      <c r="V26" s="71">
        <v>2158</v>
      </c>
      <c r="W26" s="71">
        <v>22</v>
      </c>
      <c r="X26" s="71">
        <v>14516</v>
      </c>
      <c r="Y26" s="71">
        <v>15229</v>
      </c>
      <c r="Z26" s="71">
        <v>22926</v>
      </c>
      <c r="AA26" s="71">
        <v>6693</v>
      </c>
      <c r="AB26" s="71">
        <v>35582</v>
      </c>
      <c r="AC26" s="71">
        <v>433512.57142857136</v>
      </c>
      <c r="AD26" s="71">
        <v>3.8883667877792281</v>
      </c>
      <c r="AE26" s="72"/>
      <c r="AF26" s="71">
        <v>58695135.135717064</v>
      </c>
      <c r="AG26" s="71">
        <v>3166712.0512880171</v>
      </c>
      <c r="AH26" s="71">
        <v>231471.50051886283</v>
      </c>
      <c r="AI26" s="71">
        <v>91939143.811435267</v>
      </c>
      <c r="AJ26" s="71">
        <v>60768627.145869091</v>
      </c>
      <c r="AK26" s="71">
        <v>0</v>
      </c>
      <c r="AL26" s="71">
        <v>0</v>
      </c>
      <c r="AM26" s="71">
        <v>4670631.6559772436</v>
      </c>
      <c r="AN26" s="71">
        <v>0</v>
      </c>
      <c r="AO26" s="71">
        <v>0</v>
      </c>
      <c r="AP26" s="71">
        <v>219471721.30080557</v>
      </c>
      <c r="AQ26" s="72"/>
      <c r="AR26" s="71">
        <v>281</v>
      </c>
      <c r="AS26" s="71">
        <v>206</v>
      </c>
      <c r="AT26" s="71">
        <v>0</v>
      </c>
      <c r="AU26" s="71">
        <v>0</v>
      </c>
      <c r="AV26" s="71">
        <v>0</v>
      </c>
      <c r="AW26" s="71">
        <v>0</v>
      </c>
      <c r="AX26" s="71"/>
      <c r="AY26" s="72"/>
      <c r="AZ26" s="71">
        <v>1516.7</v>
      </c>
      <c r="BA26" s="71">
        <v>4944.2999999999975</v>
      </c>
      <c r="BB26" s="71">
        <v>0</v>
      </c>
      <c r="BC26" s="71">
        <v>0</v>
      </c>
      <c r="BD26" s="71">
        <v>0</v>
      </c>
      <c r="BE26" s="71">
        <v>0</v>
      </c>
      <c r="BF26" s="71"/>
      <c r="BG26" s="72"/>
      <c r="BH26" s="71">
        <v>0</v>
      </c>
      <c r="BI26" s="71">
        <v>0</v>
      </c>
      <c r="BJ26" s="71">
        <v>15.025</v>
      </c>
      <c r="BK26" s="71">
        <v>0</v>
      </c>
      <c r="BL26" s="71">
        <v>45.332999999999998</v>
      </c>
      <c r="BM26" s="71">
        <v>0</v>
      </c>
      <c r="BN26" s="72"/>
      <c r="BO26" s="71">
        <v>0</v>
      </c>
      <c r="BP26" s="71">
        <v>0</v>
      </c>
      <c r="BQ26" s="71">
        <v>3</v>
      </c>
      <c r="BR26" s="71">
        <v>0</v>
      </c>
      <c r="BS26" s="71">
        <v>4</v>
      </c>
      <c r="BT26" s="71">
        <v>0</v>
      </c>
      <c r="BU26"/>
      <c r="BV26" s="70">
        <v>60.357999999999997</v>
      </c>
      <c r="BW26" s="70">
        <v>0</v>
      </c>
      <c r="BX26" s="70">
        <v>0</v>
      </c>
      <c r="BY26" s="70">
        <v>0</v>
      </c>
      <c r="BZ26" s="70">
        <v>0</v>
      </c>
      <c r="CA26" s="70">
        <v>0</v>
      </c>
      <c r="CB26" s="70">
        <v>0</v>
      </c>
      <c r="CC26" s="70">
        <v>0</v>
      </c>
      <c r="CD26" s="70">
        <v>0</v>
      </c>
    </row>
    <row r="27" spans="1:82">
      <c r="A27" s="70" t="s">
        <v>1713</v>
      </c>
      <c r="B27" s="70">
        <v>425</v>
      </c>
      <c r="C27" s="70">
        <v>19</v>
      </c>
      <c r="D27" s="70">
        <v>25</v>
      </c>
      <c r="E27" s="70">
        <v>2022</v>
      </c>
      <c r="F27" s="70" t="s">
        <v>161</v>
      </c>
      <c r="G27" s="1064" t="s">
        <v>1694</v>
      </c>
      <c r="H27" s="70" t="s">
        <v>1695</v>
      </c>
      <c r="I27" s="148"/>
      <c r="J27" s="71">
        <v>63.5022715055715</v>
      </c>
      <c r="K27" s="71">
        <v>5.9540666207409281</v>
      </c>
      <c r="L27" s="71">
        <v>0.7671890144990976</v>
      </c>
      <c r="M27" s="71">
        <v>92.012419662840259</v>
      </c>
      <c r="N27" s="71">
        <v>51.271312439916557</v>
      </c>
      <c r="O27" s="71">
        <v>33.16200645232351</v>
      </c>
      <c r="P27" s="71">
        <v>30.742625181064223</v>
      </c>
      <c r="Q27" s="71">
        <v>2.1033017330931063</v>
      </c>
      <c r="R27" s="71">
        <v>2.3867905302564631</v>
      </c>
      <c r="S27" s="71">
        <v>3.6530207809325841</v>
      </c>
      <c r="T27" s="72"/>
      <c r="U27" s="71">
        <v>4364752</v>
      </c>
      <c r="V27" s="71">
        <v>2158</v>
      </c>
      <c r="W27" s="71">
        <v>22</v>
      </c>
      <c r="X27" s="71">
        <v>14516</v>
      </c>
      <c r="Y27" s="71">
        <v>15577</v>
      </c>
      <c r="Z27" s="71">
        <v>23182</v>
      </c>
      <c r="AA27" s="71">
        <v>6717</v>
      </c>
      <c r="AB27" s="71">
        <v>35728</v>
      </c>
      <c r="AC27" s="71">
        <v>415617.42857142846</v>
      </c>
      <c r="AD27" s="71">
        <v>3.6530207809325841</v>
      </c>
      <c r="AE27" s="72"/>
      <c r="AF27" s="71">
        <v>52440685.473623514</v>
      </c>
      <c r="AG27" s="71">
        <v>3590677.6060362938</v>
      </c>
      <c r="AH27" s="71">
        <v>217080.08253364527</v>
      </c>
      <c r="AI27" s="71">
        <v>102820240.8207403</v>
      </c>
      <c r="AJ27" s="71">
        <v>63334508.429641165</v>
      </c>
      <c r="AK27" s="71">
        <v>0</v>
      </c>
      <c r="AL27" s="71">
        <v>0</v>
      </c>
      <c r="AM27" s="71">
        <v>4613459.974577425</v>
      </c>
      <c r="AN27" s="71">
        <v>0</v>
      </c>
      <c r="AO27" s="71">
        <v>0</v>
      </c>
      <c r="AP27" s="71">
        <v>227016652.38715234</v>
      </c>
      <c r="AQ27" s="72"/>
      <c r="AR27" s="71">
        <v>337</v>
      </c>
      <c r="AS27" s="71">
        <v>206</v>
      </c>
      <c r="AT27" s="71">
        <v>0</v>
      </c>
      <c r="AU27" s="71">
        <v>0</v>
      </c>
      <c r="AV27" s="71">
        <v>0</v>
      </c>
      <c r="AW27" s="71">
        <v>0</v>
      </c>
      <c r="AX27" s="71"/>
      <c r="AY27" s="72"/>
      <c r="AZ27" s="71">
        <v>1841.2000000000003</v>
      </c>
      <c r="BA27" s="71">
        <v>4944.2999999999965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1714</v>
      </c>
      <c r="B28" s="70">
        <v>425</v>
      </c>
      <c r="C28" s="70">
        <v>20</v>
      </c>
      <c r="D28" s="70">
        <v>25</v>
      </c>
      <c r="E28" s="70">
        <v>2023</v>
      </c>
      <c r="F28" s="70" t="s">
        <v>1539</v>
      </c>
      <c r="G28" s="70" t="s">
        <v>1694</v>
      </c>
      <c r="H28" s="70" t="s">
        <v>1695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381</v>
      </c>
      <c r="AS28" s="71">
        <v>206</v>
      </c>
      <c r="AT28" s="71">
        <v>0</v>
      </c>
      <c r="AU28" s="71">
        <v>0</v>
      </c>
      <c r="AV28" s="71">
        <v>0</v>
      </c>
      <c r="AW28" s="71">
        <v>1</v>
      </c>
      <c r="AX28" s="71"/>
      <c r="AY28" s="72"/>
      <c r="AZ28" s="71">
        <v>2102.5000000000009</v>
      </c>
      <c r="BA28" s="71">
        <v>4944.2999999999965</v>
      </c>
      <c r="BB28" s="71">
        <v>0</v>
      </c>
      <c r="BC28" s="71">
        <v>0</v>
      </c>
      <c r="BD28" s="71">
        <v>0</v>
      </c>
      <c r="BE28" s="71">
        <v>175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1715</v>
      </c>
      <c r="B29" s="70">
        <v>425</v>
      </c>
      <c r="C29" s="70">
        <v>21</v>
      </c>
      <c r="D29" s="70">
        <v>25</v>
      </c>
      <c r="E29" s="70">
        <v>2024</v>
      </c>
      <c r="F29" s="70" t="s">
        <v>1554</v>
      </c>
      <c r="G29" s="70" t="s">
        <v>1694</v>
      </c>
      <c r="H29" s="70" t="s">
        <v>1695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1716</v>
      </c>
      <c r="B30" s="70">
        <v>205</v>
      </c>
      <c r="C30" s="70">
        <v>1</v>
      </c>
      <c r="D30" s="70">
        <v>13</v>
      </c>
      <c r="E30" s="70">
        <v>1990</v>
      </c>
      <c r="F30" s="70" t="s">
        <v>787</v>
      </c>
      <c r="G30" s="70" t="s">
        <v>1717</v>
      </c>
      <c r="H30" s="70" t="s">
        <v>1718</v>
      </c>
      <c r="I30" s="148"/>
      <c r="J30" s="71">
        <v>1754.1776074087561</v>
      </c>
      <c r="K30" s="71">
        <v>8.7478211085369768</v>
      </c>
      <c r="L30" s="71">
        <v>14.10006763386221</v>
      </c>
      <c r="M30" s="71">
        <v>30.252729428028051</v>
      </c>
      <c r="N30" s="71">
        <v>38.256009110509197</v>
      </c>
      <c r="O30" s="71">
        <v>32.046256404930418</v>
      </c>
      <c r="P30" s="71">
        <v>47.197184604595463</v>
      </c>
      <c r="Q30" s="71">
        <v>3.0027207617421299</v>
      </c>
      <c r="R30" s="71">
        <v>33.344001063694037</v>
      </c>
      <c r="S30" s="71">
        <v>2.9593079129336699</v>
      </c>
      <c r="T30" s="72"/>
      <c r="U30" s="71">
        <v>13740990</v>
      </c>
      <c r="V30" s="71">
        <v>1777</v>
      </c>
      <c r="W30" s="71">
        <v>170</v>
      </c>
      <c r="X30" s="71">
        <v>11744</v>
      </c>
      <c r="Y30" s="71">
        <v>14860</v>
      </c>
      <c r="Z30" s="71">
        <v>13181</v>
      </c>
      <c r="AA30" s="71">
        <v>11460</v>
      </c>
      <c r="AB30" s="71">
        <v>48754</v>
      </c>
      <c r="AC30" s="71">
        <v>5775241</v>
      </c>
      <c r="AD30" s="71">
        <v>2.9593079129336699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1719</v>
      </c>
      <c r="B31" s="70">
        <v>206</v>
      </c>
      <c r="C31" s="70">
        <v>2</v>
      </c>
      <c r="D31" s="70">
        <v>13</v>
      </c>
      <c r="E31" s="70">
        <v>2005</v>
      </c>
      <c r="F31" s="70" t="s">
        <v>789</v>
      </c>
      <c r="G31" s="70" t="s">
        <v>1717</v>
      </c>
      <c r="H31" s="70" t="s">
        <v>1718</v>
      </c>
      <c r="I31" s="148"/>
      <c r="J31" s="71">
        <v>453.24339295517552</v>
      </c>
      <c r="K31" s="71">
        <v>5.4431646265442826</v>
      </c>
      <c r="L31" s="71">
        <v>5.4020482723316618</v>
      </c>
      <c r="M31" s="71">
        <v>45.427677693098069</v>
      </c>
      <c r="N31" s="71">
        <v>50.305305759467728</v>
      </c>
      <c r="O31" s="71">
        <v>48.850122352338751</v>
      </c>
      <c r="P31" s="71">
        <v>47.299608956569877</v>
      </c>
      <c r="Q31" s="71">
        <v>2.65155666254004</v>
      </c>
      <c r="R31" s="71">
        <v>65.333190735463617</v>
      </c>
      <c r="S31" s="71">
        <v>0</v>
      </c>
      <c r="T31" s="72"/>
      <c r="U31" s="71">
        <v>7637351</v>
      </c>
      <c r="V31" s="71">
        <v>1559</v>
      </c>
      <c r="W31" s="71">
        <v>59</v>
      </c>
      <c r="X31" s="71">
        <v>9712</v>
      </c>
      <c r="Y31" s="71">
        <v>16918</v>
      </c>
      <c r="Z31" s="71">
        <v>23251</v>
      </c>
      <c r="AA31" s="71">
        <v>9406</v>
      </c>
      <c r="AB31" s="71">
        <v>45007</v>
      </c>
      <c r="AC31" s="71">
        <v>11552822</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1720</v>
      </c>
      <c r="B32" s="70">
        <v>207</v>
      </c>
      <c r="C32" s="70">
        <v>3</v>
      </c>
      <c r="D32" s="70">
        <v>13</v>
      </c>
      <c r="E32" s="70">
        <v>2006</v>
      </c>
      <c r="F32" s="70" t="s">
        <v>790</v>
      </c>
      <c r="G32" s="70" t="s">
        <v>1717</v>
      </c>
      <c r="H32" s="70" t="s">
        <v>1718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1721</v>
      </c>
      <c r="B33" s="70">
        <v>208</v>
      </c>
      <c r="C33" s="70">
        <v>4</v>
      </c>
      <c r="D33" s="70">
        <v>13</v>
      </c>
      <c r="E33" s="70">
        <v>2007</v>
      </c>
      <c r="F33" s="70" t="s">
        <v>791</v>
      </c>
      <c r="G33" s="70" t="s">
        <v>1717</v>
      </c>
      <c r="H33" s="70" t="s">
        <v>1718</v>
      </c>
      <c r="I33" s="148"/>
      <c r="J33" s="71">
        <v>493.18736588102058</v>
      </c>
      <c r="K33" s="71">
        <v>4.3625752465975269</v>
      </c>
      <c r="L33" s="71">
        <v>5.6098549883609241</v>
      </c>
      <c r="M33" s="71">
        <v>43.517405806002621</v>
      </c>
      <c r="N33" s="71">
        <v>49.715160730977608</v>
      </c>
      <c r="O33" s="71">
        <v>47.417973905266997</v>
      </c>
      <c r="P33" s="71">
        <v>46.019790710414711</v>
      </c>
      <c r="Q33" s="71">
        <v>2.7393232657831801</v>
      </c>
      <c r="R33" s="71">
        <v>65.841861991634204</v>
      </c>
      <c r="S33" s="71">
        <v>0</v>
      </c>
      <c r="T33" s="72"/>
      <c r="U33" s="71">
        <v>9601214</v>
      </c>
      <c r="V33" s="71">
        <v>1516</v>
      </c>
      <c r="W33" s="71">
        <v>72</v>
      </c>
      <c r="X33" s="71">
        <v>11072</v>
      </c>
      <c r="Y33" s="71">
        <v>16998</v>
      </c>
      <c r="Z33" s="71">
        <v>23462</v>
      </c>
      <c r="AA33" s="71">
        <v>9012</v>
      </c>
      <c r="AB33" s="71">
        <v>44038</v>
      </c>
      <c r="AC33" s="71">
        <v>11976831</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1722</v>
      </c>
      <c r="B34" s="70">
        <v>209</v>
      </c>
      <c r="C34" s="70">
        <v>5</v>
      </c>
      <c r="D34" s="70">
        <v>13</v>
      </c>
      <c r="E34" s="70">
        <v>2008</v>
      </c>
      <c r="F34" s="70" t="s">
        <v>792</v>
      </c>
      <c r="G34" s="70" t="s">
        <v>1717</v>
      </c>
      <c r="H34" s="70" t="s">
        <v>1718</v>
      </c>
      <c r="I34" s="148"/>
      <c r="J34" s="71">
        <v>370.31863367341458</v>
      </c>
      <c r="K34" s="71">
        <v>4.097075652320318</v>
      </c>
      <c r="L34" s="71">
        <v>4.8224344638933836</v>
      </c>
      <c r="M34" s="71">
        <v>46.537359160118832</v>
      </c>
      <c r="N34" s="71">
        <v>45.375774270177423</v>
      </c>
      <c r="O34" s="71">
        <v>46.23576925002881</v>
      </c>
      <c r="P34" s="71">
        <v>45.023718214718393</v>
      </c>
      <c r="Q34" s="71">
        <v>2.66629490025427</v>
      </c>
      <c r="R34" s="71">
        <v>67.696434298703252</v>
      </c>
      <c r="S34" s="71">
        <v>0</v>
      </c>
      <c r="T34" s="72"/>
      <c r="U34" s="71">
        <v>8270871</v>
      </c>
      <c r="V34" s="71">
        <v>1516</v>
      </c>
      <c r="W34" s="71">
        <v>72</v>
      </c>
      <c r="X34" s="71">
        <v>11072</v>
      </c>
      <c r="Y34" s="71">
        <v>17056</v>
      </c>
      <c r="Z34" s="71">
        <v>23680</v>
      </c>
      <c r="AA34" s="71">
        <v>8827</v>
      </c>
      <c r="AB34" s="71">
        <v>43569</v>
      </c>
      <c r="AC34" s="71">
        <v>12786925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1723</v>
      </c>
      <c r="B35" s="70">
        <v>210</v>
      </c>
      <c r="C35" s="70">
        <v>6</v>
      </c>
      <c r="D35" s="70">
        <v>13</v>
      </c>
      <c r="E35" s="70">
        <v>2009</v>
      </c>
      <c r="F35" s="70" t="s">
        <v>176</v>
      </c>
      <c r="G35" s="70" t="s">
        <v>1717</v>
      </c>
      <c r="H35" s="70" t="s">
        <v>1718</v>
      </c>
      <c r="I35" s="148"/>
      <c r="J35" s="71">
        <v>580.26311693113075</v>
      </c>
      <c r="K35" s="71">
        <v>4.8677374090060042</v>
      </c>
      <c r="L35" s="71">
        <v>10.573888673978921</v>
      </c>
      <c r="M35" s="71">
        <v>44.821088616589208</v>
      </c>
      <c r="N35" s="71">
        <v>42.956957402197148</v>
      </c>
      <c r="O35" s="71">
        <v>46.561548519575389</v>
      </c>
      <c r="P35" s="71">
        <v>42.72872915405916</v>
      </c>
      <c r="Q35" s="71">
        <v>2.5159973919539</v>
      </c>
      <c r="R35" s="71">
        <v>69.187861316019465</v>
      </c>
      <c r="S35" s="71">
        <v>0</v>
      </c>
      <c r="T35" s="72"/>
      <c r="U35" s="71">
        <v>9205768</v>
      </c>
      <c r="V35" s="71">
        <v>1566</v>
      </c>
      <c r="W35" s="71">
        <v>281</v>
      </c>
      <c r="X35" s="71">
        <v>11580</v>
      </c>
      <c r="Y35" s="71">
        <v>17111</v>
      </c>
      <c r="Z35" s="71">
        <v>23538</v>
      </c>
      <c r="AA35" s="71">
        <v>8600</v>
      </c>
      <c r="AB35" s="71">
        <v>43158</v>
      </c>
      <c r="AC35" s="71">
        <v>12749501</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254.70699999999999</v>
      </c>
      <c r="BK35" s="71">
        <v>0</v>
      </c>
      <c r="BL35" s="71">
        <v>0</v>
      </c>
      <c r="BM35" s="71">
        <v>0</v>
      </c>
      <c r="BN35" s="72"/>
      <c r="BO35" s="71">
        <v>0</v>
      </c>
      <c r="BP35" s="71">
        <v>0</v>
      </c>
      <c r="BQ35" s="71">
        <v>5</v>
      </c>
      <c r="BR35" s="71">
        <v>0</v>
      </c>
      <c r="BS35" s="71">
        <v>0</v>
      </c>
      <c r="BT35" s="71">
        <v>0</v>
      </c>
      <c r="BU35"/>
      <c r="BV35" s="70">
        <v>110.35</v>
      </c>
      <c r="BW35" s="70">
        <v>0</v>
      </c>
      <c r="BX35" s="70">
        <v>144.357</v>
      </c>
      <c r="BY35" s="70">
        <v>0</v>
      </c>
      <c r="BZ35" s="70">
        <v>0</v>
      </c>
      <c r="CA35" s="70">
        <v>0</v>
      </c>
      <c r="CB35" s="70">
        <v>0</v>
      </c>
      <c r="CC35" s="70">
        <v>0</v>
      </c>
      <c r="CD35" s="70">
        <v>0</v>
      </c>
    </row>
    <row r="36" spans="1:82">
      <c r="A36" s="70" t="s">
        <v>1724</v>
      </c>
      <c r="B36" s="70">
        <v>211</v>
      </c>
      <c r="C36" s="70">
        <v>7</v>
      </c>
      <c r="D36" s="70">
        <v>13</v>
      </c>
      <c r="E36" s="70">
        <v>2010</v>
      </c>
      <c r="F36" s="70" t="s">
        <v>177</v>
      </c>
      <c r="G36" s="70" t="s">
        <v>1717</v>
      </c>
      <c r="H36" s="70" t="s">
        <v>1718</v>
      </c>
      <c r="I36" s="148"/>
      <c r="J36" s="71">
        <v>491.42223221880641</v>
      </c>
      <c r="K36" s="71">
        <v>4.0212323702620481</v>
      </c>
      <c r="L36" s="71">
        <v>9.5182702458271322</v>
      </c>
      <c r="M36" s="71">
        <v>48.178331867560971</v>
      </c>
      <c r="N36" s="71">
        <v>57.215027515069657</v>
      </c>
      <c r="O36" s="71">
        <v>46.310745182278843</v>
      </c>
      <c r="P36" s="71">
        <v>42.961979067396918</v>
      </c>
      <c r="Q36" s="71">
        <v>2.6057937613566899</v>
      </c>
      <c r="R36" s="71">
        <v>74.300999574154417</v>
      </c>
      <c r="S36" s="71">
        <v>0</v>
      </c>
      <c r="T36" s="72"/>
      <c r="U36" s="71">
        <v>8965842</v>
      </c>
      <c r="V36" s="71">
        <v>1566</v>
      </c>
      <c r="W36" s="71">
        <v>281</v>
      </c>
      <c r="X36" s="71">
        <v>11580</v>
      </c>
      <c r="Y36" s="71">
        <v>17209</v>
      </c>
      <c r="Z36" s="71">
        <v>23520</v>
      </c>
      <c r="AA36" s="71">
        <v>8431</v>
      </c>
      <c r="AB36" s="71">
        <v>42831</v>
      </c>
      <c r="AC36" s="71">
        <v>12975077</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329.43599999999998</v>
      </c>
      <c r="BK36" s="71">
        <v>0</v>
      </c>
      <c r="BL36" s="71">
        <v>0</v>
      </c>
      <c r="BM36" s="71">
        <v>0</v>
      </c>
      <c r="BN36" s="72"/>
      <c r="BO36" s="71">
        <v>0</v>
      </c>
      <c r="BP36" s="71">
        <v>0</v>
      </c>
      <c r="BQ36" s="71">
        <v>5</v>
      </c>
      <c r="BR36" s="71">
        <v>0</v>
      </c>
      <c r="BS36" s="71">
        <v>0</v>
      </c>
      <c r="BT36" s="71">
        <v>0</v>
      </c>
      <c r="BU36"/>
      <c r="BV36" s="70">
        <v>138.34200000000001</v>
      </c>
      <c r="BW36" s="70">
        <v>0</v>
      </c>
      <c r="BX36" s="70">
        <v>191.09399999999999</v>
      </c>
      <c r="BY36" s="70">
        <v>0</v>
      </c>
      <c r="BZ36" s="70">
        <v>0</v>
      </c>
      <c r="CA36" s="70">
        <v>0</v>
      </c>
      <c r="CB36" s="70">
        <v>0</v>
      </c>
      <c r="CC36" s="70">
        <v>0</v>
      </c>
      <c r="CD36" s="70">
        <v>0</v>
      </c>
    </row>
    <row r="37" spans="1:82">
      <c r="A37" s="70" t="s">
        <v>1725</v>
      </c>
      <c r="B37" s="70">
        <v>212</v>
      </c>
      <c r="C37" s="70">
        <v>8</v>
      </c>
      <c r="D37" s="70">
        <v>13</v>
      </c>
      <c r="E37" s="70">
        <v>2011</v>
      </c>
      <c r="F37" s="70" t="s">
        <v>178</v>
      </c>
      <c r="G37" s="70" t="s">
        <v>1717</v>
      </c>
      <c r="H37" s="70" t="s">
        <v>1718</v>
      </c>
      <c r="I37" s="148"/>
      <c r="J37" s="71">
        <v>451.7093733644241</v>
      </c>
      <c r="K37" s="71">
        <v>6.1640886296612214</v>
      </c>
      <c r="L37" s="71">
        <v>12.860138358793311</v>
      </c>
      <c r="M37" s="71">
        <v>60.259663580689057</v>
      </c>
      <c r="N37" s="71">
        <v>70.655767801165112</v>
      </c>
      <c r="O37" s="71">
        <v>45.476353035398084</v>
      </c>
      <c r="P37" s="71">
        <v>40.854467086522966</v>
      </c>
      <c r="Q37" s="71">
        <v>2.9701029402556798</v>
      </c>
      <c r="R37" s="71">
        <v>73.411834409847927</v>
      </c>
      <c r="S37" s="71">
        <v>0</v>
      </c>
      <c r="T37" s="72"/>
      <c r="U37" s="71">
        <v>7832064</v>
      </c>
      <c r="V37" s="71">
        <v>1566</v>
      </c>
      <c r="W37" s="71">
        <v>281</v>
      </c>
      <c r="X37" s="71">
        <v>11580</v>
      </c>
      <c r="Y37" s="71">
        <v>17231</v>
      </c>
      <c r="Z37" s="71">
        <v>23598</v>
      </c>
      <c r="AA37" s="71">
        <v>8256</v>
      </c>
      <c r="AB37" s="71">
        <v>42323</v>
      </c>
      <c r="AC37" s="71">
        <v>12798601</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263.15100000000001</v>
      </c>
      <c r="BK37" s="71">
        <v>0</v>
      </c>
      <c r="BL37" s="71">
        <v>0</v>
      </c>
      <c r="BM37" s="71">
        <v>0</v>
      </c>
      <c r="BN37" s="72"/>
      <c r="BO37" s="71">
        <v>0</v>
      </c>
      <c r="BP37" s="71">
        <v>0</v>
      </c>
      <c r="BQ37" s="71">
        <v>5</v>
      </c>
      <c r="BR37" s="71">
        <v>0</v>
      </c>
      <c r="BS37" s="71">
        <v>0</v>
      </c>
      <c r="BT37" s="71">
        <v>0</v>
      </c>
      <c r="BU37"/>
      <c r="BV37" s="70">
        <v>112.815</v>
      </c>
      <c r="BW37" s="70">
        <v>0</v>
      </c>
      <c r="BX37" s="70">
        <v>150.33600000000001</v>
      </c>
      <c r="BY37" s="70">
        <v>0</v>
      </c>
      <c r="BZ37" s="70">
        <v>0</v>
      </c>
      <c r="CA37" s="70">
        <v>0</v>
      </c>
      <c r="CB37" s="70">
        <v>0</v>
      </c>
      <c r="CC37" s="70">
        <v>0</v>
      </c>
      <c r="CD37" s="70">
        <v>0</v>
      </c>
    </row>
    <row r="38" spans="1:82">
      <c r="A38" s="70" t="s">
        <v>1726</v>
      </c>
      <c r="B38" s="70">
        <v>213</v>
      </c>
      <c r="C38" s="70">
        <v>9</v>
      </c>
      <c r="D38" s="70">
        <v>13</v>
      </c>
      <c r="E38" s="70">
        <v>2012</v>
      </c>
      <c r="F38" s="70" t="s">
        <v>179</v>
      </c>
      <c r="G38" s="70" t="s">
        <v>1717</v>
      </c>
      <c r="H38" s="70" t="s">
        <v>1718</v>
      </c>
      <c r="I38" s="148"/>
      <c r="J38" s="71">
        <v>499.46664935507062</v>
      </c>
      <c r="K38" s="71">
        <v>6.5510953032744954</v>
      </c>
      <c r="L38" s="71">
        <v>12.663373118060109</v>
      </c>
      <c r="M38" s="71">
        <v>64.113520082597006</v>
      </c>
      <c r="N38" s="71">
        <v>69.550995842208081</v>
      </c>
      <c r="O38" s="71">
        <v>45.523828710790418</v>
      </c>
      <c r="P38" s="71">
        <v>40.111492798538855</v>
      </c>
      <c r="Q38" s="71">
        <v>3.1903589449554701</v>
      </c>
      <c r="R38" s="71">
        <v>75.654412875181919</v>
      </c>
      <c r="S38" s="71">
        <v>0</v>
      </c>
      <c r="T38" s="72"/>
      <c r="U38" s="71">
        <v>8593520</v>
      </c>
      <c r="V38" s="71">
        <v>1566</v>
      </c>
      <c r="W38" s="71">
        <v>281</v>
      </c>
      <c r="X38" s="71">
        <v>11580</v>
      </c>
      <c r="Y38" s="71">
        <v>17293</v>
      </c>
      <c r="Z38" s="71">
        <v>23810</v>
      </c>
      <c r="AA38" s="71">
        <v>8060</v>
      </c>
      <c r="AB38" s="71">
        <v>41843</v>
      </c>
      <c r="AC38" s="71">
        <v>12847951</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207.995</v>
      </c>
      <c r="BK38" s="71">
        <v>0</v>
      </c>
      <c r="BL38" s="71">
        <v>0</v>
      </c>
      <c r="BM38" s="71">
        <v>0</v>
      </c>
      <c r="BN38" s="72"/>
      <c r="BO38" s="71">
        <v>0</v>
      </c>
      <c r="BP38" s="71">
        <v>0</v>
      </c>
      <c r="BQ38" s="71">
        <v>5</v>
      </c>
      <c r="BR38" s="71">
        <v>0</v>
      </c>
      <c r="BS38" s="71">
        <v>0</v>
      </c>
      <c r="BT38" s="71">
        <v>0</v>
      </c>
      <c r="BU38"/>
      <c r="BV38" s="70">
        <v>96.644000000000005</v>
      </c>
      <c r="BW38" s="70">
        <v>0</v>
      </c>
      <c r="BX38" s="70">
        <v>111.351</v>
      </c>
      <c r="BY38" s="70">
        <v>0</v>
      </c>
      <c r="BZ38" s="70">
        <v>0</v>
      </c>
      <c r="CA38" s="70">
        <v>0</v>
      </c>
      <c r="CB38" s="70">
        <v>0</v>
      </c>
      <c r="CC38" s="70">
        <v>0</v>
      </c>
      <c r="CD38" s="70">
        <v>0</v>
      </c>
    </row>
    <row r="39" spans="1:82">
      <c r="A39" s="70" t="s">
        <v>1727</v>
      </c>
      <c r="B39" s="70">
        <v>214</v>
      </c>
      <c r="C39" s="70">
        <v>10</v>
      </c>
      <c r="D39" s="70">
        <v>13</v>
      </c>
      <c r="E39" s="70">
        <v>2013</v>
      </c>
      <c r="F39" s="70" t="s">
        <v>180</v>
      </c>
      <c r="G39" s="70" t="s">
        <v>1717</v>
      </c>
      <c r="H39" s="70" t="s">
        <v>1718</v>
      </c>
      <c r="I39" s="148"/>
      <c r="J39" s="71">
        <v>431.91977415919098</v>
      </c>
      <c r="K39" s="71">
        <v>4.6828202120750921</v>
      </c>
      <c r="L39" s="71">
        <v>11.76336286292409</v>
      </c>
      <c r="M39" s="71">
        <v>62.365285121026552</v>
      </c>
      <c r="N39" s="71">
        <v>72.754033952667953</v>
      </c>
      <c r="O39" s="71">
        <v>43.808755788929304</v>
      </c>
      <c r="P39" s="71">
        <v>39.388444508311601</v>
      </c>
      <c r="Q39" s="71">
        <v>3.2091451241038902</v>
      </c>
      <c r="R39" s="71">
        <v>77.783556934026848</v>
      </c>
      <c r="S39" s="71">
        <v>0</v>
      </c>
      <c r="T39" s="72"/>
      <c r="U39" s="71">
        <v>7448307</v>
      </c>
      <c r="V39" s="71">
        <v>1566</v>
      </c>
      <c r="W39" s="71">
        <v>281</v>
      </c>
      <c r="X39" s="71">
        <v>11580</v>
      </c>
      <c r="Y39" s="71">
        <v>17308</v>
      </c>
      <c r="Z39" s="71">
        <v>23936</v>
      </c>
      <c r="AA39" s="71">
        <v>7885</v>
      </c>
      <c r="AB39" s="71">
        <v>41486</v>
      </c>
      <c r="AC39" s="71">
        <v>12894321</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217.78399999999999</v>
      </c>
      <c r="BK39" s="71">
        <v>0</v>
      </c>
      <c r="BL39" s="71">
        <v>0</v>
      </c>
      <c r="BM39" s="71">
        <v>0</v>
      </c>
      <c r="BN39" s="72"/>
      <c r="BO39" s="71">
        <v>0</v>
      </c>
      <c r="BP39" s="71">
        <v>0</v>
      </c>
      <c r="BQ39" s="71">
        <v>5</v>
      </c>
      <c r="BR39" s="71">
        <v>0</v>
      </c>
      <c r="BS39" s="71">
        <v>0</v>
      </c>
      <c r="BT39" s="71">
        <v>0</v>
      </c>
      <c r="BU39"/>
      <c r="BV39" s="70">
        <v>104.84699999999999</v>
      </c>
      <c r="BW39" s="70">
        <v>0</v>
      </c>
      <c r="BX39" s="70">
        <v>112.937</v>
      </c>
      <c r="BY39" s="70">
        <v>0</v>
      </c>
      <c r="BZ39" s="70">
        <v>0</v>
      </c>
      <c r="CA39" s="70">
        <v>0</v>
      </c>
      <c r="CB39" s="70">
        <v>0</v>
      </c>
      <c r="CC39" s="70">
        <v>0</v>
      </c>
      <c r="CD39" s="70">
        <v>0</v>
      </c>
    </row>
    <row r="40" spans="1:82">
      <c r="A40" s="70" t="s">
        <v>1728</v>
      </c>
      <c r="B40" s="70">
        <v>215</v>
      </c>
      <c r="C40" s="70">
        <v>11</v>
      </c>
      <c r="D40" s="70">
        <v>13</v>
      </c>
      <c r="E40" s="70">
        <v>2014</v>
      </c>
      <c r="F40" s="70" t="s">
        <v>181</v>
      </c>
      <c r="G40" s="70" t="s">
        <v>1717</v>
      </c>
      <c r="H40" s="70" t="s">
        <v>1718</v>
      </c>
      <c r="I40" s="148"/>
      <c r="J40" s="71">
        <v>386.54483092234659</v>
      </c>
      <c r="K40" s="71">
        <v>4.5706717309144809</v>
      </c>
      <c r="L40" s="71">
        <v>10.56536951909951</v>
      </c>
      <c r="M40" s="71">
        <v>56.691378584888866</v>
      </c>
      <c r="N40" s="71">
        <v>65.703760050441204</v>
      </c>
      <c r="O40" s="71">
        <v>41.878220232677819</v>
      </c>
      <c r="P40" s="71">
        <v>39.317006528882715</v>
      </c>
      <c r="Q40" s="71">
        <v>3.0441756325520899</v>
      </c>
      <c r="R40" s="71">
        <v>78.227228015394687</v>
      </c>
      <c r="S40" s="71">
        <v>0</v>
      </c>
      <c r="T40" s="72"/>
      <c r="U40" s="71">
        <v>7251184</v>
      </c>
      <c r="V40" s="71">
        <v>1162</v>
      </c>
      <c r="W40" s="71">
        <v>256</v>
      </c>
      <c r="X40" s="71">
        <v>10837</v>
      </c>
      <c r="Y40" s="71">
        <v>17336</v>
      </c>
      <c r="Z40" s="71">
        <v>24099</v>
      </c>
      <c r="AA40" s="71">
        <v>7830</v>
      </c>
      <c r="AB40" s="71">
        <v>41017</v>
      </c>
      <c r="AC40" s="71">
        <v>13008645</v>
      </c>
      <c r="AD40" s="71">
        <v>0</v>
      </c>
      <c r="AE40" s="72"/>
      <c r="AF40" s="71"/>
      <c r="AG40" s="71"/>
      <c r="AH40" s="71"/>
      <c r="AI40" s="71"/>
      <c r="AJ40" s="71"/>
      <c r="AK40" s="71"/>
      <c r="AL40" s="71"/>
      <c r="AM40" s="71"/>
      <c r="AN40" s="71"/>
      <c r="AO40" s="71"/>
      <c r="AP40" s="71"/>
      <c r="AQ40" s="72"/>
      <c r="AR40" s="71">
        <v>1054</v>
      </c>
      <c r="AS40" s="71">
        <v>219</v>
      </c>
      <c r="AT40" s="71">
        <v>0</v>
      </c>
      <c r="AU40" s="71">
        <v>0</v>
      </c>
      <c r="AV40" s="71">
        <v>0</v>
      </c>
      <c r="AW40" s="71">
        <v>1</v>
      </c>
      <c r="AX40" s="71"/>
      <c r="AY40" s="72"/>
      <c r="AZ40" s="71">
        <v>4852.7240000000002</v>
      </c>
      <c r="BA40" s="71">
        <v>20174.580000000002</v>
      </c>
      <c r="BB40" s="71">
        <v>0</v>
      </c>
      <c r="BC40" s="71">
        <v>0</v>
      </c>
      <c r="BD40" s="71">
        <v>0</v>
      </c>
      <c r="BE40" s="71">
        <v>50</v>
      </c>
      <c r="BF40" s="71"/>
      <c r="BG40" s="72"/>
      <c r="BH40" s="71">
        <v>0</v>
      </c>
      <c r="BI40" s="71">
        <v>0</v>
      </c>
      <c r="BJ40" s="71">
        <v>218.417</v>
      </c>
      <c r="BK40" s="71">
        <v>0</v>
      </c>
      <c r="BL40" s="71">
        <v>0</v>
      </c>
      <c r="BM40" s="71">
        <v>0</v>
      </c>
      <c r="BN40" s="72"/>
      <c r="BO40" s="71">
        <v>0</v>
      </c>
      <c r="BP40" s="71">
        <v>0</v>
      </c>
      <c r="BQ40" s="71">
        <v>5</v>
      </c>
      <c r="BR40" s="71">
        <v>0</v>
      </c>
      <c r="BS40" s="71">
        <v>0</v>
      </c>
      <c r="BT40" s="71">
        <v>0</v>
      </c>
      <c r="BU40"/>
      <c r="BV40" s="70">
        <v>108.26300000000001</v>
      </c>
      <c r="BW40" s="70">
        <v>0</v>
      </c>
      <c r="BX40" s="70">
        <v>110.154</v>
      </c>
      <c r="BY40" s="70">
        <v>0</v>
      </c>
      <c r="BZ40" s="70">
        <v>0</v>
      </c>
      <c r="CA40" s="70">
        <v>0</v>
      </c>
      <c r="CB40" s="70">
        <v>0</v>
      </c>
      <c r="CC40" s="70">
        <v>0</v>
      </c>
      <c r="CD40" s="70">
        <v>0</v>
      </c>
    </row>
    <row r="41" spans="1:82">
      <c r="A41" s="70" t="s">
        <v>1729</v>
      </c>
      <c r="B41" s="70">
        <v>216</v>
      </c>
      <c r="C41" s="70">
        <v>12</v>
      </c>
      <c r="D41" s="70">
        <v>13</v>
      </c>
      <c r="E41" s="70">
        <v>2015</v>
      </c>
      <c r="F41" s="70" t="s">
        <v>182</v>
      </c>
      <c r="G41" s="70" t="s">
        <v>1717</v>
      </c>
      <c r="H41" s="70" t="s">
        <v>1718</v>
      </c>
      <c r="I41" s="148"/>
      <c r="J41" s="71">
        <v>439.84351941841288</v>
      </c>
      <c r="K41" s="71">
        <v>4.8830954171255909</v>
      </c>
      <c r="L41" s="71">
        <v>11.629225010751041</v>
      </c>
      <c r="M41" s="71">
        <v>61.784774104890033</v>
      </c>
      <c r="N41" s="71">
        <v>57.241977988815798</v>
      </c>
      <c r="O41" s="71">
        <v>41.17265716847794</v>
      </c>
      <c r="P41" s="71">
        <v>38.493768907237985</v>
      </c>
      <c r="Q41" s="71">
        <v>2.9383483178819101</v>
      </c>
      <c r="R41" s="71">
        <v>76.059620086343998</v>
      </c>
      <c r="S41" s="71">
        <v>0</v>
      </c>
      <c r="T41" s="72"/>
      <c r="U41" s="71">
        <v>8324961</v>
      </c>
      <c r="V41" s="71">
        <v>1162</v>
      </c>
      <c r="W41" s="71">
        <v>256</v>
      </c>
      <c r="X41" s="71">
        <v>10837</v>
      </c>
      <c r="Y41" s="71">
        <v>17300</v>
      </c>
      <c r="Z41" s="71">
        <v>23921</v>
      </c>
      <c r="AA41" s="71">
        <v>7660</v>
      </c>
      <c r="AB41" s="71">
        <v>40443</v>
      </c>
      <c r="AC41" s="71">
        <v>13001151</v>
      </c>
      <c r="AD41" s="71">
        <v>0</v>
      </c>
      <c r="AE41" s="72"/>
      <c r="AF41" s="71">
        <v>125373007.6297316</v>
      </c>
      <c r="AG41" s="71">
        <v>4729037.5495929616</v>
      </c>
      <c r="AH41" s="71">
        <v>2133149.0768616698</v>
      </c>
      <c r="AI41" s="71">
        <v>71714539.823477283</v>
      </c>
      <c r="AJ41" s="71">
        <v>92270114.059975013</v>
      </c>
      <c r="AK41" s="71">
        <v>0</v>
      </c>
      <c r="AL41" s="71">
        <v>0</v>
      </c>
      <c r="AM41" s="71">
        <v>5542543.4979957342</v>
      </c>
      <c r="AN41" s="71">
        <v>0</v>
      </c>
      <c r="AO41" s="71">
        <v>0</v>
      </c>
      <c r="AP41" s="71">
        <v>301762391.63763428</v>
      </c>
      <c r="AQ41" s="72"/>
      <c r="AR41" s="71">
        <v>1128</v>
      </c>
      <c r="AS41" s="71">
        <v>287</v>
      </c>
      <c r="AT41" s="71">
        <v>0</v>
      </c>
      <c r="AU41" s="71">
        <v>0</v>
      </c>
      <c r="AV41" s="71">
        <v>0</v>
      </c>
      <c r="AW41" s="71">
        <v>1</v>
      </c>
      <c r="AX41" s="71"/>
      <c r="AY41" s="72"/>
      <c r="AZ41" s="71">
        <v>5271.9040000000005</v>
      </c>
      <c r="BA41" s="71">
        <v>25125.279999999999</v>
      </c>
      <c r="BB41" s="71">
        <v>0</v>
      </c>
      <c r="BC41" s="71">
        <v>0</v>
      </c>
      <c r="BD41" s="71">
        <v>0</v>
      </c>
      <c r="BE41" s="71">
        <v>50</v>
      </c>
      <c r="BF41" s="71"/>
      <c r="BG41" s="72"/>
      <c r="BH41" s="71">
        <v>0</v>
      </c>
      <c r="BI41" s="71">
        <v>0</v>
      </c>
      <c r="BJ41" s="71">
        <v>193.54300000000001</v>
      </c>
      <c r="BK41" s="71">
        <v>0</v>
      </c>
      <c r="BL41" s="71">
        <v>0</v>
      </c>
      <c r="BM41" s="71">
        <v>0</v>
      </c>
      <c r="BN41" s="72"/>
      <c r="BO41" s="71">
        <v>0</v>
      </c>
      <c r="BP41" s="71">
        <v>0</v>
      </c>
      <c r="BQ41" s="71">
        <v>5</v>
      </c>
      <c r="BR41" s="71">
        <v>0</v>
      </c>
      <c r="BS41" s="71">
        <v>0</v>
      </c>
      <c r="BT41" s="71">
        <v>0</v>
      </c>
      <c r="BU41"/>
      <c r="BV41" s="70">
        <v>98.683000000000007</v>
      </c>
      <c r="BW41" s="70">
        <v>0</v>
      </c>
      <c r="BX41" s="70">
        <v>94.86</v>
      </c>
      <c r="BY41" s="70">
        <v>0</v>
      </c>
      <c r="BZ41" s="70">
        <v>0</v>
      </c>
      <c r="CA41" s="70">
        <v>0</v>
      </c>
      <c r="CB41" s="70">
        <v>0</v>
      </c>
      <c r="CC41" s="70">
        <v>0</v>
      </c>
      <c r="CD41" s="70">
        <v>0</v>
      </c>
    </row>
    <row r="42" spans="1:82">
      <c r="A42" s="70" t="s">
        <v>1730</v>
      </c>
      <c r="B42" s="70">
        <v>217</v>
      </c>
      <c r="C42" s="70">
        <v>13</v>
      </c>
      <c r="D42" s="70">
        <v>13</v>
      </c>
      <c r="E42" s="70">
        <v>2016</v>
      </c>
      <c r="F42" s="70" t="s">
        <v>155</v>
      </c>
      <c r="G42" s="70" t="s">
        <v>1717</v>
      </c>
      <c r="H42" s="70" t="s">
        <v>1718</v>
      </c>
      <c r="I42" s="148"/>
      <c r="J42" s="71">
        <v>431.73564630108137</v>
      </c>
      <c r="K42" s="71">
        <v>4.6389155201394612</v>
      </c>
      <c r="L42" s="71">
        <v>12.187997390411683</v>
      </c>
      <c r="M42" s="71">
        <v>42.142000838101268</v>
      </c>
      <c r="N42" s="71">
        <v>54.897190658360884</v>
      </c>
      <c r="O42" s="71">
        <v>40.628470198216682</v>
      </c>
      <c r="P42" s="71">
        <v>37.086624522685469</v>
      </c>
      <c r="Q42" s="71">
        <v>2.8218907767153802</v>
      </c>
      <c r="R42" s="71">
        <v>75.687385658881198</v>
      </c>
      <c r="S42" s="71">
        <v>0</v>
      </c>
      <c r="T42" s="72"/>
      <c r="U42" s="71">
        <v>7440186</v>
      </c>
      <c r="V42" s="71">
        <v>1162</v>
      </c>
      <c r="W42" s="71">
        <v>256</v>
      </c>
      <c r="X42" s="71">
        <v>10837</v>
      </c>
      <c r="Y42" s="71">
        <v>17281</v>
      </c>
      <c r="Z42" s="71">
        <v>23895</v>
      </c>
      <c r="AA42" s="71">
        <v>7633</v>
      </c>
      <c r="AB42" s="71">
        <v>39952</v>
      </c>
      <c r="AC42" s="71">
        <v>12926660.44326633</v>
      </c>
      <c r="AD42" s="71">
        <v>0</v>
      </c>
      <c r="AE42" s="72"/>
      <c r="AF42" s="71">
        <v>129406961.8943892</v>
      </c>
      <c r="AG42" s="71">
        <v>4701553.644474512</v>
      </c>
      <c r="AH42" s="71">
        <v>1907085.6313945111</v>
      </c>
      <c r="AI42" s="71">
        <v>65202142.451029994</v>
      </c>
      <c r="AJ42" s="71">
        <v>89056176.553075612</v>
      </c>
      <c r="AK42" s="71">
        <v>0</v>
      </c>
      <c r="AL42" s="71">
        <v>0</v>
      </c>
      <c r="AM42" s="71">
        <v>5479507.7428001156</v>
      </c>
      <c r="AN42" s="71">
        <v>0</v>
      </c>
      <c r="AO42" s="71">
        <v>0</v>
      </c>
      <c r="AP42" s="71">
        <v>295753427.91716397</v>
      </c>
      <c r="AQ42" s="72"/>
      <c r="AR42" s="71">
        <v>1183</v>
      </c>
      <c r="AS42" s="71">
        <v>334</v>
      </c>
      <c r="AT42" s="71">
        <v>0</v>
      </c>
      <c r="AU42" s="71">
        <v>0</v>
      </c>
      <c r="AV42" s="71">
        <v>0</v>
      </c>
      <c r="AW42" s="71">
        <v>1</v>
      </c>
      <c r="AX42" s="71"/>
      <c r="AY42" s="72"/>
      <c r="AZ42" s="71">
        <v>5601.3040000000001</v>
      </c>
      <c r="BA42" s="71">
        <v>26976.98</v>
      </c>
      <c r="BB42" s="71">
        <v>0</v>
      </c>
      <c r="BC42" s="71">
        <v>0</v>
      </c>
      <c r="BD42" s="71">
        <v>0</v>
      </c>
      <c r="BE42" s="71">
        <v>50</v>
      </c>
      <c r="BF42" s="71"/>
      <c r="BG42" s="72"/>
      <c r="BH42" s="71">
        <v>0</v>
      </c>
      <c r="BI42" s="71">
        <v>0</v>
      </c>
      <c r="BJ42" s="71">
        <v>279.06</v>
      </c>
      <c r="BK42" s="71">
        <v>0</v>
      </c>
      <c r="BL42" s="71">
        <v>0</v>
      </c>
      <c r="BM42" s="71">
        <v>0</v>
      </c>
      <c r="BN42" s="72"/>
      <c r="BO42" s="71">
        <v>0</v>
      </c>
      <c r="BP42" s="71">
        <v>0</v>
      </c>
      <c r="BQ42" s="71">
        <v>5</v>
      </c>
      <c r="BR42" s="71">
        <v>0</v>
      </c>
      <c r="BS42" s="71">
        <v>0</v>
      </c>
      <c r="BT42" s="71">
        <v>0</v>
      </c>
      <c r="BU42"/>
      <c r="BV42" s="70">
        <v>125.974</v>
      </c>
      <c r="BW42" s="70">
        <v>2.3090000000000002</v>
      </c>
      <c r="BX42" s="70">
        <v>150.77699999999999</v>
      </c>
      <c r="BY42" s="70">
        <v>0</v>
      </c>
      <c r="BZ42" s="70">
        <v>0</v>
      </c>
      <c r="CA42" s="70">
        <v>0</v>
      </c>
      <c r="CB42" s="70">
        <v>0</v>
      </c>
      <c r="CC42" s="70">
        <v>0</v>
      </c>
      <c r="CD42" s="70">
        <v>0</v>
      </c>
    </row>
    <row r="43" spans="1:82">
      <c r="A43" s="70" t="s">
        <v>1731</v>
      </c>
      <c r="B43" s="70">
        <v>218</v>
      </c>
      <c r="C43" s="70">
        <v>14</v>
      </c>
      <c r="D43" s="70">
        <v>13</v>
      </c>
      <c r="E43" s="70">
        <v>2017</v>
      </c>
      <c r="F43" s="70" t="s">
        <v>156</v>
      </c>
      <c r="G43" s="70" t="s">
        <v>1717</v>
      </c>
      <c r="H43" s="70" t="s">
        <v>1718</v>
      </c>
      <c r="I43" s="148"/>
      <c r="J43" s="71">
        <v>385.33815035385976</v>
      </c>
      <c r="K43" s="71">
        <v>4.6131269788583742</v>
      </c>
      <c r="L43" s="71">
        <v>11.009250845679285</v>
      </c>
      <c r="M43" s="71">
        <v>40.831634568171694</v>
      </c>
      <c r="N43" s="71">
        <v>53.735411272210236</v>
      </c>
      <c r="O43" s="71">
        <v>39.88355556921433</v>
      </c>
      <c r="P43" s="71">
        <v>36.175781886305927</v>
      </c>
      <c r="Q43" s="71">
        <v>2.6888740888075202</v>
      </c>
      <c r="R43" s="71">
        <v>74.062520893620629</v>
      </c>
      <c r="S43" s="71">
        <v>0</v>
      </c>
      <c r="T43" s="72"/>
      <c r="U43" s="71">
        <v>7537350</v>
      </c>
      <c r="V43" s="71">
        <v>1162</v>
      </c>
      <c r="W43" s="71">
        <v>256</v>
      </c>
      <c r="X43" s="71">
        <v>10837</v>
      </c>
      <c r="Y43" s="71">
        <v>17250</v>
      </c>
      <c r="Z43" s="71">
        <v>23846</v>
      </c>
      <c r="AA43" s="71">
        <v>7493</v>
      </c>
      <c r="AB43" s="71">
        <v>39367</v>
      </c>
      <c r="AC43" s="71">
        <v>12900135</v>
      </c>
      <c r="AD43" s="71">
        <v>0</v>
      </c>
      <c r="AE43" s="72"/>
      <c r="AF43" s="71">
        <v>115006903.49686269</v>
      </c>
      <c r="AG43" s="71">
        <v>4188179.5834730002</v>
      </c>
      <c r="AH43" s="71">
        <v>2199598.1429384761</v>
      </c>
      <c r="AI43" s="71">
        <v>66995533.167824142</v>
      </c>
      <c r="AJ43" s="71">
        <v>97662311.453665346</v>
      </c>
      <c r="AK43" s="71">
        <v>0</v>
      </c>
      <c r="AL43" s="71">
        <v>0</v>
      </c>
      <c r="AM43" s="71">
        <v>5407722.0506001171</v>
      </c>
      <c r="AN43" s="71">
        <v>0</v>
      </c>
      <c r="AO43" s="71">
        <v>0</v>
      </c>
      <c r="AP43" s="71">
        <v>291460247.89536375</v>
      </c>
      <c r="AQ43" s="72"/>
      <c r="AR43" s="71">
        <v>1223</v>
      </c>
      <c r="AS43" s="71">
        <v>351</v>
      </c>
      <c r="AT43" s="71">
        <v>0</v>
      </c>
      <c r="AU43" s="71">
        <v>0</v>
      </c>
      <c r="AV43" s="71">
        <v>0</v>
      </c>
      <c r="AW43" s="71">
        <v>1</v>
      </c>
      <c r="AX43" s="71"/>
      <c r="AY43" s="72"/>
      <c r="AZ43" s="71">
        <v>5797.0140000000001</v>
      </c>
      <c r="BA43" s="71">
        <v>27611.279999999992</v>
      </c>
      <c r="BB43" s="71">
        <v>0</v>
      </c>
      <c r="BC43" s="71">
        <v>0</v>
      </c>
      <c r="BD43" s="71">
        <v>0</v>
      </c>
      <c r="BE43" s="71">
        <v>50</v>
      </c>
      <c r="BF43" s="71"/>
      <c r="BG43" s="72"/>
      <c r="BH43" s="71">
        <v>0</v>
      </c>
      <c r="BI43" s="71">
        <v>0</v>
      </c>
      <c r="BJ43" s="71">
        <v>317.40199999999999</v>
      </c>
      <c r="BK43" s="71">
        <v>0</v>
      </c>
      <c r="BL43" s="71">
        <v>0</v>
      </c>
      <c r="BM43" s="71">
        <v>0</v>
      </c>
      <c r="BN43" s="72"/>
      <c r="BO43" s="71">
        <v>0</v>
      </c>
      <c r="BP43" s="71">
        <v>0</v>
      </c>
      <c r="BQ43" s="71">
        <v>5</v>
      </c>
      <c r="BR43" s="71">
        <v>0</v>
      </c>
      <c r="BS43" s="71">
        <v>0</v>
      </c>
      <c r="BT43" s="71">
        <v>0</v>
      </c>
      <c r="BU43"/>
      <c r="BV43" s="70">
        <v>134.34800000000001</v>
      </c>
      <c r="BW43" s="70">
        <v>4.7480000000000002</v>
      </c>
      <c r="BX43" s="70">
        <v>178.30600000000001</v>
      </c>
      <c r="BY43" s="70">
        <v>0</v>
      </c>
      <c r="BZ43" s="70">
        <v>0</v>
      </c>
      <c r="CA43" s="70">
        <v>0</v>
      </c>
      <c r="CB43" s="70">
        <v>0</v>
      </c>
      <c r="CC43" s="70">
        <v>0</v>
      </c>
      <c r="CD43" s="70">
        <v>0</v>
      </c>
    </row>
    <row r="44" spans="1:82">
      <c r="A44" s="70" t="s">
        <v>1732</v>
      </c>
      <c r="B44" s="70">
        <v>219</v>
      </c>
      <c r="C44" s="70">
        <v>15</v>
      </c>
      <c r="D44" s="70">
        <v>13</v>
      </c>
      <c r="E44" s="70">
        <v>2018</v>
      </c>
      <c r="F44" s="70" t="s">
        <v>183</v>
      </c>
      <c r="G44" s="70" t="s">
        <v>1717</v>
      </c>
      <c r="H44" s="70" t="s">
        <v>1718</v>
      </c>
      <c r="I44" s="148"/>
      <c r="J44" s="71">
        <v>359.4205273691947</v>
      </c>
      <c r="K44" s="71">
        <v>4.1482008042526726</v>
      </c>
      <c r="L44" s="71">
        <v>9.7933509390100308</v>
      </c>
      <c r="M44" s="71">
        <v>37.179922185746719</v>
      </c>
      <c r="N44" s="71">
        <v>38.42743045000433</v>
      </c>
      <c r="O44" s="71">
        <v>39.213004530914489</v>
      </c>
      <c r="P44" s="71">
        <v>35.705742207965038</v>
      </c>
      <c r="Q44" s="71">
        <v>2.4567044826498998</v>
      </c>
      <c r="R44" s="71">
        <v>76.268805941169461</v>
      </c>
      <c r="S44" s="71">
        <v>0</v>
      </c>
      <c r="T44" s="72"/>
      <c r="U44" s="71">
        <v>7892522</v>
      </c>
      <c r="V44" s="71">
        <v>1162</v>
      </c>
      <c r="W44" s="71">
        <v>256</v>
      </c>
      <c r="X44" s="71">
        <v>10837</v>
      </c>
      <c r="Y44" s="71">
        <v>17156</v>
      </c>
      <c r="Z44" s="71">
        <v>23894</v>
      </c>
      <c r="AA44" s="71">
        <v>7470</v>
      </c>
      <c r="AB44" s="71">
        <v>38761</v>
      </c>
      <c r="AC44" s="71">
        <v>13232360</v>
      </c>
      <c r="AD44" s="71">
        <v>0</v>
      </c>
      <c r="AE44" s="72"/>
      <c r="AF44" s="71">
        <v>112072975.6506853</v>
      </c>
      <c r="AG44" s="71">
        <v>4510069.3451288519</v>
      </c>
      <c r="AH44" s="71">
        <v>1997685.0046120591</v>
      </c>
      <c r="AI44" s="71">
        <v>64356109.561867997</v>
      </c>
      <c r="AJ44" s="71">
        <v>90393832.985500246</v>
      </c>
      <c r="AK44" s="71">
        <v>0</v>
      </c>
      <c r="AL44" s="71">
        <v>0</v>
      </c>
      <c r="AM44" s="71">
        <v>5335494.7022942211</v>
      </c>
      <c r="AN44" s="71">
        <v>0</v>
      </c>
      <c r="AO44" s="71">
        <v>0</v>
      </c>
      <c r="AP44" s="71">
        <v>278666167.25008869</v>
      </c>
      <c r="AQ44" s="72"/>
      <c r="AR44" s="71">
        <v>1260</v>
      </c>
      <c r="AS44" s="71">
        <v>388</v>
      </c>
      <c r="AT44" s="71">
        <v>0</v>
      </c>
      <c r="AU44" s="71">
        <v>0</v>
      </c>
      <c r="AV44" s="71">
        <v>0</v>
      </c>
      <c r="AW44" s="71">
        <v>1</v>
      </c>
      <c r="AX44" s="71"/>
      <c r="AY44" s="72"/>
      <c r="AZ44" s="71">
        <v>5973.8539999999994</v>
      </c>
      <c r="BA44" s="71">
        <v>30105.58</v>
      </c>
      <c r="BB44" s="71">
        <v>0</v>
      </c>
      <c r="BC44" s="71">
        <v>0</v>
      </c>
      <c r="BD44" s="71">
        <v>0</v>
      </c>
      <c r="BE44" s="71">
        <v>50</v>
      </c>
      <c r="BF44" s="71"/>
      <c r="BG44" s="72"/>
      <c r="BH44" s="71">
        <v>0</v>
      </c>
      <c r="BI44" s="71">
        <v>0</v>
      </c>
      <c r="BJ44" s="71">
        <v>355.90800000000002</v>
      </c>
      <c r="BK44" s="71">
        <v>0</v>
      </c>
      <c r="BL44" s="71">
        <v>0</v>
      </c>
      <c r="BM44" s="71">
        <v>0</v>
      </c>
      <c r="BN44" s="72"/>
      <c r="BO44" s="71">
        <v>0</v>
      </c>
      <c r="BP44" s="71">
        <v>0</v>
      </c>
      <c r="BQ44" s="71">
        <v>5</v>
      </c>
      <c r="BR44" s="71">
        <v>0</v>
      </c>
      <c r="BS44" s="71">
        <v>0</v>
      </c>
      <c r="BT44" s="71">
        <v>0</v>
      </c>
      <c r="BU44"/>
      <c r="BV44" s="70">
        <v>137.85400000000001</v>
      </c>
      <c r="BW44" s="70">
        <v>12.558999999999999</v>
      </c>
      <c r="BX44" s="70">
        <v>205.495</v>
      </c>
      <c r="BY44" s="70">
        <v>0</v>
      </c>
      <c r="BZ44" s="70">
        <v>0</v>
      </c>
      <c r="CA44" s="70">
        <v>0</v>
      </c>
      <c r="CB44" s="70">
        <v>0</v>
      </c>
      <c r="CC44" s="70">
        <v>0</v>
      </c>
      <c r="CD44" s="70">
        <v>0</v>
      </c>
    </row>
    <row r="45" spans="1:82">
      <c r="A45" s="70" t="s">
        <v>1733</v>
      </c>
      <c r="B45" s="70">
        <v>220</v>
      </c>
      <c r="C45" s="70">
        <v>16</v>
      </c>
      <c r="D45" s="70">
        <v>13</v>
      </c>
      <c r="E45" s="70">
        <v>2019</v>
      </c>
      <c r="F45" s="70" t="s">
        <v>158</v>
      </c>
      <c r="G45" s="1064" t="s">
        <v>1717</v>
      </c>
      <c r="H45" s="70" t="s">
        <v>1718</v>
      </c>
      <c r="I45" s="148"/>
      <c r="J45" s="71">
        <v>345.77822279181657</v>
      </c>
      <c r="K45" s="71">
        <v>4.2086197784882149</v>
      </c>
      <c r="L45" s="71">
        <v>9.9704753438280207</v>
      </c>
      <c r="M45" s="71">
        <v>42.40757375338503</v>
      </c>
      <c r="N45" s="71">
        <v>43.155914406283827</v>
      </c>
      <c r="O45" s="71">
        <v>38.061420664312685</v>
      </c>
      <c r="P45" s="71">
        <v>35.59455904873009</v>
      </c>
      <c r="Q45" s="71">
        <v>2.3592434033856802</v>
      </c>
      <c r="R45" s="71">
        <v>73.562139135095336</v>
      </c>
      <c r="S45" s="71">
        <v>0</v>
      </c>
      <c r="T45" s="72"/>
      <c r="U45" s="71">
        <v>7253418</v>
      </c>
      <c r="V45" s="71">
        <v>1162</v>
      </c>
      <c r="W45" s="71">
        <v>256</v>
      </c>
      <c r="X45" s="71">
        <v>10837</v>
      </c>
      <c r="Y45" s="71">
        <v>17231</v>
      </c>
      <c r="Z45" s="71">
        <v>23829</v>
      </c>
      <c r="AA45" s="71">
        <v>7391</v>
      </c>
      <c r="AB45" s="71">
        <v>38231</v>
      </c>
      <c r="AC45" s="71">
        <v>12971802</v>
      </c>
      <c r="AD45" s="71">
        <v>0</v>
      </c>
      <c r="AE45" s="72"/>
      <c r="AF45" s="71">
        <v>101166222.4672202</v>
      </c>
      <c r="AG45" s="71">
        <v>4471686.7028295742</v>
      </c>
      <c r="AH45" s="71">
        <v>2223348.517171958</v>
      </c>
      <c r="AI45" s="71">
        <v>66196429.336827531</v>
      </c>
      <c r="AJ45" s="71">
        <v>89389670.631357655</v>
      </c>
      <c r="AK45" s="71">
        <v>0</v>
      </c>
      <c r="AL45" s="71">
        <v>0</v>
      </c>
      <c r="AM45" s="71">
        <v>5206774.3971860884</v>
      </c>
      <c r="AN45" s="71">
        <v>0</v>
      </c>
      <c r="AO45" s="71">
        <v>0</v>
      </c>
      <c r="AP45" s="71">
        <v>268654132.05259305</v>
      </c>
      <c r="AQ45" s="72"/>
      <c r="AR45" s="71">
        <v>1302</v>
      </c>
      <c r="AS45" s="71">
        <v>423</v>
      </c>
      <c r="AT45" s="71">
        <v>0</v>
      </c>
      <c r="AU45" s="71">
        <v>0</v>
      </c>
      <c r="AV45" s="71">
        <v>0</v>
      </c>
      <c r="AW45" s="71">
        <v>1</v>
      </c>
      <c r="AX45" s="71"/>
      <c r="AY45" s="72"/>
      <c r="AZ45" s="71">
        <v>6196.2440000000024</v>
      </c>
      <c r="BA45" s="71">
        <v>34209.480000000018</v>
      </c>
      <c r="BB45" s="71">
        <v>0</v>
      </c>
      <c r="BC45" s="71">
        <v>0</v>
      </c>
      <c r="BD45" s="71">
        <v>0</v>
      </c>
      <c r="BE45" s="71">
        <v>50</v>
      </c>
      <c r="BF45" s="71"/>
      <c r="BG45" s="72"/>
      <c r="BH45" s="71">
        <v>0</v>
      </c>
      <c r="BI45" s="71">
        <v>0</v>
      </c>
      <c r="BJ45" s="71">
        <v>277.38799999999998</v>
      </c>
      <c r="BK45" s="71">
        <v>0</v>
      </c>
      <c r="BL45" s="71">
        <v>0</v>
      </c>
      <c r="BM45" s="71">
        <v>0</v>
      </c>
      <c r="BN45" s="72"/>
      <c r="BO45" s="71">
        <v>0</v>
      </c>
      <c r="BP45" s="71">
        <v>0</v>
      </c>
      <c r="BQ45" s="71">
        <v>5</v>
      </c>
      <c r="BR45" s="71">
        <v>0</v>
      </c>
      <c r="BS45" s="71">
        <v>0</v>
      </c>
      <c r="BT45" s="71">
        <v>0</v>
      </c>
      <c r="BU45"/>
      <c r="BV45" s="70">
        <v>108.42100000000001</v>
      </c>
      <c r="BW45" s="70">
        <v>5.7510000000000003</v>
      </c>
      <c r="BX45" s="70">
        <v>163.21600000000001</v>
      </c>
      <c r="BY45" s="70">
        <v>0</v>
      </c>
      <c r="BZ45" s="70">
        <v>0</v>
      </c>
      <c r="CA45" s="70">
        <v>0</v>
      </c>
      <c r="CB45" s="70">
        <v>0</v>
      </c>
      <c r="CC45" s="70">
        <v>0</v>
      </c>
      <c r="CD45" s="70">
        <v>0</v>
      </c>
    </row>
    <row r="46" spans="1:82">
      <c r="A46" s="70" t="s">
        <v>1734</v>
      </c>
      <c r="B46" s="70">
        <v>221</v>
      </c>
      <c r="C46" s="70">
        <v>17</v>
      </c>
      <c r="D46" s="70">
        <v>13</v>
      </c>
      <c r="E46" s="70">
        <v>2020</v>
      </c>
      <c r="F46" s="70" t="s">
        <v>159</v>
      </c>
      <c r="G46" s="1064" t="s">
        <v>1717</v>
      </c>
      <c r="H46" s="70" t="s">
        <v>1718</v>
      </c>
      <c r="I46" s="148"/>
      <c r="J46" s="71">
        <v>344.86050743854759</v>
      </c>
      <c r="K46" s="71">
        <v>3.5146337743214842</v>
      </c>
      <c r="L46" s="71">
        <v>11.148726803854039</v>
      </c>
      <c r="M46" s="71">
        <v>38.013251275247406</v>
      </c>
      <c r="N46" s="71">
        <v>39.79169498273744</v>
      </c>
      <c r="O46" s="71">
        <v>33.130272994714836</v>
      </c>
      <c r="P46" s="71">
        <v>33.379579081710141</v>
      </c>
      <c r="Q46" s="71">
        <v>2.2175128070333701</v>
      </c>
      <c r="R46" s="71">
        <v>75.155872628171721</v>
      </c>
      <c r="S46" s="71">
        <v>0</v>
      </c>
      <c r="T46" s="72"/>
      <c r="U46" s="71">
        <v>6938211</v>
      </c>
      <c r="V46" s="71">
        <v>948</v>
      </c>
      <c r="W46" s="71">
        <v>269</v>
      </c>
      <c r="X46" s="71">
        <v>10374</v>
      </c>
      <c r="Y46" s="71">
        <v>17100</v>
      </c>
      <c r="Z46" s="71">
        <v>23674</v>
      </c>
      <c r="AA46" s="71">
        <v>7367</v>
      </c>
      <c r="AB46" s="71">
        <v>37610</v>
      </c>
      <c r="AC46" s="71">
        <v>13322863.999999998</v>
      </c>
      <c r="AD46" s="71">
        <v>0</v>
      </c>
      <c r="AE46" s="72"/>
      <c r="AF46" s="71">
        <v>109535291.7444388</v>
      </c>
      <c r="AG46" s="71">
        <v>3571534.4152273298</v>
      </c>
      <c r="AH46" s="71">
        <v>2752691.3440490677</v>
      </c>
      <c r="AI46" s="71">
        <v>56701702.164178655</v>
      </c>
      <c r="AJ46" s="71">
        <v>85232623.048051804</v>
      </c>
      <c r="AK46" s="71"/>
      <c r="AL46" s="71"/>
      <c r="AM46" s="71">
        <v>4908522.8558152374</v>
      </c>
      <c r="AN46" s="71"/>
      <c r="AO46" s="71"/>
      <c r="AP46" s="71">
        <v>262702365.57176086</v>
      </c>
      <c r="AQ46" s="72"/>
      <c r="AR46" s="71">
        <v>1341</v>
      </c>
      <c r="AS46" s="71">
        <v>434</v>
      </c>
      <c r="AT46" s="71">
        <v>0</v>
      </c>
      <c r="AU46" s="71">
        <v>0</v>
      </c>
      <c r="AV46" s="71">
        <v>0</v>
      </c>
      <c r="AW46" s="71">
        <v>1</v>
      </c>
      <c r="AX46" s="71"/>
      <c r="AY46" s="72"/>
      <c r="AZ46" s="71">
        <v>6405.9640000000009</v>
      </c>
      <c r="BA46" s="71">
        <v>36896.079999999987</v>
      </c>
      <c r="BB46" s="71">
        <v>0</v>
      </c>
      <c r="BC46" s="71">
        <v>0</v>
      </c>
      <c r="BD46" s="71">
        <v>0</v>
      </c>
      <c r="BE46" s="71">
        <v>50</v>
      </c>
      <c r="BF46" s="71"/>
      <c r="BG46" s="72"/>
      <c r="BH46" s="71">
        <v>0</v>
      </c>
      <c r="BI46" s="71">
        <v>0</v>
      </c>
      <c r="BJ46" s="71">
        <v>252.48099999999999</v>
      </c>
      <c r="BK46" s="71">
        <v>0</v>
      </c>
      <c r="BL46" s="71">
        <v>0</v>
      </c>
      <c r="BM46" s="71">
        <v>0</v>
      </c>
      <c r="BN46" s="72"/>
      <c r="BO46" s="71">
        <v>0</v>
      </c>
      <c r="BP46" s="71">
        <v>0</v>
      </c>
      <c r="BQ46" s="71">
        <v>5</v>
      </c>
      <c r="BR46" s="71">
        <v>0</v>
      </c>
      <c r="BS46" s="71">
        <v>0</v>
      </c>
      <c r="BT46" s="71">
        <v>0</v>
      </c>
      <c r="BU46"/>
      <c r="BV46" s="70">
        <v>100.36799999999999</v>
      </c>
      <c r="BW46" s="70">
        <v>4.9180000000000001</v>
      </c>
      <c r="BX46" s="70">
        <v>147.19499999999999</v>
      </c>
      <c r="BY46" s="70">
        <v>0</v>
      </c>
      <c r="BZ46" s="70">
        <v>0</v>
      </c>
      <c r="CA46" s="70">
        <v>0</v>
      </c>
      <c r="CB46" s="70">
        <v>0</v>
      </c>
      <c r="CC46" s="70">
        <v>0</v>
      </c>
      <c r="CD46" s="70">
        <v>0</v>
      </c>
    </row>
    <row r="47" spans="1:82">
      <c r="A47" s="70" t="s">
        <v>1735</v>
      </c>
      <c r="B47" s="70">
        <v>221</v>
      </c>
      <c r="C47" s="70">
        <v>18</v>
      </c>
      <c r="D47" s="70">
        <v>13</v>
      </c>
      <c r="E47" s="70">
        <v>2021</v>
      </c>
      <c r="F47" s="70" t="s">
        <v>160</v>
      </c>
      <c r="G47" s="70" t="s">
        <v>1717</v>
      </c>
      <c r="H47" s="70" t="s">
        <v>1718</v>
      </c>
      <c r="I47" s="148"/>
      <c r="J47" s="71">
        <v>281.44365954501939</v>
      </c>
      <c r="K47" s="71">
        <v>3.6301419795340828</v>
      </c>
      <c r="L47" s="71">
        <v>9.945858022384213</v>
      </c>
      <c r="M47" s="71">
        <v>36.646739152320897</v>
      </c>
      <c r="N47" s="71">
        <v>34.835734158155702</v>
      </c>
      <c r="O47" s="71">
        <v>31.882604482295324</v>
      </c>
      <c r="P47" s="71">
        <v>34.120056507654006</v>
      </c>
      <c r="Q47" s="71">
        <v>2.1503971654475702</v>
      </c>
      <c r="R47" s="71">
        <v>77.684593345563286</v>
      </c>
      <c r="S47" s="71">
        <v>0</v>
      </c>
      <c r="T47" s="72"/>
      <c r="U47" s="71">
        <v>6484871</v>
      </c>
      <c r="V47" s="71">
        <v>948</v>
      </c>
      <c r="W47" s="71">
        <v>269</v>
      </c>
      <c r="X47" s="71">
        <v>10374</v>
      </c>
      <c r="Y47" s="71">
        <v>16929</v>
      </c>
      <c r="Z47" s="71">
        <v>23458</v>
      </c>
      <c r="AA47" s="71">
        <v>7343</v>
      </c>
      <c r="AB47" s="71">
        <v>36830</v>
      </c>
      <c r="AC47" s="71">
        <v>13359611</v>
      </c>
      <c r="AD47" s="71">
        <v>0</v>
      </c>
      <c r="AE47" s="72"/>
      <c r="AF47" s="71">
        <v>83242396.993007094</v>
      </c>
      <c r="AG47" s="71">
        <v>4231639.4636250194</v>
      </c>
      <c r="AH47" s="71">
        <v>2558641.9258724921</v>
      </c>
      <c r="AI47" s="71">
        <v>66124916.70925907</v>
      </c>
      <c r="AJ47" s="71">
        <v>85390688.362565875</v>
      </c>
      <c r="AK47" s="71">
        <v>0</v>
      </c>
      <c r="AL47" s="71">
        <v>0</v>
      </c>
      <c r="AM47" s="71">
        <v>4834448.9879613817</v>
      </c>
      <c r="AN47" s="71">
        <v>0</v>
      </c>
      <c r="AO47" s="71">
        <v>0</v>
      </c>
      <c r="AP47" s="71">
        <v>246382732.44229093</v>
      </c>
      <c r="AQ47" s="72"/>
      <c r="AR47" s="71">
        <v>1374</v>
      </c>
      <c r="AS47" s="71">
        <v>438</v>
      </c>
      <c r="AT47" s="71">
        <v>0</v>
      </c>
      <c r="AU47" s="71">
        <v>0</v>
      </c>
      <c r="AV47" s="71">
        <v>0</v>
      </c>
      <c r="AW47" s="71">
        <v>2</v>
      </c>
      <c r="AX47" s="71"/>
      <c r="AY47" s="72"/>
      <c r="AZ47" s="71">
        <v>6582.4940000000006</v>
      </c>
      <c r="BA47" s="71">
        <v>37208.179999999993</v>
      </c>
      <c r="BB47" s="71">
        <v>0</v>
      </c>
      <c r="BC47" s="71">
        <v>0</v>
      </c>
      <c r="BD47" s="71">
        <v>0</v>
      </c>
      <c r="BE47" s="71">
        <v>95</v>
      </c>
      <c r="BF47" s="71"/>
      <c r="BG47" s="72"/>
      <c r="BH47" s="71">
        <v>0</v>
      </c>
      <c r="BI47" s="71">
        <v>0</v>
      </c>
      <c r="BJ47" s="71">
        <v>328.26100000000002</v>
      </c>
      <c r="BK47" s="71">
        <v>0</v>
      </c>
      <c r="BL47" s="71">
        <v>0</v>
      </c>
      <c r="BM47" s="71">
        <v>0</v>
      </c>
      <c r="BN47" s="72"/>
      <c r="BO47" s="71">
        <v>0</v>
      </c>
      <c r="BP47" s="71">
        <v>0</v>
      </c>
      <c r="BQ47" s="71">
        <v>5</v>
      </c>
      <c r="BR47" s="71">
        <v>0</v>
      </c>
      <c r="BS47" s="71">
        <v>0</v>
      </c>
      <c r="BT47" s="71">
        <v>0</v>
      </c>
      <c r="BU47"/>
      <c r="BV47" s="70">
        <v>125.821</v>
      </c>
      <c r="BW47" s="70">
        <v>10.561</v>
      </c>
      <c r="BX47" s="70">
        <v>191.87899999999999</v>
      </c>
      <c r="BY47" s="70">
        <v>0</v>
      </c>
      <c r="BZ47" s="70">
        <v>0</v>
      </c>
      <c r="CA47" s="70">
        <v>0</v>
      </c>
      <c r="CB47" s="70">
        <v>0</v>
      </c>
      <c r="CC47" s="70">
        <v>0</v>
      </c>
      <c r="CD47" s="70">
        <v>0</v>
      </c>
    </row>
    <row r="48" spans="1:82">
      <c r="A48" s="70" t="s">
        <v>1736</v>
      </c>
      <c r="B48" s="70">
        <v>221</v>
      </c>
      <c r="C48" s="70">
        <v>19</v>
      </c>
      <c r="D48" s="70">
        <v>13</v>
      </c>
      <c r="E48" s="70">
        <v>2022</v>
      </c>
      <c r="F48" s="70" t="s">
        <v>161</v>
      </c>
      <c r="G48" s="70" t="s">
        <v>1717</v>
      </c>
      <c r="H48" s="70" t="s">
        <v>1718</v>
      </c>
      <c r="I48" s="148"/>
      <c r="J48" s="71">
        <v>248.35267038378973</v>
      </c>
      <c r="K48" s="71">
        <v>3.8695597300878264</v>
      </c>
      <c r="L48" s="71">
        <v>7.1674723794361963</v>
      </c>
      <c r="M48" s="71">
        <v>36.870213548444362</v>
      </c>
      <c r="N48" s="71">
        <v>48.312082341409123</v>
      </c>
      <c r="O48" s="71">
        <v>33.481009447702171</v>
      </c>
      <c r="P48" s="71">
        <v>33.676378752757266</v>
      </c>
      <c r="Q48" s="71">
        <v>2.1273794986785037</v>
      </c>
      <c r="R48" s="71">
        <v>74.523145650175053</v>
      </c>
      <c r="S48" s="71">
        <v>0</v>
      </c>
      <c r="T48" s="72"/>
      <c r="U48" s="71">
        <v>6762495</v>
      </c>
      <c r="V48" s="71">
        <v>948</v>
      </c>
      <c r="W48" s="71">
        <v>269</v>
      </c>
      <c r="X48" s="71">
        <v>10374</v>
      </c>
      <c r="Y48" s="71">
        <v>16879</v>
      </c>
      <c r="Z48" s="71">
        <v>23405</v>
      </c>
      <c r="AA48" s="71">
        <v>7358</v>
      </c>
      <c r="AB48" s="71">
        <v>36137</v>
      </c>
      <c r="AC48" s="71">
        <v>12976889.999999998</v>
      </c>
      <c r="AD48" s="71">
        <v>0</v>
      </c>
      <c r="AE48" s="72"/>
      <c r="AF48" s="71">
        <v>74775518.653271034</v>
      </c>
      <c r="AG48" s="71">
        <v>3901683.4222971499</v>
      </c>
      <c r="AH48" s="71">
        <v>1956931.3565626899</v>
      </c>
      <c r="AI48" s="71">
        <v>58760866.42983073</v>
      </c>
      <c r="AJ48" s="71">
        <v>96185016.54729946</v>
      </c>
      <c r="AK48" s="71">
        <v>0</v>
      </c>
      <c r="AL48" s="71">
        <v>0</v>
      </c>
      <c r="AM48" s="71">
        <v>4666273.0379899349</v>
      </c>
      <c r="AN48" s="71">
        <v>0</v>
      </c>
      <c r="AO48" s="71">
        <v>0</v>
      </c>
      <c r="AP48" s="71">
        <v>240246289.44725099</v>
      </c>
      <c r="AQ48" s="72"/>
      <c r="AR48" s="71">
        <v>1400</v>
      </c>
      <c r="AS48" s="71">
        <v>447</v>
      </c>
      <c r="AT48" s="71">
        <v>0</v>
      </c>
      <c r="AU48" s="71">
        <v>0</v>
      </c>
      <c r="AV48" s="71">
        <v>0</v>
      </c>
      <c r="AW48" s="71">
        <v>2</v>
      </c>
      <c r="AX48" s="71"/>
      <c r="AY48" s="72"/>
      <c r="AZ48" s="71">
        <v>6730.1640000000016</v>
      </c>
      <c r="BA48" s="71">
        <v>39789.579999999973</v>
      </c>
      <c r="BB48" s="71">
        <v>0</v>
      </c>
      <c r="BC48" s="71">
        <v>0</v>
      </c>
      <c r="BD48" s="71">
        <v>0</v>
      </c>
      <c r="BE48" s="71">
        <v>95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1737</v>
      </c>
      <c r="B49" s="70">
        <v>221</v>
      </c>
      <c r="C49" s="70">
        <v>20</v>
      </c>
      <c r="D49" s="70">
        <v>13</v>
      </c>
      <c r="E49" s="70">
        <v>2023</v>
      </c>
      <c r="F49" s="70" t="s">
        <v>1539</v>
      </c>
      <c r="G49" s="70" t="s">
        <v>1717</v>
      </c>
      <c r="H49" s="70" t="s">
        <v>1718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1436</v>
      </c>
      <c r="AS49" s="71">
        <v>448</v>
      </c>
      <c r="AT49" s="71">
        <v>0</v>
      </c>
      <c r="AU49" s="71">
        <v>0</v>
      </c>
      <c r="AV49" s="71">
        <v>0</v>
      </c>
      <c r="AW49" s="71">
        <v>2</v>
      </c>
      <c r="AX49" s="71"/>
      <c r="AY49" s="72"/>
      <c r="AZ49" s="71">
        <v>6945.8740000000025</v>
      </c>
      <c r="BA49" s="71">
        <v>39839.079999999973</v>
      </c>
      <c r="BB49" s="71">
        <v>0</v>
      </c>
      <c r="BC49" s="71">
        <v>0</v>
      </c>
      <c r="BD49" s="71">
        <v>0</v>
      </c>
      <c r="BE49" s="71">
        <v>95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1738</v>
      </c>
      <c r="B50" s="70">
        <v>221</v>
      </c>
      <c r="C50" s="70">
        <v>21</v>
      </c>
      <c r="D50" s="70">
        <v>13</v>
      </c>
      <c r="E50" s="70">
        <v>2024</v>
      </c>
      <c r="F50" s="70" t="s">
        <v>1554</v>
      </c>
      <c r="G50" s="70" t="s">
        <v>1717</v>
      </c>
      <c r="H50" s="70" t="s">
        <v>1718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1739</v>
      </c>
      <c r="B51" s="70">
        <v>103</v>
      </c>
      <c r="C51" s="70">
        <v>1</v>
      </c>
      <c r="D51" s="70">
        <v>7</v>
      </c>
      <c r="E51" s="70">
        <v>1990</v>
      </c>
      <c r="F51" s="70" t="s">
        <v>787</v>
      </c>
      <c r="G51" s="70" t="s">
        <v>1740</v>
      </c>
      <c r="H51" s="70" t="s">
        <v>1741</v>
      </c>
      <c r="I51" s="148"/>
      <c r="J51" s="71">
        <v>359.45910565303433</v>
      </c>
      <c r="K51" s="71">
        <v>5.2044571806873581</v>
      </c>
      <c r="L51" s="71">
        <v>6.5618745092035056</v>
      </c>
      <c r="M51" s="71">
        <v>20.36575170539788</v>
      </c>
      <c r="N51" s="71">
        <v>27.958329708209561</v>
      </c>
      <c r="O51" s="71">
        <v>24.200624858104661</v>
      </c>
      <c r="P51" s="71">
        <v>43.362928158969083</v>
      </c>
      <c r="Q51" s="71">
        <v>2.5569379977947699</v>
      </c>
      <c r="R51" s="71">
        <v>0</v>
      </c>
      <c r="S51" s="71">
        <v>2.6381116503292019</v>
      </c>
      <c r="T51" s="72"/>
      <c r="U51" s="71">
        <v>9256022</v>
      </c>
      <c r="V51" s="71">
        <v>1761</v>
      </c>
      <c r="W51" s="71">
        <v>74</v>
      </c>
      <c r="X51" s="71">
        <v>7990</v>
      </c>
      <c r="Y51" s="71">
        <v>12140</v>
      </c>
      <c r="Z51" s="71">
        <v>9954</v>
      </c>
      <c r="AA51" s="71">
        <v>10529</v>
      </c>
      <c r="AB51" s="71">
        <v>41516</v>
      </c>
      <c r="AC51" s="71">
        <v>0</v>
      </c>
      <c r="AD51" s="71">
        <v>2.6381116503292019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1742</v>
      </c>
      <c r="B52" s="70">
        <v>104</v>
      </c>
      <c r="C52" s="70">
        <v>2</v>
      </c>
      <c r="D52" s="70">
        <v>7</v>
      </c>
      <c r="E52" s="70">
        <v>2005</v>
      </c>
      <c r="F52" s="70" t="s">
        <v>789</v>
      </c>
      <c r="G52" s="70" t="s">
        <v>1740</v>
      </c>
      <c r="H52" s="70" t="s">
        <v>1741</v>
      </c>
      <c r="I52" s="148"/>
      <c r="J52" s="71">
        <v>339.42127225027861</v>
      </c>
      <c r="K52" s="71">
        <v>3.471095782756032</v>
      </c>
      <c r="L52" s="71">
        <v>15.63971409086497</v>
      </c>
      <c r="M52" s="71">
        <v>32.49829595932701</v>
      </c>
      <c r="N52" s="71">
        <v>45.962086187103139</v>
      </c>
      <c r="O52" s="71">
        <v>39.763339883891582</v>
      </c>
      <c r="P52" s="71">
        <v>46.153073676738067</v>
      </c>
      <c r="Q52" s="71">
        <v>2.3923925823188799</v>
      </c>
      <c r="R52" s="71">
        <v>0.18981017917917381</v>
      </c>
      <c r="S52" s="71">
        <v>4.0750808197301138</v>
      </c>
      <c r="T52" s="72"/>
      <c r="U52" s="71">
        <v>10608638</v>
      </c>
      <c r="V52" s="71">
        <v>1582</v>
      </c>
      <c r="W52" s="71">
        <v>184</v>
      </c>
      <c r="X52" s="71">
        <v>7297</v>
      </c>
      <c r="Y52" s="71">
        <v>14868</v>
      </c>
      <c r="Z52" s="71">
        <v>18926</v>
      </c>
      <c r="AA52" s="71">
        <v>9178</v>
      </c>
      <c r="AB52" s="71">
        <v>40608</v>
      </c>
      <c r="AC52" s="71">
        <v>33564</v>
      </c>
      <c r="AD52" s="71">
        <v>4.0750808197301138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1743</v>
      </c>
      <c r="B53" s="70">
        <v>105</v>
      </c>
      <c r="C53" s="70">
        <v>3</v>
      </c>
      <c r="D53" s="70">
        <v>7</v>
      </c>
      <c r="E53" s="70">
        <v>2006</v>
      </c>
      <c r="F53" s="70" t="s">
        <v>790</v>
      </c>
      <c r="G53" s="70" t="s">
        <v>1740</v>
      </c>
      <c r="H53" s="70" t="s">
        <v>1741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1744</v>
      </c>
      <c r="B54" s="70">
        <v>106</v>
      </c>
      <c r="C54" s="70">
        <v>4</v>
      </c>
      <c r="D54" s="70">
        <v>7</v>
      </c>
      <c r="E54" s="70">
        <v>2007</v>
      </c>
      <c r="F54" s="70" t="s">
        <v>791</v>
      </c>
      <c r="G54" s="70" t="s">
        <v>1740</v>
      </c>
      <c r="H54" s="70" t="s">
        <v>1741</v>
      </c>
      <c r="I54" s="148"/>
      <c r="J54" s="71">
        <v>266.16546792337761</v>
      </c>
      <c r="K54" s="71">
        <v>3.1515740544579081</v>
      </c>
      <c r="L54" s="71">
        <v>14.69989724000485</v>
      </c>
      <c r="M54" s="71">
        <v>36.076502519314793</v>
      </c>
      <c r="N54" s="71">
        <v>46.943044300366267</v>
      </c>
      <c r="O54" s="71">
        <v>38.497040616636497</v>
      </c>
      <c r="P54" s="71">
        <v>45.514247070786318</v>
      </c>
      <c r="Q54" s="71">
        <v>2.49536064603656</v>
      </c>
      <c r="R54" s="71">
        <v>7.7788719501980449E-2</v>
      </c>
      <c r="S54" s="71">
        <v>4.2308800895163063</v>
      </c>
      <c r="T54" s="72"/>
      <c r="U54" s="71">
        <v>10749539</v>
      </c>
      <c r="V54" s="71">
        <v>1418</v>
      </c>
      <c r="W54" s="71">
        <v>166</v>
      </c>
      <c r="X54" s="71">
        <v>9153</v>
      </c>
      <c r="Y54" s="71">
        <v>15111</v>
      </c>
      <c r="Z54" s="71">
        <v>19048</v>
      </c>
      <c r="AA54" s="71">
        <v>8913</v>
      </c>
      <c r="AB54" s="71">
        <v>40116</v>
      </c>
      <c r="AC54" s="71">
        <v>14150</v>
      </c>
      <c r="AD54" s="71">
        <v>4.2308800895163063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1745</v>
      </c>
      <c r="B55" s="70">
        <v>107</v>
      </c>
      <c r="C55" s="70">
        <v>5</v>
      </c>
      <c r="D55" s="70">
        <v>7</v>
      </c>
      <c r="E55" s="70">
        <v>2008</v>
      </c>
      <c r="F55" s="70" t="s">
        <v>792</v>
      </c>
      <c r="G55" s="70" t="s">
        <v>1740</v>
      </c>
      <c r="H55" s="70" t="s">
        <v>1741</v>
      </c>
      <c r="I55" s="148"/>
      <c r="J55" s="71">
        <v>246.6723721864773</v>
      </c>
      <c r="K55" s="71">
        <v>2.3324494598986809</v>
      </c>
      <c r="L55" s="71">
        <v>12.76328238470118</v>
      </c>
      <c r="M55" s="71">
        <v>38.348804807628049</v>
      </c>
      <c r="N55" s="71">
        <v>50.01560173155076</v>
      </c>
      <c r="O55" s="71">
        <v>37.353737395367453</v>
      </c>
      <c r="P55" s="71">
        <v>44.299421399663458</v>
      </c>
      <c r="Q55" s="71">
        <v>2.4380910469859298</v>
      </c>
      <c r="R55" s="71">
        <v>0.1061379584865324</v>
      </c>
      <c r="S55" s="71">
        <v>2.9854823332040001</v>
      </c>
      <c r="T55" s="72"/>
      <c r="U55" s="71">
        <v>10815629</v>
      </c>
      <c r="V55" s="71">
        <v>1418</v>
      </c>
      <c r="W55" s="71">
        <v>166</v>
      </c>
      <c r="X55" s="71">
        <v>9153</v>
      </c>
      <c r="Y55" s="71">
        <v>15253</v>
      </c>
      <c r="Z55" s="71">
        <v>19131</v>
      </c>
      <c r="AA55" s="71">
        <v>8685</v>
      </c>
      <c r="AB55" s="71">
        <v>39840</v>
      </c>
      <c r="AC55" s="71">
        <v>20048</v>
      </c>
      <c r="AD55" s="71">
        <v>2.9854823332040001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1746</v>
      </c>
      <c r="B56" s="70">
        <v>108</v>
      </c>
      <c r="C56" s="70">
        <v>6</v>
      </c>
      <c r="D56" s="70">
        <v>7</v>
      </c>
      <c r="E56" s="70">
        <v>2009</v>
      </c>
      <c r="F56" s="70" t="s">
        <v>176</v>
      </c>
      <c r="G56" s="70" t="s">
        <v>1740</v>
      </c>
      <c r="H56" s="70" t="s">
        <v>1741</v>
      </c>
      <c r="I56" s="148"/>
      <c r="J56" s="71">
        <v>259.35496669434809</v>
      </c>
      <c r="K56" s="71">
        <v>2.445036042206258</v>
      </c>
      <c r="L56" s="71">
        <v>15.159150680835509</v>
      </c>
      <c r="M56" s="71">
        <v>41.709792204393523</v>
      </c>
      <c r="N56" s="71">
        <v>46.306425033835637</v>
      </c>
      <c r="O56" s="71">
        <v>38.041683217773567</v>
      </c>
      <c r="P56" s="71">
        <v>42.271631121248298</v>
      </c>
      <c r="Q56" s="71">
        <v>2.3050775494197402</v>
      </c>
      <c r="R56" s="71">
        <v>0.30112821077671348</v>
      </c>
      <c r="S56" s="71">
        <v>3.4604240637312409</v>
      </c>
      <c r="T56" s="72"/>
      <c r="U56" s="71">
        <v>9727539</v>
      </c>
      <c r="V56" s="71">
        <v>1343</v>
      </c>
      <c r="W56" s="71">
        <v>236</v>
      </c>
      <c r="X56" s="71">
        <v>9867</v>
      </c>
      <c r="Y56" s="71">
        <v>15314</v>
      </c>
      <c r="Z56" s="71">
        <v>19231</v>
      </c>
      <c r="AA56" s="71">
        <v>8508</v>
      </c>
      <c r="AB56" s="71">
        <v>39540</v>
      </c>
      <c r="AC56" s="71">
        <v>55490</v>
      </c>
      <c r="AD56" s="71">
        <v>3.4604240637312409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14.1</v>
      </c>
      <c r="BK56" s="71">
        <v>0</v>
      </c>
      <c r="BL56" s="71">
        <v>0</v>
      </c>
      <c r="BM56" s="71">
        <v>0</v>
      </c>
      <c r="BN56" s="72"/>
      <c r="BO56" s="71">
        <v>0</v>
      </c>
      <c r="BP56" s="71">
        <v>0</v>
      </c>
      <c r="BQ56" s="71">
        <v>3</v>
      </c>
      <c r="BR56" s="71">
        <v>0</v>
      </c>
      <c r="BS56" s="71">
        <v>0</v>
      </c>
      <c r="BT56" s="71">
        <v>0</v>
      </c>
      <c r="BU56"/>
      <c r="BV56" s="70">
        <v>14.1</v>
      </c>
      <c r="BW56" s="70">
        <v>0</v>
      </c>
      <c r="BX56" s="70">
        <v>0</v>
      </c>
      <c r="BY56" s="70">
        <v>0</v>
      </c>
      <c r="BZ56" s="70">
        <v>0</v>
      </c>
      <c r="CA56" s="70">
        <v>0</v>
      </c>
      <c r="CB56" s="70">
        <v>0</v>
      </c>
      <c r="CC56" s="70">
        <v>0</v>
      </c>
      <c r="CD56" s="70">
        <v>0</v>
      </c>
    </row>
    <row r="57" spans="1:82">
      <c r="A57" s="70" t="s">
        <v>1747</v>
      </c>
      <c r="B57" s="70">
        <v>109</v>
      </c>
      <c r="C57" s="70">
        <v>7</v>
      </c>
      <c r="D57" s="70">
        <v>7</v>
      </c>
      <c r="E57" s="70">
        <v>2010</v>
      </c>
      <c r="F57" s="70" t="s">
        <v>177</v>
      </c>
      <c r="G57" s="70" t="s">
        <v>1740</v>
      </c>
      <c r="H57" s="70" t="s">
        <v>1741</v>
      </c>
      <c r="I57" s="148"/>
      <c r="J57" s="71">
        <v>221.94759639254281</v>
      </c>
      <c r="K57" s="71">
        <v>2.3583626705291771</v>
      </c>
      <c r="L57" s="71">
        <v>14.122457104077069</v>
      </c>
      <c r="M57" s="71">
        <v>37.238941365364788</v>
      </c>
      <c r="N57" s="71">
        <v>42.298452561232047</v>
      </c>
      <c r="O57" s="71">
        <v>38.040969256871897</v>
      </c>
      <c r="P57" s="71">
        <v>42.870256184795423</v>
      </c>
      <c r="Q57" s="71">
        <v>2.3859217375061399</v>
      </c>
      <c r="R57" s="71">
        <v>0.22397252018961639</v>
      </c>
      <c r="S57" s="71">
        <v>3.296725367337745</v>
      </c>
      <c r="T57" s="72"/>
      <c r="U57" s="71">
        <v>9161293</v>
      </c>
      <c r="V57" s="71">
        <v>1343</v>
      </c>
      <c r="W57" s="71">
        <v>236</v>
      </c>
      <c r="X57" s="71">
        <v>9867</v>
      </c>
      <c r="Y57" s="71">
        <v>15431</v>
      </c>
      <c r="Z57" s="71">
        <v>19320</v>
      </c>
      <c r="AA57" s="71">
        <v>8413</v>
      </c>
      <c r="AB57" s="71">
        <v>39217</v>
      </c>
      <c r="AC57" s="71">
        <v>39112</v>
      </c>
      <c r="AD57" s="71">
        <v>3.296725367337745</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17.588000000000001</v>
      </c>
      <c r="BK57" s="71">
        <v>0</v>
      </c>
      <c r="BL57" s="71">
        <v>0</v>
      </c>
      <c r="BM57" s="71">
        <v>0</v>
      </c>
      <c r="BN57" s="72"/>
      <c r="BO57" s="71">
        <v>0</v>
      </c>
      <c r="BP57" s="71">
        <v>0</v>
      </c>
      <c r="BQ57" s="71">
        <v>4</v>
      </c>
      <c r="BR57" s="71">
        <v>0</v>
      </c>
      <c r="BS57" s="71">
        <v>0</v>
      </c>
      <c r="BT57" s="71">
        <v>0</v>
      </c>
      <c r="BU57"/>
      <c r="BV57" s="70">
        <v>17.588000000000001</v>
      </c>
      <c r="BW57" s="70">
        <v>0</v>
      </c>
      <c r="BX57" s="70">
        <v>0</v>
      </c>
      <c r="BY57" s="70">
        <v>0</v>
      </c>
      <c r="BZ57" s="70">
        <v>0</v>
      </c>
      <c r="CA57" s="70">
        <v>0</v>
      </c>
      <c r="CB57" s="70">
        <v>0</v>
      </c>
      <c r="CC57" s="70">
        <v>0</v>
      </c>
      <c r="CD57" s="70">
        <v>0</v>
      </c>
    </row>
    <row r="58" spans="1:82">
      <c r="A58" s="70" t="s">
        <v>1748</v>
      </c>
      <c r="B58" s="70">
        <v>110</v>
      </c>
      <c r="C58" s="70">
        <v>8</v>
      </c>
      <c r="D58" s="70">
        <v>7</v>
      </c>
      <c r="E58" s="70">
        <v>2011</v>
      </c>
      <c r="F58" s="70" t="s">
        <v>178</v>
      </c>
      <c r="G58" s="70" t="s">
        <v>1740</v>
      </c>
      <c r="H58" s="70" t="s">
        <v>1741</v>
      </c>
      <c r="I58" s="148"/>
      <c r="J58" s="71">
        <v>237.84138897350579</v>
      </c>
      <c r="K58" s="71">
        <v>3.3909395092368069</v>
      </c>
      <c r="L58" s="71">
        <v>11.31793452423006</v>
      </c>
      <c r="M58" s="71">
        <v>51.678452330196983</v>
      </c>
      <c r="N58" s="71">
        <v>60.978006638781842</v>
      </c>
      <c r="O58" s="71">
        <v>37.449867299639429</v>
      </c>
      <c r="P58" s="71">
        <v>40.973230072239609</v>
      </c>
      <c r="Q58" s="71">
        <v>2.7385187023036499</v>
      </c>
      <c r="R58" s="71">
        <v>0.19053600588269981</v>
      </c>
      <c r="S58" s="71">
        <v>2.3009179222202292</v>
      </c>
      <c r="T58" s="72"/>
      <c r="U58" s="71">
        <v>9242948</v>
      </c>
      <c r="V58" s="71">
        <v>1343</v>
      </c>
      <c r="W58" s="71">
        <v>236</v>
      </c>
      <c r="X58" s="71">
        <v>9867</v>
      </c>
      <c r="Y58" s="71">
        <v>15540</v>
      </c>
      <c r="Z58" s="71">
        <v>19433</v>
      </c>
      <c r="AA58" s="71">
        <v>8280</v>
      </c>
      <c r="AB58" s="71">
        <v>39023</v>
      </c>
      <c r="AC58" s="71">
        <v>33218</v>
      </c>
      <c r="AD58" s="71">
        <v>2.3009179222202292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15.145</v>
      </c>
      <c r="BK58" s="71">
        <v>0</v>
      </c>
      <c r="BL58" s="71">
        <v>0</v>
      </c>
      <c r="BM58" s="71">
        <v>0</v>
      </c>
      <c r="BN58" s="72"/>
      <c r="BO58" s="71">
        <v>0</v>
      </c>
      <c r="BP58" s="71">
        <v>0</v>
      </c>
      <c r="BQ58" s="71">
        <v>4</v>
      </c>
      <c r="BR58" s="71">
        <v>0</v>
      </c>
      <c r="BS58" s="71">
        <v>0</v>
      </c>
      <c r="BT58" s="71">
        <v>0</v>
      </c>
      <c r="BU58"/>
      <c r="BV58" s="70">
        <v>15.145</v>
      </c>
      <c r="BW58" s="70">
        <v>0</v>
      </c>
      <c r="BX58" s="70">
        <v>0</v>
      </c>
      <c r="BY58" s="70">
        <v>0</v>
      </c>
      <c r="BZ58" s="70">
        <v>0</v>
      </c>
      <c r="CA58" s="70">
        <v>0</v>
      </c>
      <c r="CB58" s="70">
        <v>0</v>
      </c>
      <c r="CC58" s="70">
        <v>0</v>
      </c>
      <c r="CD58" s="70">
        <v>0</v>
      </c>
    </row>
    <row r="59" spans="1:82">
      <c r="A59" s="70" t="s">
        <v>1749</v>
      </c>
      <c r="B59" s="70">
        <v>111</v>
      </c>
      <c r="C59" s="70">
        <v>9</v>
      </c>
      <c r="D59" s="70">
        <v>7</v>
      </c>
      <c r="E59" s="70">
        <v>2012</v>
      </c>
      <c r="F59" s="70" t="s">
        <v>179</v>
      </c>
      <c r="G59" s="70" t="s">
        <v>1740</v>
      </c>
      <c r="H59" s="70" t="s">
        <v>1741</v>
      </c>
      <c r="I59" s="148"/>
      <c r="J59" s="71">
        <v>287.25547715176589</v>
      </c>
      <c r="K59" s="71">
        <v>3.4126921853428001</v>
      </c>
      <c r="L59" s="71">
        <v>11.24855091951385</v>
      </c>
      <c r="M59" s="71">
        <v>57.947177179799873</v>
      </c>
      <c r="N59" s="71">
        <v>70.123313862484238</v>
      </c>
      <c r="O59" s="71">
        <v>37.491673968495981</v>
      </c>
      <c r="P59" s="71">
        <v>40.917703944117434</v>
      </c>
      <c r="Q59" s="71">
        <v>2.9712281080699201</v>
      </c>
      <c r="R59" s="71">
        <v>0.19547860543812889</v>
      </c>
      <c r="S59" s="71">
        <v>4.7632829648068542</v>
      </c>
      <c r="T59" s="72"/>
      <c r="U59" s="71">
        <v>8762947</v>
      </c>
      <c r="V59" s="71">
        <v>1343</v>
      </c>
      <c r="W59" s="71">
        <v>236</v>
      </c>
      <c r="X59" s="71">
        <v>9867</v>
      </c>
      <c r="Y59" s="71">
        <v>15717</v>
      </c>
      <c r="Z59" s="71">
        <v>19609</v>
      </c>
      <c r="AA59" s="71">
        <v>8222</v>
      </c>
      <c r="AB59" s="71">
        <v>38969</v>
      </c>
      <c r="AC59" s="71">
        <v>33197</v>
      </c>
      <c r="AD59" s="71">
        <v>4.7632829648068542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18.89</v>
      </c>
      <c r="BK59" s="71">
        <v>0</v>
      </c>
      <c r="BL59" s="71">
        <v>0</v>
      </c>
      <c r="BM59" s="71">
        <v>0</v>
      </c>
      <c r="BN59" s="72"/>
      <c r="BO59" s="71">
        <v>0</v>
      </c>
      <c r="BP59" s="71">
        <v>0</v>
      </c>
      <c r="BQ59" s="71">
        <v>4</v>
      </c>
      <c r="BR59" s="71">
        <v>0</v>
      </c>
      <c r="BS59" s="71">
        <v>0</v>
      </c>
      <c r="BT59" s="71">
        <v>0</v>
      </c>
      <c r="BU59"/>
      <c r="BV59" s="70">
        <v>18.89</v>
      </c>
      <c r="BW59" s="70">
        <v>0</v>
      </c>
      <c r="BX59" s="70">
        <v>0</v>
      </c>
      <c r="BY59" s="70">
        <v>0</v>
      </c>
      <c r="BZ59" s="70">
        <v>0</v>
      </c>
      <c r="CA59" s="70">
        <v>0</v>
      </c>
      <c r="CB59" s="70">
        <v>0</v>
      </c>
      <c r="CC59" s="70">
        <v>0</v>
      </c>
      <c r="CD59" s="70">
        <v>0</v>
      </c>
    </row>
    <row r="60" spans="1:82">
      <c r="A60" s="70" t="s">
        <v>1750</v>
      </c>
      <c r="B60" s="70">
        <v>112</v>
      </c>
      <c r="C60" s="70">
        <v>10</v>
      </c>
      <c r="D60" s="70">
        <v>7</v>
      </c>
      <c r="E60" s="70">
        <v>2013</v>
      </c>
      <c r="F60" s="70" t="s">
        <v>180</v>
      </c>
      <c r="G60" s="70" t="s">
        <v>1740</v>
      </c>
      <c r="H60" s="70" t="s">
        <v>1741</v>
      </c>
      <c r="I60" s="148"/>
      <c r="J60" s="71">
        <v>229.72504594953571</v>
      </c>
      <c r="K60" s="71">
        <v>2.8444120018251779</v>
      </c>
      <c r="L60" s="71">
        <v>11.626537679217961</v>
      </c>
      <c r="M60" s="71">
        <v>58.842618198446957</v>
      </c>
      <c r="N60" s="71">
        <v>73.604788450882225</v>
      </c>
      <c r="O60" s="71">
        <v>36.368807916185418</v>
      </c>
      <c r="P60" s="71">
        <v>40.6872391274823</v>
      </c>
      <c r="Q60" s="71">
        <v>3.0043867202205798</v>
      </c>
      <c r="R60" s="71">
        <v>0.2295987481982181</v>
      </c>
      <c r="S60" s="71">
        <v>2.6846776407377702</v>
      </c>
      <c r="T60" s="72"/>
      <c r="U60" s="71">
        <v>7753244</v>
      </c>
      <c r="V60" s="71">
        <v>1343</v>
      </c>
      <c r="W60" s="71">
        <v>236</v>
      </c>
      <c r="X60" s="71">
        <v>9867</v>
      </c>
      <c r="Y60" s="71">
        <v>15771</v>
      </c>
      <c r="Z60" s="71">
        <v>19871</v>
      </c>
      <c r="AA60" s="71">
        <v>8145</v>
      </c>
      <c r="AB60" s="71">
        <v>38839</v>
      </c>
      <c r="AC60" s="71">
        <v>38061</v>
      </c>
      <c r="AD60" s="71">
        <v>2.6846776407377702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21.786999999999999</v>
      </c>
      <c r="BK60" s="71">
        <v>0</v>
      </c>
      <c r="BL60" s="71">
        <v>0</v>
      </c>
      <c r="BM60" s="71">
        <v>0</v>
      </c>
      <c r="BN60" s="72"/>
      <c r="BO60" s="71">
        <v>0</v>
      </c>
      <c r="BP60" s="71">
        <v>0</v>
      </c>
      <c r="BQ60" s="71">
        <v>4</v>
      </c>
      <c r="BR60" s="71">
        <v>0</v>
      </c>
      <c r="BS60" s="71">
        <v>0</v>
      </c>
      <c r="BT60" s="71">
        <v>0</v>
      </c>
      <c r="BU60"/>
      <c r="BV60" s="70">
        <v>21.786999999999999</v>
      </c>
      <c r="BW60" s="70">
        <v>0</v>
      </c>
      <c r="BX60" s="70">
        <v>0</v>
      </c>
      <c r="BY60" s="70">
        <v>0</v>
      </c>
      <c r="BZ60" s="70">
        <v>0</v>
      </c>
      <c r="CA60" s="70">
        <v>0</v>
      </c>
      <c r="CB60" s="70">
        <v>0</v>
      </c>
      <c r="CC60" s="70">
        <v>0</v>
      </c>
      <c r="CD60" s="70">
        <v>0</v>
      </c>
    </row>
    <row r="61" spans="1:82">
      <c r="A61" s="70" t="s">
        <v>1751</v>
      </c>
      <c r="B61" s="70">
        <v>113</v>
      </c>
      <c r="C61" s="70">
        <v>11</v>
      </c>
      <c r="D61" s="70">
        <v>7</v>
      </c>
      <c r="E61" s="70">
        <v>2014</v>
      </c>
      <c r="F61" s="70" t="s">
        <v>181</v>
      </c>
      <c r="G61" s="70" t="s">
        <v>1740</v>
      </c>
      <c r="H61" s="70" t="s">
        <v>1741</v>
      </c>
      <c r="I61" s="148"/>
      <c r="J61" s="71">
        <v>208.5441660271776</v>
      </c>
      <c r="K61" s="71">
        <v>2.6956700532082598</v>
      </c>
      <c r="L61" s="71">
        <v>4.7959411138714563</v>
      </c>
      <c r="M61" s="71">
        <v>53.569161269051378</v>
      </c>
      <c r="N61" s="71">
        <v>67.695640048263456</v>
      </c>
      <c r="O61" s="71">
        <v>34.795120283783895</v>
      </c>
      <c r="P61" s="71">
        <v>40.170632468845689</v>
      </c>
      <c r="Q61" s="71">
        <v>2.8606359699901902</v>
      </c>
      <c r="R61" s="71">
        <v>0.2575272858748377</v>
      </c>
      <c r="S61" s="71">
        <v>2.5369640955674422</v>
      </c>
      <c r="T61" s="72"/>
      <c r="U61" s="71">
        <v>8079437</v>
      </c>
      <c r="V61" s="71">
        <v>1075</v>
      </c>
      <c r="W61" s="71">
        <v>83</v>
      </c>
      <c r="X61" s="71">
        <v>9367</v>
      </c>
      <c r="Y61" s="71">
        <v>15797</v>
      </c>
      <c r="Z61" s="71">
        <v>20023</v>
      </c>
      <c r="AA61" s="71">
        <v>8000</v>
      </c>
      <c r="AB61" s="71">
        <v>38544</v>
      </c>
      <c r="AC61" s="71">
        <v>42825</v>
      </c>
      <c r="AD61" s="71">
        <v>2.5369640955674422</v>
      </c>
      <c r="AE61" s="72"/>
      <c r="AF61" s="71"/>
      <c r="AG61" s="71"/>
      <c r="AH61" s="71"/>
      <c r="AI61" s="71"/>
      <c r="AJ61" s="71"/>
      <c r="AK61" s="71"/>
      <c r="AL61" s="71"/>
      <c r="AM61" s="71"/>
      <c r="AN61" s="71"/>
      <c r="AO61" s="71"/>
      <c r="AP61" s="71"/>
      <c r="AQ61" s="72"/>
      <c r="AR61" s="71">
        <v>930</v>
      </c>
      <c r="AS61" s="71">
        <v>129</v>
      </c>
      <c r="AT61" s="71">
        <v>0</v>
      </c>
      <c r="AU61" s="71">
        <v>0</v>
      </c>
      <c r="AV61" s="71">
        <v>0</v>
      </c>
      <c r="AW61" s="71">
        <v>0</v>
      </c>
      <c r="AX61" s="71"/>
      <c r="AY61" s="72"/>
      <c r="AZ61" s="71">
        <v>3953.355</v>
      </c>
      <c r="BA61" s="71">
        <v>5961.6119999999992</v>
      </c>
      <c r="BB61" s="71">
        <v>0</v>
      </c>
      <c r="BC61" s="71">
        <v>0</v>
      </c>
      <c r="BD61" s="71">
        <v>0</v>
      </c>
      <c r="BE61" s="71">
        <v>0</v>
      </c>
      <c r="BF61" s="71"/>
      <c r="BG61" s="72"/>
      <c r="BH61" s="71">
        <v>0</v>
      </c>
      <c r="BI61" s="71">
        <v>0</v>
      </c>
      <c r="BJ61" s="71">
        <v>21.56</v>
      </c>
      <c r="BK61" s="71">
        <v>0</v>
      </c>
      <c r="BL61" s="71">
        <v>0</v>
      </c>
      <c r="BM61" s="71">
        <v>0</v>
      </c>
      <c r="BN61" s="72"/>
      <c r="BO61" s="71">
        <v>0</v>
      </c>
      <c r="BP61" s="71">
        <v>0</v>
      </c>
      <c r="BQ61" s="71">
        <v>4</v>
      </c>
      <c r="BR61" s="71">
        <v>0</v>
      </c>
      <c r="BS61" s="71">
        <v>0</v>
      </c>
      <c r="BT61" s="71">
        <v>0</v>
      </c>
      <c r="BU61"/>
      <c r="BV61" s="70">
        <v>21.56</v>
      </c>
      <c r="BW61" s="70">
        <v>0</v>
      </c>
      <c r="BX61" s="70">
        <v>0</v>
      </c>
      <c r="BY61" s="70">
        <v>0</v>
      </c>
      <c r="BZ61" s="70">
        <v>0</v>
      </c>
      <c r="CA61" s="70">
        <v>0</v>
      </c>
      <c r="CB61" s="70">
        <v>0</v>
      </c>
      <c r="CC61" s="70">
        <v>0</v>
      </c>
      <c r="CD61" s="70">
        <v>0</v>
      </c>
    </row>
    <row r="62" spans="1:82">
      <c r="A62" s="70" t="s">
        <v>1752</v>
      </c>
      <c r="B62" s="70">
        <v>114</v>
      </c>
      <c r="C62" s="70">
        <v>12</v>
      </c>
      <c r="D62" s="70">
        <v>7</v>
      </c>
      <c r="E62" s="70">
        <v>2015</v>
      </c>
      <c r="F62" s="70" t="s">
        <v>182</v>
      </c>
      <c r="G62" s="70" t="s">
        <v>1740</v>
      </c>
      <c r="H62" s="70" t="s">
        <v>1741</v>
      </c>
      <c r="I62" s="148"/>
      <c r="J62" s="71">
        <v>243.1850187496108</v>
      </c>
      <c r="K62" s="71">
        <v>2.530669036155881</v>
      </c>
      <c r="L62" s="71">
        <v>3.8484464282291659</v>
      </c>
      <c r="M62" s="71">
        <v>50.332895172657913</v>
      </c>
      <c r="N62" s="71">
        <v>58.878946057159048</v>
      </c>
      <c r="O62" s="71">
        <v>34.759492141524689</v>
      </c>
      <c r="P62" s="71">
        <v>39.936028917208915</v>
      </c>
      <c r="Q62" s="71">
        <v>2.7732056299867098</v>
      </c>
      <c r="R62" s="71">
        <v>0.10829346012659294</v>
      </c>
      <c r="S62" s="71">
        <v>2.3478094110402359</v>
      </c>
      <c r="T62" s="72"/>
      <c r="U62" s="71">
        <v>8969033</v>
      </c>
      <c r="V62" s="71">
        <v>1075</v>
      </c>
      <c r="W62" s="71">
        <v>83</v>
      </c>
      <c r="X62" s="71">
        <v>9367</v>
      </c>
      <c r="Y62" s="71">
        <v>15775</v>
      </c>
      <c r="Z62" s="71">
        <v>20195</v>
      </c>
      <c r="AA62" s="71">
        <v>7947</v>
      </c>
      <c r="AB62" s="71">
        <v>38170</v>
      </c>
      <c r="AC62" s="71">
        <v>18511</v>
      </c>
      <c r="AD62" s="71">
        <v>2.3478094110402359</v>
      </c>
      <c r="AE62" s="72"/>
      <c r="AF62" s="71">
        <v>112321339.6005535</v>
      </c>
      <c r="AG62" s="71">
        <v>1820376.5784056811</v>
      </c>
      <c r="AH62" s="71">
        <v>805039.57751676079</v>
      </c>
      <c r="AI62" s="71">
        <v>55035280.02301883</v>
      </c>
      <c r="AJ62" s="71">
        <v>78849528.095777839</v>
      </c>
      <c r="AK62" s="71">
        <v>0</v>
      </c>
      <c r="AL62" s="71">
        <v>0</v>
      </c>
      <c r="AM62" s="71">
        <v>5231038.3828721195</v>
      </c>
      <c r="AN62" s="71">
        <v>0</v>
      </c>
      <c r="AO62" s="71">
        <v>0</v>
      </c>
      <c r="AP62" s="71">
        <v>254062602.25814474</v>
      </c>
      <c r="AQ62" s="72"/>
      <c r="AR62" s="71">
        <v>1000</v>
      </c>
      <c r="AS62" s="71">
        <v>178</v>
      </c>
      <c r="AT62" s="71">
        <v>0</v>
      </c>
      <c r="AU62" s="71">
        <v>0</v>
      </c>
      <c r="AV62" s="71">
        <v>0</v>
      </c>
      <c r="AW62" s="71">
        <v>0</v>
      </c>
      <c r="AX62" s="71"/>
      <c r="AY62" s="72"/>
      <c r="AZ62" s="71">
        <v>4307.4349999999986</v>
      </c>
      <c r="BA62" s="71">
        <v>7091.5120000000006</v>
      </c>
      <c r="BB62" s="71">
        <v>0</v>
      </c>
      <c r="BC62" s="71">
        <v>0</v>
      </c>
      <c r="BD62" s="71">
        <v>0</v>
      </c>
      <c r="BE62" s="71">
        <v>0</v>
      </c>
      <c r="BF62" s="71"/>
      <c r="BG62" s="72"/>
      <c r="BH62" s="71">
        <v>0</v>
      </c>
      <c r="BI62" s="71">
        <v>0</v>
      </c>
      <c r="BJ62" s="71">
        <v>19.917999999999999</v>
      </c>
      <c r="BK62" s="71">
        <v>0</v>
      </c>
      <c r="BL62" s="71">
        <v>0</v>
      </c>
      <c r="BM62" s="71">
        <v>0</v>
      </c>
      <c r="BN62" s="72"/>
      <c r="BO62" s="71">
        <v>0</v>
      </c>
      <c r="BP62" s="71">
        <v>0</v>
      </c>
      <c r="BQ62" s="71">
        <v>4</v>
      </c>
      <c r="BR62" s="71">
        <v>0</v>
      </c>
      <c r="BS62" s="71">
        <v>0</v>
      </c>
      <c r="BT62" s="71">
        <v>0</v>
      </c>
      <c r="BU62"/>
      <c r="BV62" s="70">
        <v>19.917999999999999</v>
      </c>
      <c r="BW62" s="70">
        <v>0</v>
      </c>
      <c r="BX62" s="70">
        <v>0</v>
      </c>
      <c r="BY62" s="70">
        <v>0</v>
      </c>
      <c r="BZ62" s="70">
        <v>0</v>
      </c>
      <c r="CA62" s="70">
        <v>0</v>
      </c>
      <c r="CB62" s="70">
        <v>0</v>
      </c>
      <c r="CC62" s="70">
        <v>0</v>
      </c>
      <c r="CD62" s="70">
        <v>0</v>
      </c>
    </row>
    <row r="63" spans="1:82">
      <c r="A63" s="70" t="s">
        <v>1753</v>
      </c>
      <c r="B63" s="70">
        <v>115</v>
      </c>
      <c r="C63" s="70">
        <v>13</v>
      </c>
      <c r="D63" s="70">
        <v>7</v>
      </c>
      <c r="E63" s="70">
        <v>2016</v>
      </c>
      <c r="F63" s="70" t="s">
        <v>155</v>
      </c>
      <c r="G63" s="70" t="s">
        <v>1740</v>
      </c>
      <c r="H63" s="70" t="s">
        <v>1741</v>
      </c>
      <c r="I63" s="148"/>
      <c r="J63" s="71">
        <v>178.25176631692864</v>
      </c>
      <c r="K63" s="71">
        <v>2.349141564593713</v>
      </c>
      <c r="L63" s="71">
        <v>3.8467141246342993</v>
      </c>
      <c r="M63" s="71">
        <v>38.313576732948214</v>
      </c>
      <c r="N63" s="71">
        <v>49.811794722288454</v>
      </c>
      <c r="O63" s="71">
        <v>34.565229992029586</v>
      </c>
      <c r="P63" s="71">
        <v>38.369327113277492</v>
      </c>
      <c r="Q63" s="71">
        <v>2.6740579424225968</v>
      </c>
      <c r="R63" s="71">
        <v>0.14213905824393044</v>
      </c>
      <c r="S63" s="71">
        <v>2.6354789239032139</v>
      </c>
      <c r="T63" s="72"/>
      <c r="U63" s="71">
        <v>6802742</v>
      </c>
      <c r="V63" s="71">
        <v>1075</v>
      </c>
      <c r="W63" s="71">
        <v>83</v>
      </c>
      <c r="X63" s="71">
        <v>9367</v>
      </c>
      <c r="Y63" s="71">
        <v>15896</v>
      </c>
      <c r="Z63" s="71">
        <v>20329</v>
      </c>
      <c r="AA63" s="71">
        <v>7897</v>
      </c>
      <c r="AB63" s="71">
        <v>37859</v>
      </c>
      <c r="AC63" s="71">
        <v>24275.95200507954</v>
      </c>
      <c r="AD63" s="71">
        <v>2.6354789239032139</v>
      </c>
      <c r="AE63" s="72"/>
      <c r="AF63" s="71">
        <v>81816018.555502847</v>
      </c>
      <c r="AG63" s="71">
        <v>1771571.1591092439</v>
      </c>
      <c r="AH63" s="71">
        <v>653496.35502266127</v>
      </c>
      <c r="AI63" s="71">
        <v>55282807.032280557</v>
      </c>
      <c r="AJ63" s="71">
        <v>83109836.498361886</v>
      </c>
      <c r="AK63" s="71">
        <v>0</v>
      </c>
      <c r="AL63" s="71">
        <v>0</v>
      </c>
      <c r="AM63" s="71">
        <v>5192448.0285009397</v>
      </c>
      <c r="AN63" s="71">
        <v>0</v>
      </c>
      <c r="AO63" s="71">
        <v>0</v>
      </c>
      <c r="AP63" s="71">
        <v>227826177.62877813</v>
      </c>
      <c r="AQ63" s="72"/>
      <c r="AR63" s="71">
        <v>1084</v>
      </c>
      <c r="AS63" s="71">
        <v>207</v>
      </c>
      <c r="AT63" s="71">
        <v>0</v>
      </c>
      <c r="AU63" s="71">
        <v>0</v>
      </c>
      <c r="AV63" s="71">
        <v>0</v>
      </c>
      <c r="AW63" s="71">
        <v>0</v>
      </c>
      <c r="AX63" s="71"/>
      <c r="AY63" s="72"/>
      <c r="AZ63" s="71">
        <v>4801.01</v>
      </c>
      <c r="BA63" s="71">
        <v>7687.4120000000003</v>
      </c>
      <c r="BB63" s="71">
        <v>0</v>
      </c>
      <c r="BC63" s="71">
        <v>0</v>
      </c>
      <c r="BD63" s="71">
        <v>0</v>
      </c>
      <c r="BE63" s="71">
        <v>0</v>
      </c>
      <c r="BF63" s="71"/>
      <c r="BG63" s="72"/>
      <c r="BH63" s="71">
        <v>0</v>
      </c>
      <c r="BI63" s="71">
        <v>0</v>
      </c>
      <c r="BJ63" s="71">
        <v>19.413</v>
      </c>
      <c r="BK63" s="71">
        <v>0</v>
      </c>
      <c r="BL63" s="71">
        <v>0</v>
      </c>
      <c r="BM63" s="71">
        <v>0</v>
      </c>
      <c r="BN63" s="72"/>
      <c r="BO63" s="71">
        <v>0</v>
      </c>
      <c r="BP63" s="71">
        <v>0</v>
      </c>
      <c r="BQ63" s="71">
        <v>4</v>
      </c>
      <c r="BR63" s="71">
        <v>0</v>
      </c>
      <c r="BS63" s="71">
        <v>0</v>
      </c>
      <c r="BT63" s="71">
        <v>0</v>
      </c>
      <c r="BU63"/>
      <c r="BV63" s="70">
        <v>19.413</v>
      </c>
      <c r="BW63" s="70">
        <v>0</v>
      </c>
      <c r="BX63" s="70">
        <v>0</v>
      </c>
      <c r="BY63" s="70">
        <v>0</v>
      </c>
      <c r="BZ63" s="70">
        <v>0</v>
      </c>
      <c r="CA63" s="70">
        <v>0</v>
      </c>
      <c r="CB63" s="70">
        <v>0</v>
      </c>
      <c r="CC63" s="70">
        <v>0</v>
      </c>
      <c r="CD63" s="70">
        <v>0</v>
      </c>
    </row>
    <row r="64" spans="1:82">
      <c r="A64" s="70" t="s">
        <v>1754</v>
      </c>
      <c r="B64" s="70">
        <v>116</v>
      </c>
      <c r="C64" s="70">
        <v>14</v>
      </c>
      <c r="D64" s="70">
        <v>7</v>
      </c>
      <c r="E64" s="70">
        <v>2017</v>
      </c>
      <c r="F64" s="70" t="s">
        <v>156</v>
      </c>
      <c r="G64" s="1064" t="s">
        <v>1740</v>
      </c>
      <c r="H64" s="70" t="s">
        <v>1741</v>
      </c>
      <c r="I64" s="148"/>
      <c r="J64" s="71">
        <v>164.38381967230157</v>
      </c>
      <c r="K64" s="71">
        <v>2.3614063121501614</v>
      </c>
      <c r="L64" s="71">
        <v>3.522041426248574</v>
      </c>
      <c r="M64" s="71">
        <v>37.188405908743711</v>
      </c>
      <c r="N64" s="71">
        <v>53.116824674015525</v>
      </c>
      <c r="O64" s="71">
        <v>34.237036924507976</v>
      </c>
      <c r="P64" s="71">
        <v>37.720723859296449</v>
      </c>
      <c r="Q64" s="71">
        <v>2.5574596110249699</v>
      </c>
      <c r="R64" s="71">
        <v>0.12961379642107462</v>
      </c>
      <c r="S64" s="71">
        <v>3.8141897593465002</v>
      </c>
      <c r="T64" s="72"/>
      <c r="U64" s="71">
        <v>7059578.9999999991</v>
      </c>
      <c r="V64" s="71">
        <v>1075</v>
      </c>
      <c r="W64" s="71">
        <v>83</v>
      </c>
      <c r="X64" s="71">
        <v>9367</v>
      </c>
      <c r="Y64" s="71">
        <v>15911</v>
      </c>
      <c r="Z64" s="71">
        <v>20470</v>
      </c>
      <c r="AA64" s="71">
        <v>7813</v>
      </c>
      <c r="AB64" s="71">
        <v>37443</v>
      </c>
      <c r="AC64" s="71">
        <v>22575.999999999989</v>
      </c>
      <c r="AD64" s="71">
        <v>3.8141897593465002</v>
      </c>
      <c r="AE64" s="72"/>
      <c r="AF64" s="71">
        <v>73161099.648073763</v>
      </c>
      <c r="AG64" s="71">
        <v>1783480.406995876</v>
      </c>
      <c r="AH64" s="71">
        <v>762838.23129408911</v>
      </c>
      <c r="AI64" s="71">
        <v>54186771.114820287</v>
      </c>
      <c r="AJ64" s="71">
        <v>87475240.008686855</v>
      </c>
      <c r="AK64" s="71">
        <v>0</v>
      </c>
      <c r="AL64" s="71">
        <v>0</v>
      </c>
      <c r="AM64" s="71">
        <v>5143428.1692945911</v>
      </c>
      <c r="AN64" s="71">
        <v>0</v>
      </c>
      <c r="AO64" s="71">
        <v>0</v>
      </c>
      <c r="AP64" s="71">
        <v>222512857.57916546</v>
      </c>
      <c r="AQ64" s="72"/>
      <c r="AR64" s="71">
        <v>1140</v>
      </c>
      <c r="AS64" s="71">
        <v>222</v>
      </c>
      <c r="AT64" s="71">
        <v>0</v>
      </c>
      <c r="AU64" s="71">
        <v>0</v>
      </c>
      <c r="AV64" s="71">
        <v>0</v>
      </c>
      <c r="AW64" s="71">
        <v>0</v>
      </c>
      <c r="AX64" s="71"/>
      <c r="AY64" s="72"/>
      <c r="AZ64" s="71">
        <v>5118.7700000000004</v>
      </c>
      <c r="BA64" s="71">
        <v>8725.011999999997</v>
      </c>
      <c r="BB64" s="71">
        <v>0</v>
      </c>
      <c r="BC64" s="71">
        <v>0</v>
      </c>
      <c r="BD64" s="71">
        <v>0</v>
      </c>
      <c r="BE64" s="71">
        <v>0</v>
      </c>
      <c r="BF64" s="71"/>
      <c r="BG64" s="72"/>
      <c r="BH64" s="71">
        <v>0</v>
      </c>
      <c r="BI64" s="71">
        <v>0</v>
      </c>
      <c r="BJ64" s="71">
        <v>16.844000000000001</v>
      </c>
      <c r="BK64" s="71">
        <v>0</v>
      </c>
      <c r="BL64" s="71">
        <v>0</v>
      </c>
      <c r="BM64" s="71">
        <v>0</v>
      </c>
      <c r="BN64" s="72"/>
      <c r="BO64" s="71">
        <v>0</v>
      </c>
      <c r="BP64" s="71">
        <v>0</v>
      </c>
      <c r="BQ64" s="71">
        <v>4</v>
      </c>
      <c r="BR64" s="71">
        <v>0</v>
      </c>
      <c r="BS64" s="71">
        <v>0</v>
      </c>
      <c r="BT64" s="71">
        <v>0</v>
      </c>
      <c r="BU64"/>
      <c r="BV64" s="70">
        <v>16.844000000000001</v>
      </c>
      <c r="BW64" s="70">
        <v>0</v>
      </c>
      <c r="BX64" s="70">
        <v>0</v>
      </c>
      <c r="BY64" s="70">
        <v>0</v>
      </c>
      <c r="BZ64" s="70">
        <v>0</v>
      </c>
      <c r="CA64" s="70">
        <v>0</v>
      </c>
      <c r="CB64" s="70">
        <v>0</v>
      </c>
      <c r="CC64" s="70">
        <v>0</v>
      </c>
      <c r="CD64" s="70">
        <v>0</v>
      </c>
    </row>
    <row r="65" spans="1:82">
      <c r="A65" s="70" t="s">
        <v>1755</v>
      </c>
      <c r="B65" s="70">
        <v>117</v>
      </c>
      <c r="C65" s="70">
        <v>15</v>
      </c>
      <c r="D65" s="70">
        <v>7</v>
      </c>
      <c r="E65" s="70">
        <v>2018</v>
      </c>
      <c r="F65" s="70" t="s">
        <v>183</v>
      </c>
      <c r="G65" s="1064" t="s">
        <v>1740</v>
      </c>
      <c r="H65" s="70" t="s">
        <v>1741</v>
      </c>
      <c r="I65" s="148"/>
      <c r="J65" s="71">
        <v>171.5675036098994</v>
      </c>
      <c r="K65" s="71">
        <v>2.2228108255159014</v>
      </c>
      <c r="L65" s="71">
        <v>3.1830993591432239</v>
      </c>
      <c r="M65" s="71">
        <v>37.142977707867949</v>
      </c>
      <c r="N65" s="71">
        <v>46.086546133876944</v>
      </c>
      <c r="O65" s="71">
        <v>33.803861527068577</v>
      </c>
      <c r="P65" s="71">
        <v>37.23530546185377</v>
      </c>
      <c r="Q65" s="71">
        <v>2.3618867559131198</v>
      </c>
      <c r="R65" s="71">
        <v>0.40812960650165708</v>
      </c>
      <c r="S65" s="71">
        <v>3.2382397942928098</v>
      </c>
      <c r="T65" s="72"/>
      <c r="U65" s="71">
        <v>7625914</v>
      </c>
      <c r="V65" s="71">
        <v>1075</v>
      </c>
      <c r="W65" s="71">
        <v>83</v>
      </c>
      <c r="X65" s="71">
        <v>9367</v>
      </c>
      <c r="Y65" s="71">
        <v>16044</v>
      </c>
      <c r="Z65" s="71">
        <v>20598</v>
      </c>
      <c r="AA65" s="71">
        <v>7790</v>
      </c>
      <c r="AB65" s="71">
        <v>37265</v>
      </c>
      <c r="AC65" s="71">
        <v>70809</v>
      </c>
      <c r="AD65" s="71">
        <v>3.2382397942928098</v>
      </c>
      <c r="AE65" s="72"/>
      <c r="AF65" s="71">
        <v>83209496.970933452</v>
      </c>
      <c r="AG65" s="71">
        <v>1590396.4623338629</v>
      </c>
      <c r="AH65" s="71">
        <v>667861.93319433054</v>
      </c>
      <c r="AI65" s="71">
        <v>53234696.147800609</v>
      </c>
      <c r="AJ65" s="71">
        <v>74564923.261257365</v>
      </c>
      <c r="AK65" s="71">
        <v>0</v>
      </c>
      <c r="AL65" s="71">
        <v>0</v>
      </c>
      <c r="AM65" s="71">
        <v>5129568.6406695955</v>
      </c>
      <c r="AN65" s="71">
        <v>0</v>
      </c>
      <c r="AO65" s="71">
        <v>0</v>
      </c>
      <c r="AP65" s="71">
        <v>218396943.41618919</v>
      </c>
      <c r="AQ65" s="72"/>
      <c r="AR65" s="71">
        <v>1228</v>
      </c>
      <c r="AS65" s="71">
        <v>239</v>
      </c>
      <c r="AT65" s="71">
        <v>0</v>
      </c>
      <c r="AU65" s="71">
        <v>0</v>
      </c>
      <c r="AV65" s="71">
        <v>0</v>
      </c>
      <c r="AW65" s="71">
        <v>0</v>
      </c>
      <c r="AX65" s="71"/>
      <c r="AY65" s="72"/>
      <c r="AZ65" s="71">
        <v>5611.0820000000003</v>
      </c>
      <c r="BA65" s="71">
        <v>9857.7119999999995</v>
      </c>
      <c r="BB65" s="71">
        <v>0</v>
      </c>
      <c r="BC65" s="71">
        <v>0</v>
      </c>
      <c r="BD65" s="71">
        <v>0</v>
      </c>
      <c r="BE65" s="71">
        <v>0</v>
      </c>
      <c r="BF65" s="71"/>
      <c r="BG65" s="72"/>
      <c r="BH65" s="71">
        <v>0</v>
      </c>
      <c r="BI65" s="71">
        <v>0</v>
      </c>
      <c r="BJ65" s="71">
        <v>16.626999999999999</v>
      </c>
      <c r="BK65" s="71">
        <v>0</v>
      </c>
      <c r="BL65" s="71">
        <v>0</v>
      </c>
      <c r="BM65" s="71">
        <v>0</v>
      </c>
      <c r="BN65" s="72"/>
      <c r="BO65" s="71">
        <v>0</v>
      </c>
      <c r="BP65" s="71">
        <v>0</v>
      </c>
      <c r="BQ65" s="71">
        <v>4</v>
      </c>
      <c r="BR65" s="71">
        <v>0</v>
      </c>
      <c r="BS65" s="71">
        <v>0</v>
      </c>
      <c r="BT65" s="71">
        <v>0</v>
      </c>
      <c r="BU65"/>
      <c r="BV65" s="70">
        <v>16.626999999999999</v>
      </c>
      <c r="BW65" s="70">
        <v>0</v>
      </c>
      <c r="BX65" s="70">
        <v>0</v>
      </c>
      <c r="BY65" s="70">
        <v>0</v>
      </c>
      <c r="BZ65" s="70">
        <v>0</v>
      </c>
      <c r="CA65" s="70">
        <v>0</v>
      </c>
      <c r="CB65" s="70">
        <v>0</v>
      </c>
      <c r="CC65" s="70">
        <v>0</v>
      </c>
      <c r="CD65" s="70">
        <v>0</v>
      </c>
    </row>
    <row r="66" spans="1:82">
      <c r="A66" s="70" t="s">
        <v>1756</v>
      </c>
      <c r="B66" s="70">
        <v>118</v>
      </c>
      <c r="C66" s="70">
        <v>16</v>
      </c>
      <c r="D66" s="70">
        <v>7</v>
      </c>
      <c r="E66" s="70">
        <v>2019</v>
      </c>
      <c r="F66" s="70" t="s">
        <v>158</v>
      </c>
      <c r="G66" s="70" t="s">
        <v>1740</v>
      </c>
      <c r="H66" s="70" t="s">
        <v>1741</v>
      </c>
      <c r="I66" s="148"/>
      <c r="J66" s="71">
        <v>163.87982143287743</v>
      </c>
      <c r="K66" s="71">
        <v>1.8635838701549652</v>
      </c>
      <c r="L66" s="71">
        <v>3.1338041024139538</v>
      </c>
      <c r="M66" s="71">
        <v>29.814287889702932</v>
      </c>
      <c r="N66" s="71">
        <v>37.878894405269818</v>
      </c>
      <c r="O66" s="71">
        <v>33.475649598500368</v>
      </c>
      <c r="P66" s="71">
        <v>36.904492760170299</v>
      </c>
      <c r="Q66" s="71">
        <v>2.2791435384176002</v>
      </c>
      <c r="R66" s="71">
        <v>0.49429498950356443</v>
      </c>
      <c r="S66" s="71">
        <v>3.5601647035184469</v>
      </c>
      <c r="T66" s="72"/>
      <c r="U66" s="71">
        <v>7670345</v>
      </c>
      <c r="V66" s="71">
        <v>1075</v>
      </c>
      <c r="W66" s="71">
        <v>83</v>
      </c>
      <c r="X66" s="71">
        <v>9367</v>
      </c>
      <c r="Y66" s="71">
        <v>16104</v>
      </c>
      <c r="Z66" s="71">
        <v>20958</v>
      </c>
      <c r="AA66" s="71">
        <v>7663</v>
      </c>
      <c r="AB66" s="71">
        <v>36933</v>
      </c>
      <c r="AC66" s="71">
        <v>87163</v>
      </c>
      <c r="AD66" s="71">
        <v>3.5601647035184469</v>
      </c>
      <c r="AE66" s="72"/>
      <c r="AF66" s="71">
        <v>81743060.447987482</v>
      </c>
      <c r="AG66" s="71">
        <v>1535064.9581701651</v>
      </c>
      <c r="AH66" s="71">
        <v>779511.81403352611</v>
      </c>
      <c r="AI66" s="71">
        <v>53409582.006697729</v>
      </c>
      <c r="AJ66" s="71">
        <v>74574452.879344195</v>
      </c>
      <c r="AK66" s="71">
        <v>0</v>
      </c>
      <c r="AL66" s="71">
        <v>0</v>
      </c>
      <c r="AM66" s="71">
        <v>5029996.5685248571</v>
      </c>
      <c r="AN66" s="71">
        <v>0</v>
      </c>
      <c r="AO66" s="71">
        <v>0</v>
      </c>
      <c r="AP66" s="71">
        <v>217071668.67475796</v>
      </c>
      <c r="AQ66" s="72"/>
      <c r="AR66" s="71">
        <v>1344</v>
      </c>
      <c r="AS66" s="71">
        <v>251</v>
      </c>
      <c r="AT66" s="71">
        <v>0</v>
      </c>
      <c r="AU66" s="71">
        <v>0</v>
      </c>
      <c r="AV66" s="71">
        <v>0</v>
      </c>
      <c r="AW66" s="71">
        <v>0</v>
      </c>
      <c r="AX66" s="71"/>
      <c r="AY66" s="72"/>
      <c r="AZ66" s="71">
        <v>6233.1710000000021</v>
      </c>
      <c r="BA66" s="71">
        <v>10187.312</v>
      </c>
      <c r="BB66" s="71">
        <v>0</v>
      </c>
      <c r="BC66" s="71">
        <v>0</v>
      </c>
      <c r="BD66" s="71">
        <v>0</v>
      </c>
      <c r="BE66" s="71">
        <v>0</v>
      </c>
      <c r="BF66" s="71"/>
      <c r="BG66" s="72"/>
      <c r="BH66" s="71">
        <v>0</v>
      </c>
      <c r="BI66" s="71">
        <v>0</v>
      </c>
      <c r="BJ66" s="71">
        <v>15.426</v>
      </c>
      <c r="BK66" s="71">
        <v>0</v>
      </c>
      <c r="BL66" s="71">
        <v>0</v>
      </c>
      <c r="BM66" s="71">
        <v>0</v>
      </c>
      <c r="BN66" s="72"/>
      <c r="BO66" s="71">
        <v>0</v>
      </c>
      <c r="BP66" s="71">
        <v>0</v>
      </c>
      <c r="BQ66" s="71">
        <v>4</v>
      </c>
      <c r="BR66" s="71">
        <v>0</v>
      </c>
      <c r="BS66" s="71">
        <v>0</v>
      </c>
      <c r="BT66" s="71">
        <v>0</v>
      </c>
      <c r="BU66"/>
      <c r="BV66" s="70">
        <v>15.426</v>
      </c>
      <c r="BW66" s="70">
        <v>0</v>
      </c>
      <c r="BX66" s="70">
        <v>0</v>
      </c>
      <c r="BY66" s="70">
        <v>0</v>
      </c>
      <c r="BZ66" s="70">
        <v>0</v>
      </c>
      <c r="CA66" s="70">
        <v>0</v>
      </c>
      <c r="CB66" s="70">
        <v>0</v>
      </c>
      <c r="CC66" s="70">
        <v>0</v>
      </c>
      <c r="CD66" s="70">
        <v>0</v>
      </c>
    </row>
    <row r="67" spans="1:82">
      <c r="A67" s="70" t="s">
        <v>1757</v>
      </c>
      <c r="B67" s="70">
        <v>119</v>
      </c>
      <c r="C67" s="70">
        <v>17</v>
      </c>
      <c r="D67" s="70">
        <v>7</v>
      </c>
      <c r="E67" s="70">
        <v>2020</v>
      </c>
      <c r="F67" s="70" t="s">
        <v>159</v>
      </c>
      <c r="G67" s="70" t="s">
        <v>1740</v>
      </c>
      <c r="H67" s="70" t="s">
        <v>1741</v>
      </c>
      <c r="I67" s="148"/>
      <c r="J67" s="71">
        <v>173.1301774555275</v>
      </c>
      <c r="K67" s="71">
        <v>2.3280614249649787</v>
      </c>
      <c r="L67" s="71">
        <v>9.6560707800840806</v>
      </c>
      <c r="M67" s="71">
        <v>36.779649260860168</v>
      </c>
      <c r="N67" s="71">
        <v>51.885451217496559</v>
      </c>
      <c r="O67" s="71">
        <v>29.162868925270867</v>
      </c>
      <c r="P67" s="71">
        <v>34.62106200126879</v>
      </c>
      <c r="Q67" s="71">
        <v>2.1498848572948099</v>
      </c>
      <c r="R67" s="71">
        <v>0.72453979298218063</v>
      </c>
      <c r="S67" s="71">
        <v>2.716329566493493</v>
      </c>
      <c r="T67" s="72"/>
      <c r="U67" s="71">
        <v>7070979</v>
      </c>
      <c r="V67" s="71">
        <v>1077</v>
      </c>
      <c r="W67" s="71">
        <v>210</v>
      </c>
      <c r="X67" s="71">
        <v>9194</v>
      </c>
      <c r="Y67" s="71">
        <v>16095</v>
      </c>
      <c r="Z67" s="71">
        <v>20839</v>
      </c>
      <c r="AA67" s="71">
        <v>7641</v>
      </c>
      <c r="AB67" s="71">
        <v>36463</v>
      </c>
      <c r="AC67" s="71">
        <v>128438.99999999997</v>
      </c>
      <c r="AD67" s="71">
        <v>2.716329566493493</v>
      </c>
      <c r="AE67" s="72"/>
      <c r="AF67" s="71">
        <v>83113458.438836157</v>
      </c>
      <c r="AG67" s="71">
        <v>1588116.1170417124</v>
      </c>
      <c r="AH67" s="71">
        <v>2736565.8434212864</v>
      </c>
      <c r="AI67" s="71">
        <v>50846424.662944846</v>
      </c>
      <c r="AJ67" s="71">
        <v>82419902.630399227</v>
      </c>
      <c r="AK67" s="71"/>
      <c r="AL67" s="71"/>
      <c r="AM67" s="71">
        <v>4758826.6123794476</v>
      </c>
      <c r="AN67" s="71"/>
      <c r="AO67" s="71"/>
      <c r="AP67" s="71">
        <v>225463294.30502269</v>
      </c>
      <c r="AQ67" s="72"/>
      <c r="AR67" s="71">
        <v>1427</v>
      </c>
      <c r="AS67" s="71">
        <v>263</v>
      </c>
      <c r="AT67" s="71">
        <v>0</v>
      </c>
      <c r="AU67" s="71">
        <v>0</v>
      </c>
      <c r="AV67" s="71">
        <v>0</v>
      </c>
      <c r="AW67" s="71">
        <v>0</v>
      </c>
      <c r="AX67" s="71"/>
      <c r="AY67" s="72"/>
      <c r="AZ67" s="71">
        <v>6716.2820000000011</v>
      </c>
      <c r="BA67" s="71">
        <v>11360.312</v>
      </c>
      <c r="BB67" s="71">
        <v>0</v>
      </c>
      <c r="BC67" s="71">
        <v>0</v>
      </c>
      <c r="BD67" s="71">
        <v>0</v>
      </c>
      <c r="BE67" s="71">
        <v>0</v>
      </c>
      <c r="BF67" s="71"/>
      <c r="BG67" s="72"/>
      <c r="BH67" s="71">
        <v>0</v>
      </c>
      <c r="BI67" s="71">
        <v>0</v>
      </c>
      <c r="BJ67" s="71">
        <v>11.625999999999999</v>
      </c>
      <c r="BK67" s="71">
        <v>0</v>
      </c>
      <c r="BL67" s="71">
        <v>0</v>
      </c>
      <c r="BM67" s="71">
        <v>0</v>
      </c>
      <c r="BN67" s="72"/>
      <c r="BO67" s="71">
        <v>0</v>
      </c>
      <c r="BP67" s="71">
        <v>0</v>
      </c>
      <c r="BQ67" s="71">
        <v>4</v>
      </c>
      <c r="BR67" s="71">
        <v>0</v>
      </c>
      <c r="BS67" s="71">
        <v>0</v>
      </c>
      <c r="BT67" s="71">
        <v>0</v>
      </c>
      <c r="BU67"/>
      <c r="BV67" s="70">
        <v>11.625999999999999</v>
      </c>
      <c r="BW67" s="70">
        <v>0</v>
      </c>
      <c r="BX67" s="70">
        <v>0</v>
      </c>
      <c r="BY67" s="70">
        <v>0</v>
      </c>
      <c r="BZ67" s="70">
        <v>0</v>
      </c>
      <c r="CA67" s="70">
        <v>0</v>
      </c>
      <c r="CB67" s="70">
        <v>0</v>
      </c>
      <c r="CC67" s="70">
        <v>0</v>
      </c>
      <c r="CD67" s="70">
        <v>0</v>
      </c>
    </row>
    <row r="68" spans="1:82">
      <c r="A68" s="70" t="s">
        <v>1758</v>
      </c>
      <c r="B68" s="70">
        <v>119</v>
      </c>
      <c r="C68" s="70">
        <v>18</v>
      </c>
      <c r="D68" s="70">
        <v>7</v>
      </c>
      <c r="E68" s="70">
        <v>2021</v>
      </c>
      <c r="F68" s="70" t="s">
        <v>160</v>
      </c>
      <c r="G68" s="70" t="s">
        <v>1740</v>
      </c>
      <c r="H68" s="70" t="s">
        <v>1741</v>
      </c>
      <c r="I68" s="148"/>
      <c r="J68" s="71">
        <v>151.04941189316114</v>
      </c>
      <c r="K68" s="71">
        <v>2.3787928695737977</v>
      </c>
      <c r="L68" s="71">
        <v>8.9487215263407549</v>
      </c>
      <c r="M68" s="71">
        <v>35.380164929853265</v>
      </c>
      <c r="N68" s="71">
        <v>49.487380256498234</v>
      </c>
      <c r="O68" s="71">
        <v>28.361083968456668</v>
      </c>
      <c r="P68" s="71">
        <v>35.583738626666808</v>
      </c>
      <c r="Q68" s="71">
        <v>2.1081832867992198</v>
      </c>
      <c r="R68" s="71">
        <v>1.0722588650469329</v>
      </c>
      <c r="S68" s="71">
        <v>3.0188210389746319</v>
      </c>
      <c r="T68" s="72"/>
      <c r="U68" s="71">
        <v>7745097</v>
      </c>
      <c r="V68" s="71">
        <v>1077</v>
      </c>
      <c r="W68" s="71">
        <v>210</v>
      </c>
      <c r="X68" s="71">
        <v>9194</v>
      </c>
      <c r="Y68" s="71">
        <v>16121</v>
      </c>
      <c r="Z68" s="71">
        <v>20867</v>
      </c>
      <c r="AA68" s="71">
        <v>7658</v>
      </c>
      <c r="AB68" s="71">
        <v>36107</v>
      </c>
      <c r="AC68" s="71">
        <v>184398.99999999997</v>
      </c>
      <c r="AD68" s="71">
        <v>3.0188210389746319</v>
      </c>
      <c r="AE68" s="72"/>
      <c r="AF68" s="71">
        <v>71980875.268555716</v>
      </c>
      <c r="AG68" s="71">
        <v>1697612.1254125431</v>
      </c>
      <c r="AH68" s="71">
        <v>2690376.8098602151</v>
      </c>
      <c r="AI68" s="71">
        <v>54844547.47531648</v>
      </c>
      <c r="AJ68" s="71">
        <v>79590631.9031059</v>
      </c>
      <c r="AK68" s="71">
        <v>0</v>
      </c>
      <c r="AL68" s="71">
        <v>0</v>
      </c>
      <c r="AM68" s="71">
        <v>4739545.1970763402</v>
      </c>
      <c r="AN68" s="71">
        <v>0</v>
      </c>
      <c r="AO68" s="71">
        <v>0</v>
      </c>
      <c r="AP68" s="71">
        <v>215543588.77932718</v>
      </c>
      <c r="AQ68" s="72"/>
      <c r="AR68" s="71">
        <v>1507</v>
      </c>
      <c r="AS68" s="71">
        <v>270</v>
      </c>
      <c r="AT68" s="71">
        <v>0</v>
      </c>
      <c r="AU68" s="71">
        <v>0</v>
      </c>
      <c r="AV68" s="71">
        <v>0</v>
      </c>
      <c r="AW68" s="71">
        <v>0</v>
      </c>
      <c r="AX68" s="71"/>
      <c r="AY68" s="72"/>
      <c r="AZ68" s="71">
        <v>7203.239999999998</v>
      </c>
      <c r="BA68" s="71">
        <v>12107.012000000001</v>
      </c>
      <c r="BB68" s="71">
        <v>0</v>
      </c>
      <c r="BC68" s="71">
        <v>0</v>
      </c>
      <c r="BD68" s="71">
        <v>0</v>
      </c>
      <c r="BE68" s="71">
        <v>0</v>
      </c>
      <c r="BF68" s="71"/>
      <c r="BG68" s="72"/>
      <c r="BH68" s="71">
        <v>0</v>
      </c>
      <c r="BI68" s="71">
        <v>0</v>
      </c>
      <c r="BJ68" s="71">
        <v>13.632999999999999</v>
      </c>
      <c r="BK68" s="71">
        <v>0</v>
      </c>
      <c r="BL68" s="71">
        <v>0</v>
      </c>
      <c r="BM68" s="71">
        <v>0</v>
      </c>
      <c r="BN68" s="72"/>
      <c r="BO68" s="71">
        <v>0</v>
      </c>
      <c r="BP68" s="71">
        <v>0</v>
      </c>
      <c r="BQ68" s="71">
        <v>4</v>
      </c>
      <c r="BR68" s="71">
        <v>0</v>
      </c>
      <c r="BS68" s="71">
        <v>0</v>
      </c>
      <c r="BT68" s="71">
        <v>0</v>
      </c>
      <c r="BU68"/>
      <c r="BV68" s="70">
        <v>13.632999999999999</v>
      </c>
      <c r="BW68" s="70">
        <v>0</v>
      </c>
      <c r="BX68" s="70">
        <v>0</v>
      </c>
      <c r="BY68" s="70">
        <v>0</v>
      </c>
      <c r="BZ68" s="70">
        <v>0</v>
      </c>
      <c r="CA68" s="70">
        <v>0</v>
      </c>
      <c r="CB68" s="70">
        <v>0</v>
      </c>
      <c r="CC68" s="70">
        <v>0</v>
      </c>
      <c r="CD68" s="70">
        <v>0</v>
      </c>
    </row>
    <row r="69" spans="1:82">
      <c r="A69" s="70" t="s">
        <v>1759</v>
      </c>
      <c r="B69" s="70">
        <v>119</v>
      </c>
      <c r="C69" s="70">
        <v>19</v>
      </c>
      <c r="D69" s="70">
        <v>7</v>
      </c>
      <c r="E69" s="70">
        <v>2022</v>
      </c>
      <c r="F69" s="70" t="s">
        <v>161</v>
      </c>
      <c r="G69" s="70" t="s">
        <v>1740</v>
      </c>
      <c r="H69" s="70" t="s">
        <v>1741</v>
      </c>
      <c r="I69" s="148"/>
      <c r="J69" s="71">
        <v>122.37295158219739</v>
      </c>
      <c r="K69" s="71">
        <v>2.0220870251289305</v>
      </c>
      <c r="L69" s="71">
        <v>8.3113189988787095</v>
      </c>
      <c r="M69" s="71">
        <v>29.177366498220124</v>
      </c>
      <c r="N69" s="71">
        <v>41.443644993392375</v>
      </c>
      <c r="O69" s="71">
        <v>29.868980015724052</v>
      </c>
      <c r="P69" s="71">
        <v>35.063160862309509</v>
      </c>
      <c r="Q69" s="71">
        <v>2.1078347109661522</v>
      </c>
      <c r="R69" s="71">
        <v>0.9876912956207502</v>
      </c>
      <c r="S69" s="71">
        <v>2.1813475029722369</v>
      </c>
      <c r="T69" s="72"/>
      <c r="U69" s="71">
        <v>8589158</v>
      </c>
      <c r="V69" s="71">
        <v>1077</v>
      </c>
      <c r="W69" s="71">
        <v>210</v>
      </c>
      <c r="X69" s="71">
        <v>9194</v>
      </c>
      <c r="Y69" s="71">
        <v>16200</v>
      </c>
      <c r="Z69" s="71">
        <v>20880</v>
      </c>
      <c r="AA69" s="71">
        <v>7661</v>
      </c>
      <c r="AB69" s="71">
        <v>35805</v>
      </c>
      <c r="AC69" s="71">
        <v>171988.99999999997</v>
      </c>
      <c r="AD69" s="71">
        <v>2.1813475029722369</v>
      </c>
      <c r="AE69" s="72"/>
      <c r="AF69" s="71">
        <v>76523242.746586248</v>
      </c>
      <c r="AG69" s="71">
        <v>1677384.7284986575</v>
      </c>
      <c r="AH69" s="71">
        <v>2907050.9434697977</v>
      </c>
      <c r="AI69" s="71">
        <v>50215701.414671354</v>
      </c>
      <c r="AJ69" s="71">
        <v>85043447.636797458</v>
      </c>
      <c r="AK69" s="71">
        <v>0</v>
      </c>
      <c r="AL69" s="71">
        <v>0</v>
      </c>
      <c r="AM69" s="71">
        <v>4623402.7762467731</v>
      </c>
      <c r="AN69" s="71">
        <v>0</v>
      </c>
      <c r="AO69" s="71">
        <v>0</v>
      </c>
      <c r="AP69" s="71">
        <v>220990230.2462703</v>
      </c>
      <c r="AQ69" s="72"/>
      <c r="AR69" s="71">
        <v>1591</v>
      </c>
      <c r="AS69" s="71">
        <v>271</v>
      </c>
      <c r="AT69" s="71">
        <v>0</v>
      </c>
      <c r="AU69" s="71">
        <v>0</v>
      </c>
      <c r="AV69" s="71">
        <v>0</v>
      </c>
      <c r="AW69" s="71">
        <v>0</v>
      </c>
      <c r="AX69" s="71"/>
      <c r="AY69" s="72"/>
      <c r="AZ69" s="71">
        <v>7712.1909999999898</v>
      </c>
      <c r="BA69" s="71">
        <v>12156.511999999999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1760</v>
      </c>
      <c r="B70" s="70">
        <v>119</v>
      </c>
      <c r="C70" s="70">
        <v>20</v>
      </c>
      <c r="D70" s="70">
        <v>7</v>
      </c>
      <c r="E70" s="70">
        <v>2023</v>
      </c>
      <c r="F70" s="70" t="s">
        <v>1539</v>
      </c>
      <c r="G70" s="70" t="s">
        <v>1740</v>
      </c>
      <c r="H70" s="70" t="s">
        <v>1741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1672</v>
      </c>
      <c r="AS70" s="71">
        <v>273</v>
      </c>
      <c r="AT70" s="71">
        <v>0</v>
      </c>
      <c r="AU70" s="71">
        <v>0</v>
      </c>
      <c r="AV70" s="71">
        <v>0</v>
      </c>
      <c r="AW70" s="71">
        <v>0</v>
      </c>
      <c r="AX70" s="71"/>
      <c r="AY70" s="72"/>
      <c r="AZ70" s="71">
        <v>8200.759999999982</v>
      </c>
      <c r="BA70" s="71">
        <v>12656.311999999998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1761</v>
      </c>
      <c r="B71" s="70">
        <v>119</v>
      </c>
      <c r="C71" s="70">
        <v>21</v>
      </c>
      <c r="D71" s="70">
        <v>7</v>
      </c>
      <c r="E71" s="70">
        <v>2024</v>
      </c>
      <c r="F71" s="70" t="s">
        <v>1554</v>
      </c>
      <c r="G71" s="70" t="s">
        <v>1740</v>
      </c>
      <c r="H71" s="70" t="s">
        <v>1741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1762</v>
      </c>
      <c r="B72" s="70">
        <v>426</v>
      </c>
      <c r="C72" s="70">
        <v>1</v>
      </c>
      <c r="D72" s="70">
        <v>26</v>
      </c>
      <c r="E72" s="70">
        <v>1990</v>
      </c>
      <c r="F72" s="70" t="s">
        <v>787</v>
      </c>
      <c r="G72" s="70" t="s">
        <v>1763</v>
      </c>
      <c r="H72" s="70" t="s">
        <v>1764</v>
      </c>
      <c r="I72" s="148"/>
      <c r="J72" s="71">
        <v>168.48276177461389</v>
      </c>
      <c r="K72" s="71">
        <v>1.671635281538487</v>
      </c>
      <c r="L72" s="71">
        <v>0.2866238890587785</v>
      </c>
      <c r="M72" s="71">
        <v>9.5119970350382026</v>
      </c>
      <c r="N72" s="71">
        <v>19.424813641897021</v>
      </c>
      <c r="O72" s="71">
        <v>19.075557829685469</v>
      </c>
      <c r="P72" s="71">
        <v>25.250081920660978</v>
      </c>
      <c r="Q72" s="71">
        <v>1.5812415973451901</v>
      </c>
      <c r="R72" s="71">
        <v>0</v>
      </c>
      <c r="S72" s="71">
        <v>1.269120800651276</v>
      </c>
      <c r="T72" s="72"/>
      <c r="U72" s="71">
        <v>7768293</v>
      </c>
      <c r="V72" s="71">
        <v>574</v>
      </c>
      <c r="W72" s="71">
        <v>3</v>
      </c>
      <c r="X72" s="71">
        <v>4045</v>
      </c>
      <c r="Y72" s="71">
        <v>7367</v>
      </c>
      <c r="Z72" s="71">
        <v>7846</v>
      </c>
      <c r="AA72" s="71">
        <v>6131</v>
      </c>
      <c r="AB72" s="71">
        <v>25674</v>
      </c>
      <c r="AC72" s="71">
        <v>0</v>
      </c>
      <c r="AD72" s="71">
        <v>1.269120800651276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1765</v>
      </c>
      <c r="B73" s="70">
        <v>427</v>
      </c>
      <c r="C73" s="70">
        <v>2</v>
      </c>
      <c r="D73" s="70">
        <v>26</v>
      </c>
      <c r="E73" s="70">
        <v>2005</v>
      </c>
      <c r="F73" s="70" t="s">
        <v>789</v>
      </c>
      <c r="G73" s="70" t="s">
        <v>1763</v>
      </c>
      <c r="H73" s="70" t="s">
        <v>1764</v>
      </c>
      <c r="I73" s="148"/>
      <c r="J73" s="71">
        <v>105.4972973826857</v>
      </c>
      <c r="K73" s="71">
        <v>1.663696618935854</v>
      </c>
      <c r="L73" s="71">
        <v>0.3353476830658591</v>
      </c>
      <c r="M73" s="71">
        <v>25.171555888148148</v>
      </c>
      <c r="N73" s="71">
        <v>42.012441135287247</v>
      </c>
      <c r="O73" s="71">
        <v>39.570048788609007</v>
      </c>
      <c r="P73" s="71">
        <v>26.10882093371367</v>
      </c>
      <c r="Q73" s="71">
        <v>1.92119587542895</v>
      </c>
      <c r="R73" s="71">
        <v>0</v>
      </c>
      <c r="S73" s="71">
        <v>2.1718182669999999</v>
      </c>
      <c r="T73" s="72"/>
      <c r="U73" s="71">
        <v>6991504</v>
      </c>
      <c r="V73" s="71">
        <v>721</v>
      </c>
      <c r="W73" s="71">
        <v>4</v>
      </c>
      <c r="X73" s="71">
        <v>5355</v>
      </c>
      <c r="Y73" s="71">
        <v>11419</v>
      </c>
      <c r="Z73" s="71">
        <v>18834</v>
      </c>
      <c r="AA73" s="71">
        <v>5192</v>
      </c>
      <c r="AB73" s="71">
        <v>32610</v>
      </c>
      <c r="AC73" s="71">
        <v>0</v>
      </c>
      <c r="AD73" s="71">
        <v>2.1718182669999999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1766</v>
      </c>
      <c r="B74" s="70">
        <v>428</v>
      </c>
      <c r="C74" s="70">
        <v>3</v>
      </c>
      <c r="D74" s="70">
        <v>26</v>
      </c>
      <c r="E74" s="70">
        <v>2006</v>
      </c>
      <c r="F74" s="70" t="s">
        <v>790</v>
      </c>
      <c r="G74" s="70" t="s">
        <v>1763</v>
      </c>
      <c r="H74" s="70" t="s">
        <v>1764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1767</v>
      </c>
      <c r="B75" s="70">
        <v>429</v>
      </c>
      <c r="C75" s="70">
        <v>4</v>
      </c>
      <c r="D75" s="70">
        <v>26</v>
      </c>
      <c r="E75" s="70">
        <v>2007</v>
      </c>
      <c r="F75" s="70" t="s">
        <v>791</v>
      </c>
      <c r="G75" s="70" t="s">
        <v>1763</v>
      </c>
      <c r="H75" s="70" t="s">
        <v>1764</v>
      </c>
      <c r="I75" s="148"/>
      <c r="J75" s="71">
        <v>106.8275158831495</v>
      </c>
      <c r="K75" s="71">
        <v>1.57152778483916</v>
      </c>
      <c r="L75" s="71">
        <v>0.23120195823155379</v>
      </c>
      <c r="M75" s="71">
        <v>27.140310685217429</v>
      </c>
      <c r="N75" s="71">
        <v>41.074455597728402</v>
      </c>
      <c r="O75" s="71">
        <v>38.743609230413789</v>
      </c>
      <c r="P75" s="71">
        <v>26.135074218364679</v>
      </c>
      <c r="Q75" s="71">
        <v>2.0547723656527501</v>
      </c>
      <c r="R75" s="71">
        <v>0</v>
      </c>
      <c r="S75" s="71">
        <v>1.71672688</v>
      </c>
      <c r="T75" s="72"/>
      <c r="U75" s="71">
        <v>7663908</v>
      </c>
      <c r="V75" s="71">
        <v>690</v>
      </c>
      <c r="W75" s="71">
        <v>3</v>
      </c>
      <c r="X75" s="71">
        <v>6946</v>
      </c>
      <c r="Y75" s="71">
        <v>11858</v>
      </c>
      <c r="Z75" s="71">
        <v>19170</v>
      </c>
      <c r="AA75" s="71">
        <v>5118</v>
      </c>
      <c r="AB75" s="71">
        <v>33033</v>
      </c>
      <c r="AC75" s="71">
        <v>0</v>
      </c>
      <c r="AD75" s="71">
        <v>1.71672688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1768</v>
      </c>
      <c r="B76" s="70">
        <v>430</v>
      </c>
      <c r="C76" s="70">
        <v>5</v>
      </c>
      <c r="D76" s="70">
        <v>26</v>
      </c>
      <c r="E76" s="70">
        <v>2008</v>
      </c>
      <c r="F76" s="70" t="s">
        <v>792</v>
      </c>
      <c r="G76" s="70" t="s">
        <v>1763</v>
      </c>
      <c r="H76" s="70" t="s">
        <v>1764</v>
      </c>
      <c r="I76" s="148"/>
      <c r="J76" s="71">
        <v>97.385290321477427</v>
      </c>
      <c r="K76" s="71">
        <v>1.1632959433361121</v>
      </c>
      <c r="L76" s="71">
        <v>0.1983083128231414</v>
      </c>
      <c r="M76" s="71">
        <v>29.64834508412974</v>
      </c>
      <c r="N76" s="71">
        <v>41.397729569979191</v>
      </c>
      <c r="O76" s="71">
        <v>38.025405664877987</v>
      </c>
      <c r="P76" s="71">
        <v>25.238173527407572</v>
      </c>
      <c r="Q76" s="71">
        <v>2.0255004385828399</v>
      </c>
      <c r="R76" s="71">
        <v>0</v>
      </c>
      <c r="S76" s="71">
        <v>0.70588229400000002</v>
      </c>
      <c r="T76" s="72"/>
      <c r="U76" s="71">
        <v>7921994</v>
      </c>
      <c r="V76" s="71">
        <v>690</v>
      </c>
      <c r="W76" s="71">
        <v>3</v>
      </c>
      <c r="X76" s="71">
        <v>6946</v>
      </c>
      <c r="Y76" s="71">
        <v>12006</v>
      </c>
      <c r="Z76" s="71">
        <v>19475</v>
      </c>
      <c r="AA76" s="71">
        <v>4948</v>
      </c>
      <c r="AB76" s="71">
        <v>33098</v>
      </c>
      <c r="AC76" s="71">
        <v>0</v>
      </c>
      <c r="AD76" s="71">
        <v>0.70588229400000002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1769</v>
      </c>
      <c r="B77" s="70">
        <v>431</v>
      </c>
      <c r="C77" s="70">
        <v>6</v>
      </c>
      <c r="D77" s="70">
        <v>26</v>
      </c>
      <c r="E77" s="70">
        <v>2009</v>
      </c>
      <c r="F77" s="70" t="s">
        <v>176</v>
      </c>
      <c r="G77" s="70" t="s">
        <v>1763</v>
      </c>
      <c r="H77" s="70" t="s">
        <v>1764</v>
      </c>
      <c r="I77" s="148"/>
      <c r="J77" s="71">
        <v>67.332198021104929</v>
      </c>
      <c r="K77" s="71">
        <v>1.459216518689292</v>
      </c>
      <c r="L77" s="71">
        <v>1.548245548225254</v>
      </c>
      <c r="M77" s="71">
        <v>32.979528935557632</v>
      </c>
      <c r="N77" s="71">
        <v>41.796904178162023</v>
      </c>
      <c r="O77" s="71">
        <v>39.254285360797603</v>
      </c>
      <c r="P77" s="71">
        <v>24.037394377597469</v>
      </c>
      <c r="Q77" s="71">
        <v>1.9428760619502199</v>
      </c>
      <c r="R77" s="71">
        <v>0</v>
      </c>
      <c r="S77" s="71">
        <v>1.5927758489999999</v>
      </c>
      <c r="T77" s="72"/>
      <c r="U77" s="71">
        <v>5743503</v>
      </c>
      <c r="V77" s="71">
        <v>737</v>
      </c>
      <c r="W77" s="71">
        <v>41</v>
      </c>
      <c r="X77" s="71">
        <v>7872</v>
      </c>
      <c r="Y77" s="71">
        <v>12176</v>
      </c>
      <c r="Z77" s="71">
        <v>19844</v>
      </c>
      <c r="AA77" s="71">
        <v>4838</v>
      </c>
      <c r="AB77" s="71">
        <v>33327</v>
      </c>
      <c r="AC77" s="71">
        <v>0</v>
      </c>
      <c r="AD77" s="71">
        <v>1.5927758489999999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44.88</v>
      </c>
      <c r="BK77" s="71">
        <v>0</v>
      </c>
      <c r="BL77" s="71">
        <v>0</v>
      </c>
      <c r="BM77" s="71">
        <v>0</v>
      </c>
      <c r="BN77" s="72"/>
      <c r="BO77" s="71">
        <v>0</v>
      </c>
      <c r="BP77" s="71">
        <v>0</v>
      </c>
      <c r="BQ77" s="71">
        <v>2</v>
      </c>
      <c r="BR77" s="71">
        <v>0</v>
      </c>
      <c r="BS77" s="71">
        <v>0</v>
      </c>
      <c r="BT77" s="71">
        <v>0</v>
      </c>
      <c r="BU77"/>
      <c r="BV77" s="70">
        <v>44.88</v>
      </c>
      <c r="BW77" s="70">
        <v>0</v>
      </c>
      <c r="BX77" s="70">
        <v>0</v>
      </c>
      <c r="BY77" s="70">
        <v>0</v>
      </c>
      <c r="BZ77" s="70">
        <v>0</v>
      </c>
      <c r="CA77" s="70">
        <v>0</v>
      </c>
      <c r="CB77" s="70">
        <v>0</v>
      </c>
      <c r="CC77" s="70">
        <v>0</v>
      </c>
      <c r="CD77" s="70">
        <v>0</v>
      </c>
    </row>
    <row r="78" spans="1:82">
      <c r="A78" s="70" t="s">
        <v>1770</v>
      </c>
      <c r="B78" s="70">
        <v>432</v>
      </c>
      <c r="C78" s="70">
        <v>7</v>
      </c>
      <c r="D78" s="70">
        <v>26</v>
      </c>
      <c r="E78" s="70">
        <v>2010</v>
      </c>
      <c r="F78" s="70" t="s">
        <v>177</v>
      </c>
      <c r="G78" s="70" t="s">
        <v>1763</v>
      </c>
      <c r="H78" s="70" t="s">
        <v>1764</v>
      </c>
      <c r="I78" s="148"/>
      <c r="J78" s="71">
        <v>70.259752357630774</v>
      </c>
      <c r="K78" s="71">
        <v>1.4272746805232031</v>
      </c>
      <c r="L78" s="71">
        <v>1.3246360974214031</v>
      </c>
      <c r="M78" s="71">
        <v>30.810148647703549</v>
      </c>
      <c r="N78" s="71">
        <v>35.430897450391107</v>
      </c>
      <c r="O78" s="71">
        <v>39.612226682699223</v>
      </c>
      <c r="P78" s="71">
        <v>24.286181026593962</v>
      </c>
      <c r="Q78" s="71">
        <v>2.0424857733012698</v>
      </c>
      <c r="R78" s="71">
        <v>0</v>
      </c>
      <c r="S78" s="71">
        <v>1.2375723919999999</v>
      </c>
      <c r="T78" s="72"/>
      <c r="U78" s="71">
        <v>6981411</v>
      </c>
      <c r="V78" s="71">
        <v>737</v>
      </c>
      <c r="W78" s="71">
        <v>41</v>
      </c>
      <c r="X78" s="71">
        <v>7872</v>
      </c>
      <c r="Y78" s="71">
        <v>12409</v>
      </c>
      <c r="Z78" s="71">
        <v>20118</v>
      </c>
      <c r="AA78" s="71">
        <v>4766</v>
      </c>
      <c r="AB78" s="71">
        <v>33572</v>
      </c>
      <c r="AC78" s="71">
        <v>0</v>
      </c>
      <c r="AD78" s="71">
        <v>1.2375723919999999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51.48</v>
      </c>
      <c r="BK78" s="71">
        <v>0</v>
      </c>
      <c r="BL78" s="71">
        <v>0</v>
      </c>
      <c r="BM78" s="71">
        <v>0</v>
      </c>
      <c r="BN78" s="72"/>
      <c r="BO78" s="71">
        <v>0</v>
      </c>
      <c r="BP78" s="71">
        <v>0</v>
      </c>
      <c r="BQ78" s="71">
        <v>2</v>
      </c>
      <c r="BR78" s="71">
        <v>0</v>
      </c>
      <c r="BS78" s="71">
        <v>0</v>
      </c>
      <c r="BT78" s="71">
        <v>0</v>
      </c>
      <c r="BU78"/>
      <c r="BV78" s="70">
        <v>51.48</v>
      </c>
      <c r="BW78" s="70">
        <v>0</v>
      </c>
      <c r="BX78" s="70">
        <v>0</v>
      </c>
      <c r="BY78" s="70">
        <v>0</v>
      </c>
      <c r="BZ78" s="70">
        <v>0</v>
      </c>
      <c r="CA78" s="70">
        <v>0</v>
      </c>
      <c r="CB78" s="70">
        <v>0</v>
      </c>
      <c r="CC78" s="70">
        <v>0</v>
      </c>
      <c r="CD78" s="70">
        <v>0</v>
      </c>
    </row>
    <row r="79" spans="1:82">
      <c r="A79" s="70" t="s">
        <v>1771</v>
      </c>
      <c r="B79" s="70">
        <v>433</v>
      </c>
      <c r="C79" s="70">
        <v>8</v>
      </c>
      <c r="D79" s="70">
        <v>26</v>
      </c>
      <c r="E79" s="70">
        <v>2011</v>
      </c>
      <c r="F79" s="70" t="s">
        <v>178</v>
      </c>
      <c r="G79" s="70" t="s">
        <v>1763</v>
      </c>
      <c r="H79" s="70" t="s">
        <v>1764</v>
      </c>
      <c r="I79" s="148"/>
      <c r="J79" s="71">
        <v>91.830995150206206</v>
      </c>
      <c r="K79" s="71">
        <v>2.0332065420334979</v>
      </c>
      <c r="L79" s="71">
        <v>1.836793222208041</v>
      </c>
      <c r="M79" s="71">
        <v>42.11759097304158</v>
      </c>
      <c r="N79" s="71">
        <v>54.690522824472417</v>
      </c>
      <c r="O79" s="71">
        <v>39.675699478463258</v>
      </c>
      <c r="P79" s="71">
        <v>23.3963081861774</v>
      </c>
      <c r="Q79" s="71">
        <v>2.3770367599730702</v>
      </c>
      <c r="R79" s="71">
        <v>0</v>
      </c>
      <c r="S79" s="71">
        <v>2.1613509043499999</v>
      </c>
      <c r="T79" s="72"/>
      <c r="U79" s="71">
        <v>7201480</v>
      </c>
      <c r="V79" s="71">
        <v>737</v>
      </c>
      <c r="W79" s="71">
        <v>41</v>
      </c>
      <c r="X79" s="71">
        <v>7872</v>
      </c>
      <c r="Y79" s="71">
        <v>12700</v>
      </c>
      <c r="Z79" s="71">
        <v>20588</v>
      </c>
      <c r="AA79" s="71">
        <v>4728</v>
      </c>
      <c r="AB79" s="71">
        <v>33872</v>
      </c>
      <c r="AC79" s="71">
        <v>0</v>
      </c>
      <c r="AD79" s="71">
        <v>2.1613509043499999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41.073</v>
      </c>
      <c r="BK79" s="71">
        <v>0</v>
      </c>
      <c r="BL79" s="71">
        <v>0</v>
      </c>
      <c r="BM79" s="71">
        <v>0</v>
      </c>
      <c r="BN79" s="72"/>
      <c r="BO79" s="71">
        <v>0</v>
      </c>
      <c r="BP79" s="71">
        <v>0</v>
      </c>
      <c r="BQ79" s="71">
        <v>2</v>
      </c>
      <c r="BR79" s="71">
        <v>0</v>
      </c>
      <c r="BS79" s="71">
        <v>0</v>
      </c>
      <c r="BT79" s="71">
        <v>0</v>
      </c>
      <c r="BU79"/>
      <c r="BV79" s="70">
        <v>41.073</v>
      </c>
      <c r="BW79" s="70">
        <v>0</v>
      </c>
      <c r="BX79" s="70">
        <v>0</v>
      </c>
      <c r="BY79" s="70">
        <v>0</v>
      </c>
      <c r="BZ79" s="70">
        <v>0</v>
      </c>
      <c r="CA79" s="70">
        <v>0</v>
      </c>
      <c r="CB79" s="70">
        <v>0</v>
      </c>
      <c r="CC79" s="70">
        <v>0</v>
      </c>
      <c r="CD79" s="70">
        <v>0</v>
      </c>
    </row>
    <row r="80" spans="1:82">
      <c r="A80" s="70" t="s">
        <v>1772</v>
      </c>
      <c r="B80" s="70">
        <v>434</v>
      </c>
      <c r="C80" s="70">
        <v>9</v>
      </c>
      <c r="D80" s="70">
        <v>26</v>
      </c>
      <c r="E80" s="70">
        <v>2012</v>
      </c>
      <c r="F80" s="70" t="s">
        <v>179</v>
      </c>
      <c r="G80" s="70" t="s">
        <v>1763</v>
      </c>
      <c r="H80" s="70" t="s">
        <v>1764</v>
      </c>
      <c r="I80" s="148"/>
      <c r="J80" s="71">
        <v>104.5069479255001</v>
      </c>
      <c r="K80" s="71">
        <v>2.0828859659729302</v>
      </c>
      <c r="L80" s="71">
        <v>1.835802177788274</v>
      </c>
      <c r="M80" s="71">
        <v>48.973577801104547</v>
      </c>
      <c r="N80" s="71">
        <v>67.176422195524083</v>
      </c>
      <c r="O80" s="71">
        <v>40.34049819273276</v>
      </c>
      <c r="P80" s="71">
        <v>23.036736993106246</v>
      </c>
      <c r="Q80" s="71">
        <v>2.6118047381748402</v>
      </c>
      <c r="R80" s="71">
        <v>0</v>
      </c>
      <c r="S80" s="71">
        <v>2.1963929480000002</v>
      </c>
      <c r="T80" s="72"/>
      <c r="U80" s="71">
        <v>7490199</v>
      </c>
      <c r="V80" s="71">
        <v>737</v>
      </c>
      <c r="W80" s="71">
        <v>41</v>
      </c>
      <c r="X80" s="71">
        <v>7872</v>
      </c>
      <c r="Y80" s="71">
        <v>13029</v>
      </c>
      <c r="Z80" s="71">
        <v>21099</v>
      </c>
      <c r="AA80" s="71">
        <v>4629</v>
      </c>
      <c r="AB80" s="71">
        <v>34255</v>
      </c>
      <c r="AC80" s="71">
        <v>0</v>
      </c>
      <c r="AD80" s="71">
        <v>2.1963929480000002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54.447000000000003</v>
      </c>
      <c r="BK80" s="71">
        <v>0</v>
      </c>
      <c r="BL80" s="71">
        <v>0</v>
      </c>
      <c r="BM80" s="71">
        <v>0</v>
      </c>
      <c r="BN80" s="72"/>
      <c r="BO80" s="71">
        <v>0</v>
      </c>
      <c r="BP80" s="71">
        <v>0</v>
      </c>
      <c r="BQ80" s="71">
        <v>1</v>
      </c>
      <c r="BR80" s="71">
        <v>0</v>
      </c>
      <c r="BS80" s="71">
        <v>0</v>
      </c>
      <c r="BT80" s="71">
        <v>0</v>
      </c>
      <c r="BU80"/>
      <c r="BV80" s="70">
        <v>54.447000000000003</v>
      </c>
      <c r="BW80" s="70">
        <v>0</v>
      </c>
      <c r="BX80" s="70">
        <v>0</v>
      </c>
      <c r="BY80" s="70">
        <v>0</v>
      </c>
      <c r="BZ80" s="70">
        <v>0</v>
      </c>
      <c r="CA80" s="70">
        <v>0</v>
      </c>
      <c r="CB80" s="70">
        <v>0</v>
      </c>
      <c r="CC80" s="70">
        <v>0</v>
      </c>
      <c r="CD80" s="70">
        <v>0</v>
      </c>
    </row>
    <row r="81" spans="1:82">
      <c r="A81" s="70" t="s">
        <v>1773</v>
      </c>
      <c r="B81" s="70">
        <v>435</v>
      </c>
      <c r="C81" s="70">
        <v>10</v>
      </c>
      <c r="D81" s="70">
        <v>26</v>
      </c>
      <c r="E81" s="70">
        <v>2013</v>
      </c>
      <c r="F81" s="70" t="s">
        <v>180</v>
      </c>
      <c r="G81" s="70" t="s">
        <v>1763</v>
      </c>
      <c r="H81" s="70" t="s">
        <v>1764</v>
      </c>
      <c r="I81" s="148"/>
      <c r="J81" s="71">
        <v>105.4836576596861</v>
      </c>
      <c r="K81" s="71">
        <v>1.765715744112192</v>
      </c>
      <c r="L81" s="71">
        <v>1.647600546233726</v>
      </c>
      <c r="M81" s="71">
        <v>45.856676644712479</v>
      </c>
      <c r="N81" s="71">
        <v>68.523115947547467</v>
      </c>
      <c r="O81" s="71">
        <v>39.348447556241268</v>
      </c>
      <c r="P81" s="71">
        <v>22.69893365196803</v>
      </c>
      <c r="Q81" s="71">
        <v>2.6665005441109</v>
      </c>
      <c r="R81" s="71">
        <v>0</v>
      </c>
      <c r="S81" s="71">
        <v>3.1867775082000009</v>
      </c>
      <c r="T81" s="72"/>
      <c r="U81" s="71">
        <v>7533205</v>
      </c>
      <c r="V81" s="71">
        <v>737</v>
      </c>
      <c r="W81" s="71">
        <v>41</v>
      </c>
      <c r="X81" s="71">
        <v>7872</v>
      </c>
      <c r="Y81" s="71">
        <v>13202</v>
      </c>
      <c r="Z81" s="71">
        <v>21499</v>
      </c>
      <c r="AA81" s="71">
        <v>4544</v>
      </c>
      <c r="AB81" s="71">
        <v>34471</v>
      </c>
      <c r="AC81" s="71">
        <v>0</v>
      </c>
      <c r="AD81" s="71">
        <v>3.1867775082000009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80.465999999999994</v>
      </c>
      <c r="BK81" s="71">
        <v>0</v>
      </c>
      <c r="BL81" s="71">
        <v>6.6890000000000001</v>
      </c>
      <c r="BM81" s="71">
        <v>0</v>
      </c>
      <c r="BN81" s="72"/>
      <c r="BO81" s="71">
        <v>0</v>
      </c>
      <c r="BP81" s="71">
        <v>0</v>
      </c>
      <c r="BQ81" s="71">
        <v>2</v>
      </c>
      <c r="BR81" s="71">
        <v>0</v>
      </c>
      <c r="BS81" s="71">
        <v>1</v>
      </c>
      <c r="BT81" s="71">
        <v>0</v>
      </c>
      <c r="BU81"/>
      <c r="BV81" s="70">
        <v>87.155000000000001</v>
      </c>
      <c r="BW81" s="70">
        <v>0</v>
      </c>
      <c r="BX81" s="70">
        <v>0</v>
      </c>
      <c r="BY81" s="70">
        <v>0</v>
      </c>
      <c r="BZ81" s="70">
        <v>0</v>
      </c>
      <c r="CA81" s="70">
        <v>0</v>
      </c>
      <c r="CB81" s="70">
        <v>0</v>
      </c>
      <c r="CC81" s="70">
        <v>0</v>
      </c>
      <c r="CD81" s="70">
        <v>0</v>
      </c>
    </row>
    <row r="82" spans="1:82">
      <c r="A82" s="70" t="s">
        <v>1774</v>
      </c>
      <c r="B82" s="70">
        <v>436</v>
      </c>
      <c r="C82" s="70">
        <v>11</v>
      </c>
      <c r="D82" s="70">
        <v>26</v>
      </c>
      <c r="E82" s="70">
        <v>2014</v>
      </c>
      <c r="F82" s="70" t="s">
        <v>181</v>
      </c>
      <c r="G82" s="70" t="s">
        <v>1763</v>
      </c>
      <c r="H82" s="70" t="s">
        <v>1764</v>
      </c>
      <c r="I82" s="148"/>
      <c r="J82" s="71">
        <v>102.26106548012341</v>
      </c>
      <c r="K82" s="71">
        <v>1.828848761356572</v>
      </c>
      <c r="L82" s="71">
        <v>0.17734020724670019</v>
      </c>
      <c r="M82" s="71">
        <v>58.140083702346161</v>
      </c>
      <c r="N82" s="71">
        <v>62.119453700943737</v>
      </c>
      <c r="O82" s="71">
        <v>38.20286292357315</v>
      </c>
      <c r="P82" s="71">
        <v>22.651215383370364</v>
      </c>
      <c r="Q82" s="71">
        <v>2.5703716674104999</v>
      </c>
      <c r="R82" s="71">
        <v>0</v>
      </c>
      <c r="S82" s="71">
        <v>2.3795536940000002</v>
      </c>
      <c r="T82" s="72"/>
      <c r="U82" s="71">
        <v>7567026</v>
      </c>
      <c r="V82" s="71">
        <v>644</v>
      </c>
      <c r="W82" s="71">
        <v>4</v>
      </c>
      <c r="X82" s="71">
        <v>9309</v>
      </c>
      <c r="Y82" s="71">
        <v>13427</v>
      </c>
      <c r="Z82" s="71">
        <v>21984</v>
      </c>
      <c r="AA82" s="71">
        <v>4511</v>
      </c>
      <c r="AB82" s="71">
        <v>34633</v>
      </c>
      <c r="AC82" s="71">
        <v>0</v>
      </c>
      <c r="AD82" s="71">
        <v>2.3795536940000002</v>
      </c>
      <c r="AE82" s="72"/>
      <c r="AF82" s="71"/>
      <c r="AG82" s="71"/>
      <c r="AH82" s="71"/>
      <c r="AI82" s="71"/>
      <c r="AJ82" s="71"/>
      <c r="AK82" s="71"/>
      <c r="AL82" s="71"/>
      <c r="AM82" s="71"/>
      <c r="AN82" s="71"/>
      <c r="AO82" s="71"/>
      <c r="AP82" s="71"/>
      <c r="AQ82" s="72"/>
      <c r="AR82" s="71">
        <v>719</v>
      </c>
      <c r="AS82" s="71">
        <v>111</v>
      </c>
      <c r="AT82" s="71">
        <v>0</v>
      </c>
      <c r="AU82" s="71">
        <v>0</v>
      </c>
      <c r="AV82" s="71">
        <v>0</v>
      </c>
      <c r="AW82" s="71">
        <v>0</v>
      </c>
      <c r="AX82" s="71"/>
      <c r="AY82" s="72"/>
      <c r="AZ82" s="71">
        <v>3171.855</v>
      </c>
      <c r="BA82" s="71">
        <v>2796.98</v>
      </c>
      <c r="BB82" s="71">
        <v>0</v>
      </c>
      <c r="BC82" s="71">
        <v>0</v>
      </c>
      <c r="BD82" s="71">
        <v>0</v>
      </c>
      <c r="BE82" s="71">
        <v>0</v>
      </c>
      <c r="BF82" s="71"/>
      <c r="BG82" s="72"/>
      <c r="BH82" s="71">
        <v>0</v>
      </c>
      <c r="BI82" s="71">
        <v>0</v>
      </c>
      <c r="BJ82" s="71">
        <v>78.484999999999999</v>
      </c>
      <c r="BK82" s="71">
        <v>0</v>
      </c>
      <c r="BL82" s="71">
        <v>6.3540000000000001</v>
      </c>
      <c r="BM82" s="71">
        <v>0</v>
      </c>
      <c r="BN82" s="72"/>
      <c r="BO82" s="71">
        <v>0</v>
      </c>
      <c r="BP82" s="71">
        <v>0</v>
      </c>
      <c r="BQ82" s="71">
        <v>2</v>
      </c>
      <c r="BR82" s="71">
        <v>0</v>
      </c>
      <c r="BS82" s="71">
        <v>1</v>
      </c>
      <c r="BT82" s="71">
        <v>0</v>
      </c>
      <c r="BU82"/>
      <c r="BV82" s="70">
        <v>84.838999999999999</v>
      </c>
      <c r="BW82" s="70">
        <v>0</v>
      </c>
      <c r="BX82" s="70">
        <v>0</v>
      </c>
      <c r="BY82" s="70">
        <v>0</v>
      </c>
      <c r="BZ82" s="70">
        <v>0</v>
      </c>
      <c r="CA82" s="70">
        <v>0</v>
      </c>
      <c r="CB82" s="70">
        <v>0</v>
      </c>
      <c r="CC82" s="70">
        <v>0</v>
      </c>
      <c r="CD82" s="70">
        <v>0</v>
      </c>
    </row>
    <row r="83" spans="1:82">
      <c r="A83" s="70" t="s">
        <v>1775</v>
      </c>
      <c r="B83" s="70">
        <v>437</v>
      </c>
      <c r="C83" s="70">
        <v>12</v>
      </c>
      <c r="D83" s="70">
        <v>26</v>
      </c>
      <c r="E83" s="70">
        <v>2015</v>
      </c>
      <c r="F83" s="70" t="s">
        <v>182</v>
      </c>
      <c r="G83" s="1064" t="s">
        <v>1763</v>
      </c>
      <c r="H83" s="70" t="s">
        <v>1764</v>
      </c>
      <c r="I83" s="148"/>
      <c r="J83" s="71">
        <v>99.83465710838432</v>
      </c>
      <c r="K83" s="71">
        <v>1.632390578529989</v>
      </c>
      <c r="L83" s="71">
        <v>0.17126313164957779</v>
      </c>
      <c r="M83" s="71">
        <v>52.935713333088572</v>
      </c>
      <c r="N83" s="71">
        <v>56.3545940317969</v>
      </c>
      <c r="O83" s="71">
        <v>38.217368829433731</v>
      </c>
      <c r="P83" s="71">
        <v>22.794743572223432</v>
      </c>
      <c r="Q83" s="71">
        <v>2.5333745641081098</v>
      </c>
      <c r="R83" s="71">
        <v>0</v>
      </c>
      <c r="S83" s="71">
        <v>2.4623561585</v>
      </c>
      <c r="T83" s="72"/>
      <c r="U83" s="71">
        <v>7589844</v>
      </c>
      <c r="V83" s="71">
        <v>644</v>
      </c>
      <c r="W83" s="71">
        <v>4</v>
      </c>
      <c r="X83" s="71">
        <v>9309</v>
      </c>
      <c r="Y83" s="71">
        <v>13713</v>
      </c>
      <c r="Z83" s="71">
        <v>22204</v>
      </c>
      <c r="AA83" s="71">
        <v>4536</v>
      </c>
      <c r="AB83" s="71">
        <v>34869</v>
      </c>
      <c r="AC83" s="71">
        <v>0</v>
      </c>
      <c r="AD83" s="71">
        <v>2.4623561585</v>
      </c>
      <c r="AE83" s="72"/>
      <c r="AF83" s="71">
        <v>89022076.167170644</v>
      </c>
      <c r="AG83" s="71">
        <v>1104890.6481344891</v>
      </c>
      <c r="AH83" s="71">
        <v>31356.452558123929</v>
      </c>
      <c r="AI83" s="71">
        <v>56900104.373130828</v>
      </c>
      <c r="AJ83" s="71">
        <v>75812168.89034614</v>
      </c>
      <c r="AK83" s="71">
        <v>0</v>
      </c>
      <c r="AL83" s="71">
        <v>0</v>
      </c>
      <c r="AM83" s="71">
        <v>4778650.1800463181</v>
      </c>
      <c r="AN83" s="71">
        <v>0</v>
      </c>
      <c r="AO83" s="71">
        <v>0</v>
      </c>
      <c r="AP83" s="71">
        <v>227649246.71138653</v>
      </c>
      <c r="AQ83" s="72"/>
      <c r="AR83" s="71">
        <v>785</v>
      </c>
      <c r="AS83" s="71">
        <v>151</v>
      </c>
      <c r="AT83" s="71">
        <v>0</v>
      </c>
      <c r="AU83" s="71">
        <v>0</v>
      </c>
      <c r="AV83" s="71">
        <v>0</v>
      </c>
      <c r="AW83" s="71">
        <v>0</v>
      </c>
      <c r="AX83" s="71"/>
      <c r="AY83" s="72"/>
      <c r="AZ83" s="71">
        <v>3526.3649999999998</v>
      </c>
      <c r="BA83" s="71">
        <v>4633.6799999999994</v>
      </c>
      <c r="BB83" s="71">
        <v>0</v>
      </c>
      <c r="BC83" s="71">
        <v>0</v>
      </c>
      <c r="BD83" s="71">
        <v>0</v>
      </c>
      <c r="BE83" s="71">
        <v>0</v>
      </c>
      <c r="BF83" s="71"/>
      <c r="BG83" s="72"/>
      <c r="BH83" s="71">
        <v>0</v>
      </c>
      <c r="BI83" s="71">
        <v>0</v>
      </c>
      <c r="BJ83" s="71">
        <v>70.379000000000005</v>
      </c>
      <c r="BK83" s="71">
        <v>0</v>
      </c>
      <c r="BL83" s="71">
        <v>6.585</v>
      </c>
      <c r="BM83" s="71">
        <v>0</v>
      </c>
      <c r="BN83" s="72"/>
      <c r="BO83" s="71">
        <v>0</v>
      </c>
      <c r="BP83" s="71">
        <v>0</v>
      </c>
      <c r="BQ83" s="71">
        <v>2</v>
      </c>
      <c r="BR83" s="71">
        <v>0</v>
      </c>
      <c r="BS83" s="71">
        <v>1</v>
      </c>
      <c r="BT83" s="71">
        <v>0</v>
      </c>
      <c r="BU83"/>
      <c r="BV83" s="70">
        <v>76.963999999999999</v>
      </c>
      <c r="BW83" s="70">
        <v>0</v>
      </c>
      <c r="BX83" s="70">
        <v>0</v>
      </c>
      <c r="BY83" s="70">
        <v>0</v>
      </c>
      <c r="BZ83" s="70">
        <v>0</v>
      </c>
      <c r="CA83" s="70">
        <v>0</v>
      </c>
      <c r="CB83" s="70">
        <v>0</v>
      </c>
      <c r="CC83" s="70">
        <v>0</v>
      </c>
      <c r="CD83" s="70">
        <v>0</v>
      </c>
    </row>
    <row r="84" spans="1:82">
      <c r="A84" s="70" t="s">
        <v>1776</v>
      </c>
      <c r="B84" s="70">
        <v>438</v>
      </c>
      <c r="C84" s="70">
        <v>13</v>
      </c>
      <c r="D84" s="70">
        <v>26</v>
      </c>
      <c r="E84" s="70">
        <v>2016</v>
      </c>
      <c r="F84" s="70" t="s">
        <v>155</v>
      </c>
      <c r="G84" s="1064" t="s">
        <v>1763</v>
      </c>
      <c r="H84" s="70" t="s">
        <v>1764</v>
      </c>
      <c r="I84" s="148"/>
      <c r="J84" s="71">
        <v>77.918241292199639</v>
      </c>
      <c r="K84" s="71">
        <v>1.5485090511329382</v>
      </c>
      <c r="L84" s="71">
        <v>0.18477260856294092</v>
      </c>
      <c r="M84" s="71">
        <v>37.68624864150113</v>
      </c>
      <c r="N84" s="71">
        <v>47.842635452119161</v>
      </c>
      <c r="O84" s="71">
        <v>38.003219811690357</v>
      </c>
      <c r="P84" s="71">
        <v>21.538714333691164</v>
      </c>
      <c r="Q84" s="71">
        <v>2.469154429625958</v>
      </c>
      <c r="R84" s="71">
        <v>0</v>
      </c>
      <c r="S84" s="71">
        <v>1.6813933487399999</v>
      </c>
      <c r="T84" s="72"/>
      <c r="U84" s="71">
        <v>6990955</v>
      </c>
      <c r="V84" s="71">
        <v>644</v>
      </c>
      <c r="W84" s="71">
        <v>4</v>
      </c>
      <c r="X84" s="71">
        <v>9309</v>
      </c>
      <c r="Y84" s="71">
        <v>13935</v>
      </c>
      <c r="Z84" s="71">
        <v>22351</v>
      </c>
      <c r="AA84" s="71">
        <v>4433</v>
      </c>
      <c r="AB84" s="71">
        <v>34958</v>
      </c>
      <c r="AC84" s="71">
        <v>0</v>
      </c>
      <c r="AD84" s="71">
        <v>1.6813933487399999</v>
      </c>
      <c r="AE84" s="72"/>
      <c r="AF84" s="71">
        <v>77248372.170140535</v>
      </c>
      <c r="AG84" s="71">
        <v>1101452.940969673</v>
      </c>
      <c r="AH84" s="71">
        <v>29173.44065132373</v>
      </c>
      <c r="AI84" s="71">
        <v>54817984.105964117</v>
      </c>
      <c r="AJ84" s="71">
        <v>82218856.012880743</v>
      </c>
      <c r="AK84" s="71">
        <v>0</v>
      </c>
      <c r="AL84" s="71">
        <v>0</v>
      </c>
      <c r="AM84" s="71">
        <v>4794569.274950101</v>
      </c>
      <c r="AN84" s="71">
        <v>0</v>
      </c>
      <c r="AO84" s="71">
        <v>0</v>
      </c>
      <c r="AP84" s="71">
        <v>220210407.94555649</v>
      </c>
      <c r="AQ84" s="72"/>
      <c r="AR84" s="71">
        <v>855</v>
      </c>
      <c r="AS84" s="71">
        <v>180</v>
      </c>
      <c r="AT84" s="71">
        <v>0</v>
      </c>
      <c r="AU84" s="71">
        <v>0</v>
      </c>
      <c r="AV84" s="71">
        <v>0</v>
      </c>
      <c r="AW84" s="71">
        <v>0</v>
      </c>
      <c r="AX84" s="71"/>
      <c r="AY84" s="72"/>
      <c r="AZ84" s="71">
        <v>3928.9070000000002</v>
      </c>
      <c r="BA84" s="71">
        <v>6820.48</v>
      </c>
      <c r="BB84" s="71">
        <v>0</v>
      </c>
      <c r="BC84" s="71">
        <v>0</v>
      </c>
      <c r="BD84" s="71">
        <v>0</v>
      </c>
      <c r="BE84" s="71">
        <v>0</v>
      </c>
      <c r="BF84" s="71"/>
      <c r="BG84" s="72"/>
      <c r="BH84" s="71">
        <v>0</v>
      </c>
      <c r="BI84" s="71">
        <v>0</v>
      </c>
      <c r="BJ84" s="71">
        <v>66.200999999999993</v>
      </c>
      <c r="BK84" s="71">
        <v>0</v>
      </c>
      <c r="BL84" s="71">
        <v>6.2679999999999998</v>
      </c>
      <c r="BM84" s="71">
        <v>0</v>
      </c>
      <c r="BN84" s="72"/>
      <c r="BO84" s="71">
        <v>0</v>
      </c>
      <c r="BP84" s="71">
        <v>0</v>
      </c>
      <c r="BQ84" s="71">
        <v>2</v>
      </c>
      <c r="BR84" s="71">
        <v>0</v>
      </c>
      <c r="BS84" s="71">
        <v>1</v>
      </c>
      <c r="BT84" s="71">
        <v>0</v>
      </c>
      <c r="BU84"/>
      <c r="BV84" s="70">
        <v>72.468999999999994</v>
      </c>
      <c r="BW84" s="70">
        <v>0</v>
      </c>
      <c r="BX84" s="70">
        <v>0</v>
      </c>
      <c r="BY84" s="70">
        <v>0</v>
      </c>
      <c r="BZ84" s="70">
        <v>0</v>
      </c>
      <c r="CA84" s="70">
        <v>0</v>
      </c>
      <c r="CB84" s="70">
        <v>0</v>
      </c>
      <c r="CC84" s="70">
        <v>0</v>
      </c>
      <c r="CD84" s="70">
        <v>0</v>
      </c>
    </row>
    <row r="85" spans="1:82">
      <c r="A85" s="70" t="s">
        <v>1777</v>
      </c>
      <c r="B85" s="70">
        <v>439</v>
      </c>
      <c r="C85" s="70">
        <v>14</v>
      </c>
      <c r="D85" s="70">
        <v>26</v>
      </c>
      <c r="E85" s="70">
        <v>2017</v>
      </c>
      <c r="F85" s="70" t="s">
        <v>156</v>
      </c>
      <c r="G85" s="70" t="s">
        <v>1763</v>
      </c>
      <c r="H85" s="70" t="s">
        <v>1764</v>
      </c>
      <c r="I85" s="148"/>
      <c r="J85" s="71">
        <v>81.804283322802561</v>
      </c>
      <c r="K85" s="71">
        <v>1.5692272476019808</v>
      </c>
      <c r="L85" s="71">
        <v>0.17466571745248594</v>
      </c>
      <c r="M85" s="71">
        <v>38.122842823302662</v>
      </c>
      <c r="N85" s="71">
        <v>48.461678491200779</v>
      </c>
      <c r="O85" s="71">
        <v>37.841375692085641</v>
      </c>
      <c r="P85" s="71">
        <v>21.141565311642019</v>
      </c>
      <c r="Q85" s="71">
        <v>2.4006365127979699</v>
      </c>
      <c r="R85" s="71">
        <v>0</v>
      </c>
      <c r="S85" s="71">
        <v>1.9225516375000002</v>
      </c>
      <c r="T85" s="72"/>
      <c r="U85" s="71">
        <v>7365437</v>
      </c>
      <c r="V85" s="71">
        <v>644</v>
      </c>
      <c r="W85" s="71">
        <v>4</v>
      </c>
      <c r="X85" s="71">
        <v>9309</v>
      </c>
      <c r="Y85" s="71">
        <v>14160</v>
      </c>
      <c r="Z85" s="71">
        <v>22625</v>
      </c>
      <c r="AA85" s="71">
        <v>4379</v>
      </c>
      <c r="AB85" s="71">
        <v>35147</v>
      </c>
      <c r="AC85" s="71">
        <v>0</v>
      </c>
      <c r="AD85" s="71">
        <v>1.9225516375</v>
      </c>
      <c r="AE85" s="72"/>
      <c r="AF85" s="71">
        <v>83818241.802469477</v>
      </c>
      <c r="AG85" s="71">
        <v>1122352.4831570389</v>
      </c>
      <c r="AH85" s="71">
        <v>36451.597285336451</v>
      </c>
      <c r="AI85" s="71">
        <v>56977200.13248641</v>
      </c>
      <c r="AJ85" s="71">
        <v>78846633.151770398</v>
      </c>
      <c r="AK85" s="71">
        <v>0</v>
      </c>
      <c r="AL85" s="71">
        <v>0</v>
      </c>
      <c r="AM85" s="71">
        <v>4828033.807819807</v>
      </c>
      <c r="AN85" s="71">
        <v>0</v>
      </c>
      <c r="AO85" s="71">
        <v>0</v>
      </c>
      <c r="AP85" s="71">
        <v>225628912.97498849</v>
      </c>
      <c r="AQ85" s="72"/>
      <c r="AR85" s="71">
        <v>904</v>
      </c>
      <c r="AS85" s="71">
        <v>200</v>
      </c>
      <c r="AT85" s="71">
        <v>0</v>
      </c>
      <c r="AU85" s="71">
        <v>0</v>
      </c>
      <c r="AV85" s="71">
        <v>0</v>
      </c>
      <c r="AW85" s="71">
        <v>0</v>
      </c>
      <c r="AX85" s="71"/>
      <c r="AY85" s="72"/>
      <c r="AZ85" s="71">
        <v>4178.8070000000007</v>
      </c>
      <c r="BA85" s="71">
        <v>7301.1799999999994</v>
      </c>
      <c r="BB85" s="71">
        <v>0</v>
      </c>
      <c r="BC85" s="71">
        <v>0</v>
      </c>
      <c r="BD85" s="71">
        <v>0</v>
      </c>
      <c r="BE85" s="71">
        <v>0</v>
      </c>
      <c r="BF85" s="71"/>
      <c r="BG85" s="72"/>
      <c r="BH85" s="71">
        <v>0</v>
      </c>
      <c r="BI85" s="71">
        <v>0</v>
      </c>
      <c r="BJ85" s="71">
        <v>55.362000000000002</v>
      </c>
      <c r="BK85" s="71">
        <v>0</v>
      </c>
      <c r="BL85" s="71">
        <v>4.9610000000000003</v>
      </c>
      <c r="BM85" s="71">
        <v>0</v>
      </c>
      <c r="BN85" s="72"/>
      <c r="BO85" s="71">
        <v>0</v>
      </c>
      <c r="BP85" s="71">
        <v>0</v>
      </c>
      <c r="BQ85" s="71">
        <v>2</v>
      </c>
      <c r="BR85" s="71">
        <v>0</v>
      </c>
      <c r="BS85" s="71">
        <v>1</v>
      </c>
      <c r="BT85" s="71">
        <v>0</v>
      </c>
      <c r="BU85"/>
      <c r="BV85" s="70">
        <v>60.323</v>
      </c>
      <c r="BW85" s="70">
        <v>0</v>
      </c>
      <c r="BX85" s="70">
        <v>0</v>
      </c>
      <c r="BY85" s="70">
        <v>0</v>
      </c>
      <c r="BZ85" s="70">
        <v>0</v>
      </c>
      <c r="CA85" s="70">
        <v>0</v>
      </c>
      <c r="CB85" s="70">
        <v>0</v>
      </c>
      <c r="CC85" s="70">
        <v>0</v>
      </c>
      <c r="CD85" s="70">
        <v>0</v>
      </c>
    </row>
    <row r="86" spans="1:82">
      <c r="A86" s="70" t="s">
        <v>1778</v>
      </c>
      <c r="B86" s="70">
        <v>440</v>
      </c>
      <c r="C86" s="70">
        <v>15</v>
      </c>
      <c r="D86" s="70">
        <v>26</v>
      </c>
      <c r="E86" s="70">
        <v>2018</v>
      </c>
      <c r="F86" s="70" t="s">
        <v>183</v>
      </c>
      <c r="G86" s="70" t="s">
        <v>1763</v>
      </c>
      <c r="H86" s="70" t="s">
        <v>1764</v>
      </c>
      <c r="I86" s="148"/>
      <c r="J86" s="71">
        <v>77.006856994714582</v>
      </c>
      <c r="K86" s="71">
        <v>1.4866527895936255</v>
      </c>
      <c r="L86" s="71">
        <v>0.15955525948103211</v>
      </c>
      <c r="M86" s="71">
        <v>37.713118293250936</v>
      </c>
      <c r="N86" s="71">
        <v>47.238485513388405</v>
      </c>
      <c r="O86" s="71">
        <v>37.563675429317058</v>
      </c>
      <c r="P86" s="71">
        <v>20.72558209019229</v>
      </c>
      <c r="Q86" s="71">
        <v>2.23309690248455</v>
      </c>
      <c r="R86" s="71">
        <v>0</v>
      </c>
      <c r="S86" s="71">
        <v>2.1733403686719996</v>
      </c>
      <c r="T86" s="72"/>
      <c r="U86" s="71">
        <v>7452635.0000000009</v>
      </c>
      <c r="V86" s="71">
        <v>644</v>
      </c>
      <c r="W86" s="71">
        <v>4</v>
      </c>
      <c r="X86" s="71">
        <v>9309</v>
      </c>
      <c r="Y86" s="71">
        <v>14368</v>
      </c>
      <c r="Z86" s="71">
        <v>22889</v>
      </c>
      <c r="AA86" s="71">
        <v>4336</v>
      </c>
      <c r="AB86" s="71">
        <v>35233</v>
      </c>
      <c r="AC86" s="71">
        <v>0</v>
      </c>
      <c r="AD86" s="71">
        <v>2.1733403686720001</v>
      </c>
      <c r="AE86" s="72"/>
      <c r="AF86" s="71">
        <v>83070785.9215848</v>
      </c>
      <c r="AG86" s="71">
        <v>1000737.336931336</v>
      </c>
      <c r="AH86" s="71">
        <v>33581.511400581687</v>
      </c>
      <c r="AI86" s="71">
        <v>54114598.71925842</v>
      </c>
      <c r="AJ86" s="71">
        <v>76852751.430045217</v>
      </c>
      <c r="AK86" s="71">
        <v>0</v>
      </c>
      <c r="AL86" s="71">
        <v>0</v>
      </c>
      <c r="AM86" s="71">
        <v>4849861.5837035244</v>
      </c>
      <c r="AN86" s="71">
        <v>0</v>
      </c>
      <c r="AO86" s="71">
        <v>0</v>
      </c>
      <c r="AP86" s="71">
        <v>219922316.50292388</v>
      </c>
      <c r="AQ86" s="72"/>
      <c r="AR86" s="71">
        <v>982</v>
      </c>
      <c r="AS86" s="71">
        <v>212</v>
      </c>
      <c r="AT86" s="71">
        <v>0</v>
      </c>
      <c r="AU86" s="71">
        <v>0</v>
      </c>
      <c r="AV86" s="71">
        <v>0</v>
      </c>
      <c r="AW86" s="71">
        <v>0</v>
      </c>
      <c r="AX86" s="71"/>
      <c r="AY86" s="72"/>
      <c r="AZ86" s="71">
        <v>4619.9869999999992</v>
      </c>
      <c r="BA86" s="71">
        <v>7483.28</v>
      </c>
      <c r="BB86" s="71">
        <v>0</v>
      </c>
      <c r="BC86" s="71">
        <v>0</v>
      </c>
      <c r="BD86" s="71">
        <v>0</v>
      </c>
      <c r="BE86" s="71">
        <v>0</v>
      </c>
      <c r="BF86" s="71"/>
      <c r="BG86" s="72"/>
      <c r="BH86" s="71">
        <v>0</v>
      </c>
      <c r="BI86" s="71">
        <v>0</v>
      </c>
      <c r="BJ86" s="71">
        <v>61.911999999999999</v>
      </c>
      <c r="BK86" s="71">
        <v>0</v>
      </c>
      <c r="BL86" s="71">
        <v>5.2949999999999999</v>
      </c>
      <c r="BM86" s="71">
        <v>0</v>
      </c>
      <c r="BN86" s="72"/>
      <c r="BO86" s="71">
        <v>0</v>
      </c>
      <c r="BP86" s="71">
        <v>0</v>
      </c>
      <c r="BQ86" s="71">
        <v>2</v>
      </c>
      <c r="BR86" s="71">
        <v>0</v>
      </c>
      <c r="BS86" s="71">
        <v>1</v>
      </c>
      <c r="BT86" s="71">
        <v>0</v>
      </c>
      <c r="BU86"/>
      <c r="BV86" s="70">
        <v>67.206999999999994</v>
      </c>
      <c r="BW86" s="70">
        <v>0</v>
      </c>
      <c r="BX86" s="70">
        <v>0</v>
      </c>
      <c r="BY86" s="70">
        <v>0</v>
      </c>
      <c r="BZ86" s="70">
        <v>0</v>
      </c>
      <c r="CA86" s="70">
        <v>0</v>
      </c>
      <c r="CB86" s="70">
        <v>0</v>
      </c>
      <c r="CC86" s="70">
        <v>0</v>
      </c>
      <c r="CD86" s="70">
        <v>0</v>
      </c>
    </row>
    <row r="87" spans="1:82">
      <c r="A87" s="70" t="s">
        <v>1779</v>
      </c>
      <c r="B87" s="70">
        <v>441</v>
      </c>
      <c r="C87" s="70">
        <v>16</v>
      </c>
      <c r="D87" s="70">
        <v>26</v>
      </c>
      <c r="E87" s="70">
        <v>2019</v>
      </c>
      <c r="F87" s="70" t="s">
        <v>158</v>
      </c>
      <c r="G87" s="70" t="s">
        <v>1763</v>
      </c>
      <c r="H87" s="70" t="s">
        <v>1764</v>
      </c>
      <c r="I87" s="148"/>
      <c r="J87" s="71">
        <v>59.794712239814658</v>
      </c>
      <c r="K87" s="71">
        <v>1.2709123173646777</v>
      </c>
      <c r="L87" s="71">
        <v>0.15707429547037055</v>
      </c>
      <c r="M87" s="71">
        <v>31.849131611361866</v>
      </c>
      <c r="N87" s="71">
        <v>37.794064961840284</v>
      </c>
      <c r="O87" s="71">
        <v>36.833117651561146</v>
      </c>
      <c r="P87" s="71">
        <v>20.824093265689207</v>
      </c>
      <c r="Q87" s="71">
        <v>2.1772599659504999</v>
      </c>
      <c r="R87" s="71">
        <v>0</v>
      </c>
      <c r="S87" s="71">
        <v>2.44615093096</v>
      </c>
      <c r="T87" s="72"/>
      <c r="U87" s="71">
        <v>7064857</v>
      </c>
      <c r="V87" s="71">
        <v>644</v>
      </c>
      <c r="W87" s="71">
        <v>4</v>
      </c>
      <c r="X87" s="71">
        <v>9309</v>
      </c>
      <c r="Y87" s="71">
        <v>14617</v>
      </c>
      <c r="Z87" s="71">
        <v>23060</v>
      </c>
      <c r="AA87" s="71">
        <v>4324</v>
      </c>
      <c r="AB87" s="71">
        <v>35282</v>
      </c>
      <c r="AC87" s="71">
        <v>0</v>
      </c>
      <c r="AD87" s="71">
        <v>2.44615093096</v>
      </c>
      <c r="AE87" s="72"/>
      <c r="AF87" s="71">
        <v>77369342.590156168</v>
      </c>
      <c r="AG87" s="71">
        <v>972463.48450148455</v>
      </c>
      <c r="AH87" s="71">
        <v>36916.859045568111</v>
      </c>
      <c r="AI87" s="71">
        <v>57129740.788445927</v>
      </c>
      <c r="AJ87" s="71">
        <v>72442335.910735324</v>
      </c>
      <c r="AK87" s="71">
        <v>0</v>
      </c>
      <c r="AL87" s="71">
        <v>0</v>
      </c>
      <c r="AM87" s="71">
        <v>4805142.7972462038</v>
      </c>
      <c r="AN87" s="71">
        <v>0</v>
      </c>
      <c r="AO87" s="71">
        <v>0</v>
      </c>
      <c r="AP87" s="71">
        <v>212755942.43013066</v>
      </c>
      <c r="AQ87" s="72"/>
      <c r="AR87" s="71">
        <v>1085</v>
      </c>
      <c r="AS87" s="71">
        <v>218</v>
      </c>
      <c r="AT87" s="71">
        <v>0</v>
      </c>
      <c r="AU87" s="71">
        <v>0</v>
      </c>
      <c r="AV87" s="71">
        <v>0</v>
      </c>
      <c r="AW87" s="71">
        <v>0</v>
      </c>
      <c r="AX87" s="71"/>
      <c r="AY87" s="72"/>
      <c r="AZ87" s="71">
        <v>5196.987000000001</v>
      </c>
      <c r="BA87" s="71">
        <v>7649.2799999999988</v>
      </c>
      <c r="BB87" s="71">
        <v>0</v>
      </c>
      <c r="BC87" s="71">
        <v>0</v>
      </c>
      <c r="BD87" s="71">
        <v>0</v>
      </c>
      <c r="BE87" s="71">
        <v>0</v>
      </c>
      <c r="BF87" s="71"/>
      <c r="BG87" s="72"/>
      <c r="BH87" s="71">
        <v>0</v>
      </c>
      <c r="BI87" s="71">
        <v>0</v>
      </c>
      <c r="BJ87" s="71">
        <v>55.716999999999999</v>
      </c>
      <c r="BK87" s="71">
        <v>0</v>
      </c>
      <c r="BL87" s="71">
        <v>4.7569999999999997</v>
      </c>
      <c r="BM87" s="71">
        <v>0</v>
      </c>
      <c r="BN87" s="72"/>
      <c r="BO87" s="71">
        <v>0</v>
      </c>
      <c r="BP87" s="71">
        <v>0</v>
      </c>
      <c r="BQ87" s="71">
        <v>2</v>
      </c>
      <c r="BR87" s="71">
        <v>0</v>
      </c>
      <c r="BS87" s="71">
        <v>1</v>
      </c>
      <c r="BT87" s="71">
        <v>0</v>
      </c>
      <c r="BU87"/>
      <c r="BV87" s="70">
        <v>60.473999999999997</v>
      </c>
      <c r="BW87" s="70">
        <v>0</v>
      </c>
      <c r="BX87" s="70">
        <v>0</v>
      </c>
      <c r="BY87" s="70">
        <v>0</v>
      </c>
      <c r="BZ87" s="70">
        <v>0</v>
      </c>
      <c r="CA87" s="70">
        <v>0</v>
      </c>
      <c r="CB87" s="70">
        <v>0</v>
      </c>
      <c r="CC87" s="70">
        <v>0</v>
      </c>
      <c r="CD87" s="70">
        <v>0</v>
      </c>
    </row>
    <row r="88" spans="1:82">
      <c r="A88" s="70" t="s">
        <v>1780</v>
      </c>
      <c r="B88" s="70">
        <v>442</v>
      </c>
      <c r="C88" s="70">
        <v>17</v>
      </c>
      <c r="D88" s="70">
        <v>26</v>
      </c>
      <c r="E88" s="70">
        <v>2020</v>
      </c>
      <c r="F88" s="70" t="s">
        <v>159</v>
      </c>
      <c r="G88" s="70" t="s">
        <v>1763</v>
      </c>
      <c r="H88" s="70" t="s">
        <v>1764</v>
      </c>
      <c r="I88" s="148"/>
      <c r="J88" s="71">
        <v>72.266626216213524</v>
      </c>
      <c r="K88" s="71">
        <v>1.4797833885730991</v>
      </c>
      <c r="L88" s="71">
        <v>3.0893108746012317</v>
      </c>
      <c r="M88" s="71">
        <v>36.961029270408901</v>
      </c>
      <c r="N88" s="71">
        <v>56.292450955233022</v>
      </c>
      <c r="O88" s="71">
        <v>32.73983005454734</v>
      </c>
      <c r="P88" s="71">
        <v>19.786700400411046</v>
      </c>
      <c r="Q88" s="71">
        <v>2.0921623090872701</v>
      </c>
      <c r="R88" s="71">
        <v>0</v>
      </c>
      <c r="S88" s="71">
        <v>2.1907789948800001</v>
      </c>
      <c r="T88" s="72"/>
      <c r="U88" s="71">
        <v>6823579</v>
      </c>
      <c r="V88" s="71">
        <v>594</v>
      </c>
      <c r="W88" s="71">
        <v>76</v>
      </c>
      <c r="X88" s="71">
        <v>9299</v>
      </c>
      <c r="Y88" s="71">
        <v>14890</v>
      </c>
      <c r="Z88" s="71">
        <v>23395</v>
      </c>
      <c r="AA88" s="71">
        <v>4367</v>
      </c>
      <c r="AB88" s="71">
        <v>35484</v>
      </c>
      <c r="AC88" s="71">
        <v>0</v>
      </c>
      <c r="AD88" s="71">
        <v>2.1907789948800001</v>
      </c>
      <c r="AE88" s="72"/>
      <c r="AF88" s="71">
        <v>72048092.630528763</v>
      </c>
      <c r="AG88" s="71">
        <v>952005.42987004446</v>
      </c>
      <c r="AH88" s="71">
        <v>773161.87398270331</v>
      </c>
      <c r="AI88" s="71">
        <v>50987553.346532874</v>
      </c>
      <c r="AJ88" s="71">
        <v>93221089.776174143</v>
      </c>
      <c r="AK88" s="71"/>
      <c r="AL88" s="71"/>
      <c r="AM88" s="71">
        <v>4631056.2354625873</v>
      </c>
      <c r="AN88" s="71"/>
      <c r="AO88" s="71"/>
      <c r="AP88" s="71">
        <v>222612959.29255113</v>
      </c>
      <c r="AQ88" s="72"/>
      <c r="AR88" s="71">
        <v>1174</v>
      </c>
      <c r="AS88" s="71">
        <v>219</v>
      </c>
      <c r="AT88" s="71">
        <v>0</v>
      </c>
      <c r="AU88" s="71">
        <v>0</v>
      </c>
      <c r="AV88" s="71">
        <v>0</v>
      </c>
      <c r="AW88" s="71">
        <v>0</v>
      </c>
      <c r="AX88" s="71"/>
      <c r="AY88" s="72"/>
      <c r="AZ88" s="71">
        <v>5730.3170000000027</v>
      </c>
      <c r="BA88" s="71">
        <v>7689.2800000000007</v>
      </c>
      <c r="BB88" s="71">
        <v>0</v>
      </c>
      <c r="BC88" s="71">
        <v>0</v>
      </c>
      <c r="BD88" s="71">
        <v>0</v>
      </c>
      <c r="BE88" s="71">
        <v>0</v>
      </c>
      <c r="BF88" s="71"/>
      <c r="BG88" s="72"/>
      <c r="BH88" s="71">
        <v>0</v>
      </c>
      <c r="BI88" s="71">
        <v>0</v>
      </c>
      <c r="BJ88" s="71">
        <v>36.698</v>
      </c>
      <c r="BK88" s="71">
        <v>0</v>
      </c>
      <c r="BL88" s="71">
        <v>3.8439999999999999</v>
      </c>
      <c r="BM88" s="71">
        <v>0</v>
      </c>
      <c r="BN88" s="72"/>
      <c r="BO88" s="71">
        <v>0</v>
      </c>
      <c r="BP88" s="71">
        <v>0</v>
      </c>
      <c r="BQ88" s="71">
        <v>2</v>
      </c>
      <c r="BR88" s="71">
        <v>0</v>
      </c>
      <c r="BS88" s="71">
        <v>1</v>
      </c>
      <c r="BT88" s="71">
        <v>0</v>
      </c>
      <c r="BU88"/>
      <c r="BV88" s="70">
        <v>40.542000000000002</v>
      </c>
      <c r="BW88" s="70">
        <v>0</v>
      </c>
      <c r="BX88" s="70">
        <v>0</v>
      </c>
      <c r="BY88" s="70">
        <v>0</v>
      </c>
      <c r="BZ88" s="70">
        <v>0</v>
      </c>
      <c r="CA88" s="70">
        <v>0</v>
      </c>
      <c r="CB88" s="70">
        <v>0</v>
      </c>
      <c r="CC88" s="70">
        <v>0</v>
      </c>
      <c r="CD88" s="70">
        <v>0</v>
      </c>
    </row>
    <row r="89" spans="1:82">
      <c r="A89" s="70" t="s">
        <v>1781</v>
      </c>
      <c r="B89" s="70">
        <v>442</v>
      </c>
      <c r="C89" s="70">
        <v>18</v>
      </c>
      <c r="D89" s="70">
        <v>26</v>
      </c>
      <c r="E89" s="70">
        <v>2021</v>
      </c>
      <c r="F89" s="70" t="s">
        <v>160</v>
      </c>
      <c r="G89" s="70" t="s">
        <v>1763</v>
      </c>
      <c r="H89" s="70" t="s">
        <v>1764</v>
      </c>
      <c r="I89" s="148"/>
      <c r="J89" s="71">
        <v>68.108380717094732</v>
      </c>
      <c r="K89" s="71">
        <v>1.4665044752421537</v>
      </c>
      <c r="L89" s="71">
        <v>3.1783782058255858</v>
      </c>
      <c r="M89" s="71">
        <v>39.441136109139592</v>
      </c>
      <c r="N89" s="71">
        <v>51.118988026048136</v>
      </c>
      <c r="O89" s="71">
        <v>31.817365970267439</v>
      </c>
      <c r="P89" s="71">
        <v>20.853985238506223</v>
      </c>
      <c r="Q89" s="71">
        <v>2.0750194097974801</v>
      </c>
      <c r="R89" s="71">
        <v>0</v>
      </c>
      <c r="S89" s="71">
        <v>2.3376742983400001</v>
      </c>
      <c r="T89" s="72"/>
      <c r="U89" s="71">
        <v>7555074</v>
      </c>
      <c r="V89" s="71">
        <v>594</v>
      </c>
      <c r="W89" s="71">
        <v>76</v>
      </c>
      <c r="X89" s="71">
        <v>9299</v>
      </c>
      <c r="Y89" s="71">
        <v>15066</v>
      </c>
      <c r="Z89" s="71">
        <v>23410</v>
      </c>
      <c r="AA89" s="71">
        <v>4488</v>
      </c>
      <c r="AB89" s="71">
        <v>35539</v>
      </c>
      <c r="AC89" s="71">
        <v>0</v>
      </c>
      <c r="AD89" s="71">
        <v>2.3376742983400001</v>
      </c>
      <c r="AE89" s="72"/>
      <c r="AF89" s="71">
        <v>72883238.841262504</v>
      </c>
      <c r="AG89" s="71">
        <v>971413.65686971624</v>
      </c>
      <c r="AH89" s="71">
        <v>820490.66800079704</v>
      </c>
      <c r="AI89" s="71">
        <v>59898809.885244764</v>
      </c>
      <c r="AJ89" s="71">
        <v>87714975.319493413</v>
      </c>
      <c r="AK89" s="71">
        <v>0</v>
      </c>
      <c r="AL89" s="71">
        <v>0</v>
      </c>
      <c r="AM89" s="71">
        <v>4664987.3088015076</v>
      </c>
      <c r="AN89" s="71">
        <v>0</v>
      </c>
      <c r="AO89" s="71">
        <v>0</v>
      </c>
      <c r="AP89" s="71">
        <v>226953915.67967269</v>
      </c>
      <c r="AQ89" s="72"/>
      <c r="AR89" s="71">
        <v>1263</v>
      </c>
      <c r="AS89" s="71">
        <v>220</v>
      </c>
      <c r="AT89" s="71">
        <v>0</v>
      </c>
      <c r="AU89" s="71">
        <v>0</v>
      </c>
      <c r="AV89" s="71">
        <v>0</v>
      </c>
      <c r="AW89" s="71">
        <v>0</v>
      </c>
      <c r="AX89" s="71"/>
      <c r="AY89" s="72"/>
      <c r="AZ89" s="71">
        <v>6278.2950000000028</v>
      </c>
      <c r="BA89" s="71">
        <v>7700.48</v>
      </c>
      <c r="BB89" s="71">
        <v>0</v>
      </c>
      <c r="BC89" s="71">
        <v>0</v>
      </c>
      <c r="BD89" s="71">
        <v>0</v>
      </c>
      <c r="BE89" s="71">
        <v>0</v>
      </c>
      <c r="BF89" s="71"/>
      <c r="BG89" s="72"/>
      <c r="BH89" s="71">
        <v>0</v>
      </c>
      <c r="BI89" s="71">
        <v>0</v>
      </c>
      <c r="BJ89" s="71">
        <v>57.792999999999999</v>
      </c>
      <c r="BK89" s="71">
        <v>0</v>
      </c>
      <c r="BL89" s="71">
        <v>5.1529999999999996</v>
      </c>
      <c r="BM89" s="71">
        <v>0</v>
      </c>
      <c r="BN89" s="72"/>
      <c r="BO89" s="71">
        <v>0</v>
      </c>
      <c r="BP89" s="71">
        <v>0</v>
      </c>
      <c r="BQ89" s="71">
        <v>2</v>
      </c>
      <c r="BR89" s="71">
        <v>0</v>
      </c>
      <c r="BS89" s="71">
        <v>1</v>
      </c>
      <c r="BT89" s="71">
        <v>0</v>
      </c>
      <c r="BU89"/>
      <c r="BV89" s="70">
        <v>62.945999999999998</v>
      </c>
      <c r="BW89" s="70">
        <v>0</v>
      </c>
      <c r="BX89" s="70">
        <v>0</v>
      </c>
      <c r="BY89" s="70">
        <v>0</v>
      </c>
      <c r="BZ89" s="70">
        <v>0</v>
      </c>
      <c r="CA89" s="70">
        <v>0</v>
      </c>
      <c r="CB89" s="70">
        <v>0</v>
      </c>
      <c r="CC89" s="70">
        <v>0</v>
      </c>
      <c r="CD89" s="70">
        <v>0</v>
      </c>
    </row>
    <row r="90" spans="1:82">
      <c r="A90" s="70" t="s">
        <v>1782</v>
      </c>
      <c r="B90" s="70">
        <v>442</v>
      </c>
      <c r="C90" s="70">
        <v>19</v>
      </c>
      <c r="D90" s="70">
        <v>26</v>
      </c>
      <c r="E90" s="70">
        <v>2022</v>
      </c>
      <c r="F90" s="70" t="s">
        <v>161</v>
      </c>
      <c r="G90" s="70" t="s">
        <v>1763</v>
      </c>
      <c r="H90" s="70" t="s">
        <v>1764</v>
      </c>
      <c r="I90" s="148"/>
      <c r="J90" s="71">
        <v>58.733422251182304</v>
      </c>
      <c r="K90" s="71">
        <v>1.2289800782741696</v>
      </c>
      <c r="L90" s="71">
        <v>2.4034874519869267</v>
      </c>
      <c r="M90" s="71">
        <v>33.12824870481294</v>
      </c>
      <c r="N90" s="71">
        <v>42.862802140426545</v>
      </c>
      <c r="O90" s="71">
        <v>33.854371697898728</v>
      </c>
      <c r="P90" s="71">
        <v>20.673580161212904</v>
      </c>
      <c r="Q90" s="71">
        <v>2.0945301265595511</v>
      </c>
      <c r="R90" s="71">
        <v>0</v>
      </c>
      <c r="S90" s="71">
        <v>1.743585653694</v>
      </c>
      <c r="T90" s="72"/>
      <c r="U90" s="71">
        <v>8235797</v>
      </c>
      <c r="V90" s="71">
        <v>594</v>
      </c>
      <c r="W90" s="71">
        <v>76</v>
      </c>
      <c r="X90" s="71">
        <v>9299</v>
      </c>
      <c r="Y90" s="71">
        <v>15266</v>
      </c>
      <c r="Z90" s="71">
        <v>23666</v>
      </c>
      <c r="AA90" s="71">
        <v>4517</v>
      </c>
      <c r="AB90" s="71">
        <v>35579</v>
      </c>
      <c r="AC90" s="71">
        <v>0</v>
      </c>
      <c r="AD90" s="71">
        <v>1.743585653694</v>
      </c>
      <c r="AE90" s="72"/>
      <c r="AF90" s="71">
        <v>71834607.473604709</v>
      </c>
      <c r="AG90" s="71">
        <v>957456.17397729727</v>
      </c>
      <c r="AH90" s="71">
        <v>755718.58119865577</v>
      </c>
      <c r="AI90" s="71">
        <v>58225798.791291796</v>
      </c>
      <c r="AJ90" s="71">
        <v>91551721.967270777</v>
      </c>
      <c r="AK90" s="71">
        <v>0</v>
      </c>
      <c r="AL90" s="71">
        <v>0</v>
      </c>
      <c r="AM90" s="71">
        <v>4594220.0077107642</v>
      </c>
      <c r="AN90" s="71">
        <v>0</v>
      </c>
      <c r="AO90" s="71">
        <v>0</v>
      </c>
      <c r="AP90" s="71">
        <v>227919522.99505401</v>
      </c>
      <c r="AQ90" s="72"/>
      <c r="AR90" s="71">
        <v>1391</v>
      </c>
      <c r="AS90" s="71">
        <v>220</v>
      </c>
      <c r="AT90" s="71">
        <v>0</v>
      </c>
      <c r="AU90" s="71">
        <v>0</v>
      </c>
      <c r="AV90" s="71">
        <v>0</v>
      </c>
      <c r="AW90" s="71">
        <v>0</v>
      </c>
      <c r="AX90" s="71"/>
      <c r="AY90" s="72"/>
      <c r="AZ90" s="71">
        <v>7157.9799999999886</v>
      </c>
      <c r="BA90" s="71">
        <v>7700.4800000000005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1783</v>
      </c>
      <c r="B91" s="70">
        <v>442</v>
      </c>
      <c r="C91" s="70">
        <v>20</v>
      </c>
      <c r="D91" s="70">
        <v>26</v>
      </c>
      <c r="E91" s="70">
        <v>2023</v>
      </c>
      <c r="F91" s="70" t="s">
        <v>1539</v>
      </c>
      <c r="G91" s="70" t="s">
        <v>1763</v>
      </c>
      <c r="H91" s="70" t="s">
        <v>1764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1489</v>
      </c>
      <c r="AS91" s="71">
        <v>221</v>
      </c>
      <c r="AT91" s="71">
        <v>0</v>
      </c>
      <c r="AU91" s="71">
        <v>0</v>
      </c>
      <c r="AV91" s="71">
        <v>0</v>
      </c>
      <c r="AW91" s="71">
        <v>0</v>
      </c>
      <c r="AX91" s="71"/>
      <c r="AY91" s="72"/>
      <c r="AZ91" s="71">
        <v>7770.4859999999862</v>
      </c>
      <c r="BA91" s="71">
        <v>7740.08</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1784</v>
      </c>
      <c r="B92" s="70">
        <v>442</v>
      </c>
      <c r="C92" s="70">
        <v>21</v>
      </c>
      <c r="D92" s="70">
        <v>26</v>
      </c>
      <c r="E92" s="70">
        <v>2024</v>
      </c>
      <c r="F92" s="70" t="s">
        <v>1554</v>
      </c>
      <c r="G92" s="70" t="s">
        <v>1763</v>
      </c>
      <c r="H92" s="70" t="s">
        <v>1764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1785</v>
      </c>
      <c r="B93" s="70">
        <v>341</v>
      </c>
      <c r="C93" s="70">
        <v>1</v>
      </c>
      <c r="D93" s="70">
        <v>21</v>
      </c>
      <c r="E93" s="70">
        <v>1990</v>
      </c>
      <c r="F93" s="70" t="s">
        <v>787</v>
      </c>
      <c r="G93" s="70" t="s">
        <v>1786</v>
      </c>
      <c r="H93" s="70" t="s">
        <v>1787</v>
      </c>
      <c r="I93" s="148"/>
      <c r="J93" s="71">
        <v>207.72030535776179</v>
      </c>
      <c r="K93" s="71">
        <v>3.1394126019137429</v>
      </c>
      <c r="L93" s="71">
        <v>1.2420368525880401</v>
      </c>
      <c r="M93" s="71">
        <v>26.30202393990168</v>
      </c>
      <c r="N93" s="71">
        <v>34.514837867847433</v>
      </c>
      <c r="O93" s="71">
        <v>30.108553168853529</v>
      </c>
      <c r="P93" s="71">
        <v>42.794585098285467</v>
      </c>
      <c r="Q93" s="71">
        <v>2.6599151712294198</v>
      </c>
      <c r="R93" s="71">
        <v>76.502940546103872</v>
      </c>
      <c r="S93" s="71">
        <v>2.134875326732387</v>
      </c>
      <c r="T93" s="72"/>
      <c r="U93" s="71">
        <v>9577432</v>
      </c>
      <c r="V93" s="71">
        <v>1078</v>
      </c>
      <c r="W93" s="71">
        <v>13</v>
      </c>
      <c r="X93" s="71">
        <v>11185</v>
      </c>
      <c r="Y93" s="71">
        <v>13090</v>
      </c>
      <c r="Z93" s="71">
        <v>12384</v>
      </c>
      <c r="AA93" s="71">
        <v>10391</v>
      </c>
      <c r="AB93" s="71">
        <v>43188</v>
      </c>
      <c r="AC93" s="71">
        <v>13250447</v>
      </c>
      <c r="AD93" s="71">
        <v>2.134875326732387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1788</v>
      </c>
      <c r="B94" s="70">
        <v>342</v>
      </c>
      <c r="C94" s="70">
        <v>2</v>
      </c>
      <c r="D94" s="70">
        <v>21</v>
      </c>
      <c r="E94" s="70">
        <v>2005</v>
      </c>
      <c r="F94" s="70" t="s">
        <v>789</v>
      </c>
      <c r="G94" s="70" t="s">
        <v>1786</v>
      </c>
      <c r="H94" s="70" t="s">
        <v>1787</v>
      </c>
      <c r="I94" s="148"/>
      <c r="J94" s="71">
        <v>120.7305461386797</v>
      </c>
      <c r="K94" s="71">
        <v>2.367479515989162</v>
      </c>
      <c r="L94" s="71">
        <v>9.1382243635446621</v>
      </c>
      <c r="M94" s="71">
        <v>39.743324936375842</v>
      </c>
      <c r="N94" s="71">
        <v>60.658474209429968</v>
      </c>
      <c r="O94" s="71">
        <v>47.587427262503667</v>
      </c>
      <c r="P94" s="71">
        <v>39.319119969319573</v>
      </c>
      <c r="Q94" s="71">
        <v>2.52542110997048</v>
      </c>
      <c r="R94" s="71">
        <v>46.799304614321969</v>
      </c>
      <c r="S94" s="71">
        <v>7.5556871040000004</v>
      </c>
      <c r="T94" s="72"/>
      <c r="U94" s="71">
        <v>8001040</v>
      </c>
      <c r="V94" s="71">
        <v>1026</v>
      </c>
      <c r="W94" s="71">
        <v>109</v>
      </c>
      <c r="X94" s="71">
        <v>8455</v>
      </c>
      <c r="Y94" s="71">
        <v>16487</v>
      </c>
      <c r="Z94" s="71">
        <v>22650</v>
      </c>
      <c r="AA94" s="71">
        <v>7819</v>
      </c>
      <c r="AB94" s="71">
        <v>42866</v>
      </c>
      <c r="AC94" s="71">
        <v>8275488</v>
      </c>
      <c r="AD94" s="71">
        <v>7.5556871040000004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1789</v>
      </c>
      <c r="B95" s="70">
        <v>343</v>
      </c>
      <c r="C95" s="70">
        <v>3</v>
      </c>
      <c r="D95" s="70">
        <v>21</v>
      </c>
      <c r="E95" s="70">
        <v>2006</v>
      </c>
      <c r="F95" s="70" t="s">
        <v>790</v>
      </c>
      <c r="G95" s="70" t="s">
        <v>1786</v>
      </c>
      <c r="H95" s="70" t="s">
        <v>1787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1790</v>
      </c>
      <c r="B96" s="70">
        <v>344</v>
      </c>
      <c r="C96" s="70">
        <v>4</v>
      </c>
      <c r="D96" s="70">
        <v>21</v>
      </c>
      <c r="E96" s="70">
        <v>2007</v>
      </c>
      <c r="F96" s="70" t="s">
        <v>791</v>
      </c>
      <c r="G96" s="70" t="s">
        <v>1786</v>
      </c>
      <c r="H96" s="70" t="s">
        <v>1787</v>
      </c>
      <c r="I96" s="148"/>
      <c r="J96" s="71">
        <v>104.17341126129359</v>
      </c>
      <c r="K96" s="71">
        <v>2.18191828677669</v>
      </c>
      <c r="L96" s="71">
        <v>9.6334149263147406</v>
      </c>
      <c r="M96" s="71">
        <v>43.676129115945933</v>
      </c>
      <c r="N96" s="71">
        <v>57.860322677049687</v>
      </c>
      <c r="O96" s="71">
        <v>46.005257011575857</v>
      </c>
      <c r="P96" s="71">
        <v>38.503020634323903</v>
      </c>
      <c r="Q96" s="71">
        <v>2.6252418163657101</v>
      </c>
      <c r="R96" s="71">
        <v>40.709593879543988</v>
      </c>
      <c r="S96" s="71">
        <v>7.7263637999999997</v>
      </c>
      <c r="T96" s="72"/>
      <c r="U96" s="71">
        <v>7473500</v>
      </c>
      <c r="V96" s="71">
        <v>958</v>
      </c>
      <c r="W96" s="71">
        <v>125</v>
      </c>
      <c r="X96" s="71">
        <v>11178</v>
      </c>
      <c r="Y96" s="71">
        <v>16704</v>
      </c>
      <c r="Z96" s="71">
        <v>22763</v>
      </c>
      <c r="AA96" s="71">
        <v>7540</v>
      </c>
      <c r="AB96" s="71">
        <v>42204</v>
      </c>
      <c r="AC96" s="71">
        <v>7405196.5</v>
      </c>
      <c r="AD96" s="71">
        <v>7.7263637999999997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1791</v>
      </c>
      <c r="B97" s="70">
        <v>345</v>
      </c>
      <c r="C97" s="70">
        <v>5</v>
      </c>
      <c r="D97" s="70">
        <v>21</v>
      </c>
      <c r="E97" s="70">
        <v>2008</v>
      </c>
      <c r="F97" s="70" t="s">
        <v>792</v>
      </c>
      <c r="G97" s="70" t="s">
        <v>1786</v>
      </c>
      <c r="H97" s="70" t="s">
        <v>1787</v>
      </c>
      <c r="I97" s="148"/>
      <c r="J97" s="71">
        <v>77.280560106006078</v>
      </c>
      <c r="K97" s="71">
        <v>1.6151268314724561</v>
      </c>
      <c r="L97" s="71">
        <v>8.2628463676308908</v>
      </c>
      <c r="M97" s="71">
        <v>47.712237453268401</v>
      </c>
      <c r="N97" s="71">
        <v>57.776141652054918</v>
      </c>
      <c r="O97" s="71">
        <v>44.550741004134601</v>
      </c>
      <c r="P97" s="71">
        <v>37.668535064653383</v>
      </c>
      <c r="Q97" s="71">
        <v>2.5614643288816001</v>
      </c>
      <c r="R97" s="71">
        <v>38.141187330488627</v>
      </c>
      <c r="S97" s="71">
        <v>2.190106611</v>
      </c>
      <c r="T97" s="72"/>
      <c r="U97" s="71">
        <v>6286536</v>
      </c>
      <c r="V97" s="71">
        <v>958</v>
      </c>
      <c r="W97" s="71">
        <v>125</v>
      </c>
      <c r="X97" s="71">
        <v>11178</v>
      </c>
      <c r="Y97" s="71">
        <v>16756</v>
      </c>
      <c r="Z97" s="71">
        <v>22817</v>
      </c>
      <c r="AA97" s="71">
        <v>7385</v>
      </c>
      <c r="AB97" s="71">
        <v>41856</v>
      </c>
      <c r="AC97" s="71">
        <v>7204345.5</v>
      </c>
      <c r="AD97" s="71">
        <v>2.190106611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1792</v>
      </c>
      <c r="B98" s="70">
        <v>346</v>
      </c>
      <c r="C98" s="70">
        <v>6</v>
      </c>
      <c r="D98" s="70">
        <v>21</v>
      </c>
      <c r="E98" s="70">
        <v>2009</v>
      </c>
      <c r="F98" s="70" t="s">
        <v>176</v>
      </c>
      <c r="G98" s="70" t="s">
        <v>1786</v>
      </c>
      <c r="H98" s="70" t="s">
        <v>1787</v>
      </c>
      <c r="I98" s="148"/>
      <c r="J98" s="71">
        <v>56.835860013829539</v>
      </c>
      <c r="K98" s="71">
        <v>1.8215457221087501</v>
      </c>
      <c r="L98" s="71">
        <v>18.72999492487137</v>
      </c>
      <c r="M98" s="71">
        <v>55.020344704100403</v>
      </c>
      <c r="N98" s="71">
        <v>57.700736065269822</v>
      </c>
      <c r="O98" s="71">
        <v>45.372684102026533</v>
      </c>
      <c r="P98" s="71">
        <v>35.946785515071873</v>
      </c>
      <c r="Q98" s="71">
        <v>2.42470372876747</v>
      </c>
      <c r="R98" s="71">
        <v>34.783227915396978</v>
      </c>
      <c r="S98" s="71">
        <v>3.4653577860000002</v>
      </c>
      <c r="T98" s="72"/>
      <c r="U98" s="71">
        <v>4848155</v>
      </c>
      <c r="V98" s="71">
        <v>920</v>
      </c>
      <c r="W98" s="71">
        <v>496</v>
      </c>
      <c r="X98" s="71">
        <v>13133</v>
      </c>
      <c r="Y98" s="71">
        <v>16809</v>
      </c>
      <c r="Z98" s="71">
        <v>22937</v>
      </c>
      <c r="AA98" s="71">
        <v>7235</v>
      </c>
      <c r="AB98" s="71">
        <v>41592</v>
      </c>
      <c r="AC98" s="71">
        <v>6409633</v>
      </c>
      <c r="AD98" s="71">
        <v>3.4653577860000002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37.531999999999996</v>
      </c>
      <c r="BK98" s="71">
        <v>0</v>
      </c>
      <c r="BL98" s="71">
        <v>6.49</v>
      </c>
      <c r="BM98" s="71">
        <v>0</v>
      </c>
      <c r="BN98" s="72"/>
      <c r="BO98" s="71">
        <v>0</v>
      </c>
      <c r="BP98" s="71">
        <v>0</v>
      </c>
      <c r="BQ98" s="71">
        <v>3</v>
      </c>
      <c r="BR98" s="71">
        <v>0</v>
      </c>
      <c r="BS98" s="71">
        <v>1</v>
      </c>
      <c r="BT98" s="71">
        <v>0</v>
      </c>
      <c r="BU98"/>
      <c r="BV98" s="70">
        <v>44.021999999999998</v>
      </c>
      <c r="BW98" s="70">
        <v>0</v>
      </c>
      <c r="BX98" s="70">
        <v>0</v>
      </c>
      <c r="BY98" s="70">
        <v>0</v>
      </c>
      <c r="BZ98" s="70">
        <v>0</v>
      </c>
      <c r="CA98" s="70">
        <v>0</v>
      </c>
      <c r="CB98" s="70">
        <v>0</v>
      </c>
      <c r="CC98" s="70">
        <v>0</v>
      </c>
      <c r="CD98" s="70">
        <v>0</v>
      </c>
    </row>
    <row r="99" spans="1:82">
      <c r="A99" s="70" t="s">
        <v>1793</v>
      </c>
      <c r="B99" s="70">
        <v>347</v>
      </c>
      <c r="C99" s="70">
        <v>7</v>
      </c>
      <c r="D99" s="70">
        <v>21</v>
      </c>
      <c r="E99" s="70">
        <v>2010</v>
      </c>
      <c r="F99" s="70" t="s">
        <v>177</v>
      </c>
      <c r="G99" s="70" t="s">
        <v>1786</v>
      </c>
      <c r="H99" s="70" t="s">
        <v>1787</v>
      </c>
      <c r="I99" s="148"/>
      <c r="J99" s="71">
        <v>52.557712159307563</v>
      </c>
      <c r="K99" s="71">
        <v>1.7816725998390059</v>
      </c>
      <c r="L99" s="71">
        <v>16.024865959049169</v>
      </c>
      <c r="M99" s="71">
        <v>51.40112832701864</v>
      </c>
      <c r="N99" s="71">
        <v>48.082545979900587</v>
      </c>
      <c r="O99" s="71">
        <v>45.345937990981369</v>
      </c>
      <c r="P99" s="71">
        <v>36.306974363088948</v>
      </c>
      <c r="Q99" s="71">
        <v>2.5104591013196602</v>
      </c>
      <c r="R99" s="71">
        <v>44.381467375614108</v>
      </c>
      <c r="S99" s="71">
        <v>2.8853559011200001</v>
      </c>
      <c r="T99" s="72"/>
      <c r="U99" s="71">
        <v>5222435</v>
      </c>
      <c r="V99" s="71">
        <v>920</v>
      </c>
      <c r="W99" s="71">
        <v>496</v>
      </c>
      <c r="X99" s="71">
        <v>13133</v>
      </c>
      <c r="Y99" s="71">
        <v>16840</v>
      </c>
      <c r="Z99" s="71">
        <v>23030</v>
      </c>
      <c r="AA99" s="71">
        <v>7125</v>
      </c>
      <c r="AB99" s="71">
        <v>41264</v>
      </c>
      <c r="AC99" s="71">
        <v>7750272</v>
      </c>
      <c r="AD99" s="71">
        <v>2.8853559011200001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41.103999999999999</v>
      </c>
      <c r="BK99" s="71">
        <v>0</v>
      </c>
      <c r="BL99" s="71">
        <v>7.28</v>
      </c>
      <c r="BM99" s="71">
        <v>0</v>
      </c>
      <c r="BN99" s="72"/>
      <c r="BO99" s="71">
        <v>0</v>
      </c>
      <c r="BP99" s="71">
        <v>0</v>
      </c>
      <c r="BQ99" s="71">
        <v>3</v>
      </c>
      <c r="BR99" s="71">
        <v>0</v>
      </c>
      <c r="BS99" s="71">
        <v>1</v>
      </c>
      <c r="BT99" s="71">
        <v>0</v>
      </c>
      <c r="BU99"/>
      <c r="BV99" s="70">
        <v>48.384</v>
      </c>
      <c r="BW99" s="70">
        <v>0</v>
      </c>
      <c r="BX99" s="70">
        <v>0</v>
      </c>
      <c r="BY99" s="70">
        <v>0</v>
      </c>
      <c r="BZ99" s="70">
        <v>0</v>
      </c>
      <c r="CA99" s="70">
        <v>0</v>
      </c>
      <c r="CB99" s="70">
        <v>0</v>
      </c>
      <c r="CC99" s="70">
        <v>0</v>
      </c>
      <c r="CD99" s="70">
        <v>0</v>
      </c>
    </row>
    <row r="100" spans="1:82">
      <c r="A100" s="70" t="s">
        <v>1794</v>
      </c>
      <c r="B100" s="70">
        <v>348</v>
      </c>
      <c r="C100" s="70">
        <v>8</v>
      </c>
      <c r="D100" s="70">
        <v>21</v>
      </c>
      <c r="E100" s="70">
        <v>2011</v>
      </c>
      <c r="F100" s="70" t="s">
        <v>178</v>
      </c>
      <c r="G100" s="70" t="s">
        <v>1786</v>
      </c>
      <c r="H100" s="70" t="s">
        <v>1787</v>
      </c>
      <c r="I100" s="148"/>
      <c r="J100" s="71">
        <v>63.949196452600482</v>
      </c>
      <c r="K100" s="71">
        <v>2.5380597268260772</v>
      </c>
      <c r="L100" s="71">
        <v>22.220718005248489</v>
      </c>
      <c r="M100" s="71">
        <v>70.265538903576612</v>
      </c>
      <c r="N100" s="71">
        <v>72.742701696928194</v>
      </c>
      <c r="O100" s="71">
        <v>44.674668025536</v>
      </c>
      <c r="P100" s="71">
        <v>34.555080385803038</v>
      </c>
      <c r="Q100" s="71">
        <v>2.8752937567789498</v>
      </c>
      <c r="R100" s="71">
        <v>37.606460530578318</v>
      </c>
      <c r="S100" s="71">
        <v>5.7151902138600006</v>
      </c>
      <c r="T100" s="72"/>
      <c r="U100" s="71">
        <v>5014961</v>
      </c>
      <c r="V100" s="71">
        <v>920</v>
      </c>
      <c r="W100" s="71">
        <v>496</v>
      </c>
      <c r="X100" s="71">
        <v>13133</v>
      </c>
      <c r="Y100" s="71">
        <v>16892</v>
      </c>
      <c r="Z100" s="71">
        <v>23182</v>
      </c>
      <c r="AA100" s="71">
        <v>6983</v>
      </c>
      <c r="AB100" s="71">
        <v>40972</v>
      </c>
      <c r="AC100" s="71">
        <v>6556301</v>
      </c>
      <c r="AD100" s="71">
        <v>5.7151902138600006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41.5</v>
      </c>
      <c r="BK100" s="71">
        <v>0</v>
      </c>
      <c r="BL100" s="71">
        <v>6.4050000000000002</v>
      </c>
      <c r="BM100" s="71">
        <v>0</v>
      </c>
      <c r="BN100" s="72"/>
      <c r="BO100" s="71">
        <v>0</v>
      </c>
      <c r="BP100" s="71">
        <v>0</v>
      </c>
      <c r="BQ100" s="71">
        <v>3</v>
      </c>
      <c r="BR100" s="71">
        <v>0</v>
      </c>
      <c r="BS100" s="71">
        <v>1</v>
      </c>
      <c r="BT100" s="71">
        <v>0</v>
      </c>
      <c r="BU100"/>
      <c r="BV100" s="70">
        <v>47.905000000000001</v>
      </c>
      <c r="BW100" s="70">
        <v>0</v>
      </c>
      <c r="BX100" s="70">
        <v>0</v>
      </c>
      <c r="BY100" s="70">
        <v>0</v>
      </c>
      <c r="BZ100" s="70">
        <v>0</v>
      </c>
      <c r="CA100" s="70">
        <v>0</v>
      </c>
      <c r="CB100" s="70">
        <v>0</v>
      </c>
      <c r="CC100" s="70">
        <v>0</v>
      </c>
      <c r="CD100" s="70">
        <v>0</v>
      </c>
    </row>
    <row r="101" spans="1:82">
      <c r="A101" s="70" t="s">
        <v>1795</v>
      </c>
      <c r="B101" s="70">
        <v>349</v>
      </c>
      <c r="C101" s="70">
        <v>9</v>
      </c>
      <c r="D101" s="70">
        <v>21</v>
      </c>
      <c r="E101" s="70">
        <v>2012</v>
      </c>
      <c r="F101" s="70" t="s">
        <v>179</v>
      </c>
      <c r="G101" s="70" t="s">
        <v>1786</v>
      </c>
      <c r="H101" s="70" t="s">
        <v>1787</v>
      </c>
      <c r="I101" s="148"/>
      <c r="J101" s="71">
        <v>69.96298943233495</v>
      </c>
      <c r="K101" s="71">
        <v>2.600074747211798</v>
      </c>
      <c r="L101" s="71">
        <v>22.208728784950829</v>
      </c>
      <c r="M101" s="71">
        <v>81.703505749734006</v>
      </c>
      <c r="N101" s="71">
        <v>88.160998013759027</v>
      </c>
      <c r="O101" s="71">
        <v>44.783899197515495</v>
      </c>
      <c r="P101" s="71">
        <v>34.139558386845728</v>
      </c>
      <c r="Q101" s="71">
        <v>3.11197811673058</v>
      </c>
      <c r="R101" s="71">
        <v>45.627604800357787</v>
      </c>
      <c r="S101" s="71">
        <v>5.5830682824999993</v>
      </c>
      <c r="T101" s="72"/>
      <c r="U101" s="71">
        <v>5014372</v>
      </c>
      <c r="V101" s="71">
        <v>920</v>
      </c>
      <c r="W101" s="71">
        <v>496</v>
      </c>
      <c r="X101" s="71">
        <v>13133</v>
      </c>
      <c r="Y101" s="71">
        <v>17099</v>
      </c>
      <c r="Z101" s="71">
        <v>23423</v>
      </c>
      <c r="AA101" s="71">
        <v>6860</v>
      </c>
      <c r="AB101" s="71">
        <v>40815</v>
      </c>
      <c r="AC101" s="71">
        <v>7748672</v>
      </c>
      <c r="AD101" s="71">
        <v>5.5830682824999993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55.191000000000003</v>
      </c>
      <c r="BK101" s="71">
        <v>0</v>
      </c>
      <c r="BL101" s="71">
        <v>8.4410000000000007</v>
      </c>
      <c r="BM101" s="71">
        <v>0</v>
      </c>
      <c r="BN101" s="72"/>
      <c r="BO101" s="71">
        <v>0</v>
      </c>
      <c r="BP101" s="71">
        <v>0</v>
      </c>
      <c r="BQ101" s="71">
        <v>4</v>
      </c>
      <c r="BR101" s="71">
        <v>0</v>
      </c>
      <c r="BS101" s="71">
        <v>1</v>
      </c>
      <c r="BT101" s="71">
        <v>0</v>
      </c>
      <c r="BU101"/>
      <c r="BV101" s="70">
        <v>63.631999999999998</v>
      </c>
      <c r="BW101" s="70">
        <v>0</v>
      </c>
      <c r="BX101" s="70">
        <v>0</v>
      </c>
      <c r="BY101" s="70">
        <v>0</v>
      </c>
      <c r="BZ101" s="70">
        <v>0</v>
      </c>
      <c r="CA101" s="70">
        <v>0</v>
      </c>
      <c r="CB101" s="70">
        <v>0</v>
      </c>
      <c r="CC101" s="70">
        <v>0</v>
      </c>
      <c r="CD101" s="70">
        <v>0</v>
      </c>
    </row>
    <row r="102" spans="1:82">
      <c r="A102" s="70" t="s">
        <v>1796</v>
      </c>
      <c r="B102" s="70">
        <v>350</v>
      </c>
      <c r="C102" s="70">
        <v>10</v>
      </c>
      <c r="D102" s="70">
        <v>21</v>
      </c>
      <c r="E102" s="70">
        <v>2013</v>
      </c>
      <c r="F102" s="70" t="s">
        <v>180</v>
      </c>
      <c r="G102" s="1064" t="s">
        <v>1786</v>
      </c>
      <c r="H102" s="70" t="s">
        <v>1787</v>
      </c>
      <c r="I102" s="148"/>
      <c r="J102" s="71">
        <v>67.872482745651837</v>
      </c>
      <c r="K102" s="71">
        <v>2.204149911239099</v>
      </c>
      <c r="L102" s="71">
        <v>19.93194807151044</v>
      </c>
      <c r="M102" s="71">
        <v>76.50352316755702</v>
      </c>
      <c r="N102" s="71">
        <v>88.568281361077865</v>
      </c>
      <c r="O102" s="71">
        <v>43.3493641736627</v>
      </c>
      <c r="P102" s="71">
        <v>33.723701823159367</v>
      </c>
      <c r="Q102" s="71">
        <v>3.1344202966950201</v>
      </c>
      <c r="R102" s="71">
        <v>45.57918208420228</v>
      </c>
      <c r="S102" s="71">
        <v>2.9966033678400001</v>
      </c>
      <c r="T102" s="72"/>
      <c r="U102" s="71">
        <v>4847171</v>
      </c>
      <c r="V102" s="71">
        <v>920</v>
      </c>
      <c r="W102" s="71">
        <v>496</v>
      </c>
      <c r="X102" s="71">
        <v>13133</v>
      </c>
      <c r="Y102" s="71">
        <v>17064</v>
      </c>
      <c r="Z102" s="71">
        <v>23685</v>
      </c>
      <c r="AA102" s="71">
        <v>6751</v>
      </c>
      <c r="AB102" s="71">
        <v>40520</v>
      </c>
      <c r="AC102" s="71">
        <v>7555743.5</v>
      </c>
      <c r="AD102" s="71">
        <v>2.9966033678400001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63.779000000000003</v>
      </c>
      <c r="BK102" s="71">
        <v>0</v>
      </c>
      <c r="BL102" s="71">
        <v>9.9420000000000002</v>
      </c>
      <c r="BM102" s="71">
        <v>0</v>
      </c>
      <c r="BN102" s="72"/>
      <c r="BO102" s="71">
        <v>0</v>
      </c>
      <c r="BP102" s="71">
        <v>0</v>
      </c>
      <c r="BQ102" s="71">
        <v>4</v>
      </c>
      <c r="BR102" s="71">
        <v>0</v>
      </c>
      <c r="BS102" s="71">
        <v>1</v>
      </c>
      <c r="BT102" s="71">
        <v>0</v>
      </c>
      <c r="BU102"/>
      <c r="BV102" s="70">
        <v>73.721000000000004</v>
      </c>
      <c r="BW102" s="70">
        <v>0</v>
      </c>
      <c r="BX102" s="70">
        <v>0</v>
      </c>
      <c r="BY102" s="70">
        <v>0</v>
      </c>
      <c r="BZ102" s="70">
        <v>0</v>
      </c>
      <c r="CA102" s="70">
        <v>0</v>
      </c>
      <c r="CB102" s="70">
        <v>0</v>
      </c>
      <c r="CC102" s="70">
        <v>0</v>
      </c>
      <c r="CD102" s="70">
        <v>0</v>
      </c>
    </row>
    <row r="103" spans="1:82">
      <c r="A103" s="70" t="s">
        <v>1797</v>
      </c>
      <c r="B103" s="70">
        <v>351</v>
      </c>
      <c r="C103" s="70">
        <v>11</v>
      </c>
      <c r="D103" s="70">
        <v>21</v>
      </c>
      <c r="E103" s="70">
        <v>2014</v>
      </c>
      <c r="F103" s="70" t="s">
        <v>181</v>
      </c>
      <c r="G103" s="1064" t="s">
        <v>1786</v>
      </c>
      <c r="H103" s="70" t="s">
        <v>1787</v>
      </c>
      <c r="I103" s="148"/>
      <c r="J103" s="71">
        <v>66.262645360429971</v>
      </c>
      <c r="K103" s="71">
        <v>1.965160470277558</v>
      </c>
      <c r="L103" s="71">
        <v>21.413830025039051</v>
      </c>
      <c r="M103" s="71">
        <v>81.055108635626652</v>
      </c>
      <c r="N103" s="71">
        <v>79.09392868632861</v>
      </c>
      <c r="O103" s="71">
        <v>41.421189985730045</v>
      </c>
      <c r="P103" s="71">
        <v>33.562563427720576</v>
      </c>
      <c r="Q103" s="71">
        <v>2.97641513440449</v>
      </c>
      <c r="R103" s="71">
        <v>44.035319746202298</v>
      </c>
      <c r="S103" s="71">
        <v>5.4264207513600002</v>
      </c>
      <c r="T103" s="72"/>
      <c r="U103" s="71">
        <v>4903246</v>
      </c>
      <c r="V103" s="71">
        <v>692</v>
      </c>
      <c r="W103" s="71">
        <v>483</v>
      </c>
      <c r="X103" s="71">
        <v>12978</v>
      </c>
      <c r="Y103" s="71">
        <v>17096</v>
      </c>
      <c r="Z103" s="71">
        <v>23836</v>
      </c>
      <c r="AA103" s="71">
        <v>6684</v>
      </c>
      <c r="AB103" s="71">
        <v>40104</v>
      </c>
      <c r="AC103" s="71">
        <v>7322768</v>
      </c>
      <c r="AD103" s="71">
        <v>5.4264207513600002</v>
      </c>
      <c r="AE103" s="72"/>
      <c r="AF103" s="71"/>
      <c r="AG103" s="71"/>
      <c r="AH103" s="71"/>
      <c r="AI103" s="71"/>
      <c r="AJ103" s="71"/>
      <c r="AK103" s="71"/>
      <c r="AL103" s="71"/>
      <c r="AM103" s="71"/>
      <c r="AN103" s="71"/>
      <c r="AO103" s="71"/>
      <c r="AP103" s="71"/>
      <c r="AQ103" s="72"/>
      <c r="AR103" s="71">
        <v>649</v>
      </c>
      <c r="AS103" s="71">
        <v>193</v>
      </c>
      <c r="AT103" s="71">
        <v>0</v>
      </c>
      <c r="AU103" s="71">
        <v>0</v>
      </c>
      <c r="AV103" s="71">
        <v>0</v>
      </c>
      <c r="AW103" s="71">
        <v>0</v>
      </c>
      <c r="AX103" s="71"/>
      <c r="AY103" s="72"/>
      <c r="AZ103" s="71">
        <v>2932.74</v>
      </c>
      <c r="BA103" s="71">
        <v>36206.9</v>
      </c>
      <c r="BB103" s="71">
        <v>0</v>
      </c>
      <c r="BC103" s="71">
        <v>0</v>
      </c>
      <c r="BD103" s="71">
        <v>0</v>
      </c>
      <c r="BE103" s="71">
        <v>0</v>
      </c>
      <c r="BF103" s="71"/>
      <c r="BG103" s="72"/>
      <c r="BH103" s="71">
        <v>0</v>
      </c>
      <c r="BI103" s="71">
        <v>0</v>
      </c>
      <c r="BJ103" s="71">
        <v>63.348999999999997</v>
      </c>
      <c r="BK103" s="71">
        <v>0</v>
      </c>
      <c r="BL103" s="71">
        <v>9.9350000000000005</v>
      </c>
      <c r="BM103" s="71">
        <v>0</v>
      </c>
      <c r="BN103" s="72"/>
      <c r="BO103" s="71">
        <v>0</v>
      </c>
      <c r="BP103" s="71">
        <v>0</v>
      </c>
      <c r="BQ103" s="71">
        <v>4</v>
      </c>
      <c r="BR103" s="71">
        <v>0</v>
      </c>
      <c r="BS103" s="71">
        <v>1</v>
      </c>
      <c r="BT103" s="71">
        <v>0</v>
      </c>
      <c r="BU103"/>
      <c r="BV103" s="70">
        <v>73.284000000000006</v>
      </c>
      <c r="BW103" s="70">
        <v>0</v>
      </c>
      <c r="BX103" s="70">
        <v>0</v>
      </c>
      <c r="BY103" s="70">
        <v>0</v>
      </c>
      <c r="BZ103" s="70">
        <v>0</v>
      </c>
      <c r="CA103" s="70">
        <v>0</v>
      </c>
      <c r="CB103" s="70">
        <v>0</v>
      </c>
      <c r="CC103" s="70">
        <v>0</v>
      </c>
      <c r="CD103" s="70">
        <v>0</v>
      </c>
    </row>
    <row r="104" spans="1:82">
      <c r="A104" s="70" t="s">
        <v>1798</v>
      </c>
      <c r="B104" s="70">
        <v>352</v>
      </c>
      <c r="C104" s="70">
        <v>12</v>
      </c>
      <c r="D104" s="70">
        <v>21</v>
      </c>
      <c r="E104" s="70">
        <v>2015</v>
      </c>
      <c r="F104" s="70" t="s">
        <v>182</v>
      </c>
      <c r="G104" s="70" t="s">
        <v>1786</v>
      </c>
      <c r="H104" s="70" t="s">
        <v>1787</v>
      </c>
      <c r="I104" s="148"/>
      <c r="J104" s="71">
        <v>67.618350768092512</v>
      </c>
      <c r="K104" s="71">
        <v>1.754059441526014</v>
      </c>
      <c r="L104" s="71">
        <v>20.680023146686519</v>
      </c>
      <c r="M104" s="71">
        <v>73.799515268753197</v>
      </c>
      <c r="N104" s="71">
        <v>70.446324720561691</v>
      </c>
      <c r="O104" s="71">
        <v>41.182984326331329</v>
      </c>
      <c r="P104" s="71">
        <v>33.307663226785031</v>
      </c>
      <c r="Q104" s="71">
        <v>2.8779727905431902</v>
      </c>
      <c r="R104" s="71">
        <v>43.640801875507705</v>
      </c>
      <c r="S104" s="71">
        <v>7.0863352102400006</v>
      </c>
      <c r="T104" s="72"/>
      <c r="U104" s="71">
        <v>5140627</v>
      </c>
      <c r="V104" s="71">
        <v>692</v>
      </c>
      <c r="W104" s="71">
        <v>483</v>
      </c>
      <c r="X104" s="71">
        <v>12978</v>
      </c>
      <c r="Y104" s="71">
        <v>17142</v>
      </c>
      <c r="Z104" s="71">
        <v>23927</v>
      </c>
      <c r="AA104" s="71">
        <v>6628</v>
      </c>
      <c r="AB104" s="71">
        <v>39612</v>
      </c>
      <c r="AC104" s="71">
        <v>7459683</v>
      </c>
      <c r="AD104" s="71">
        <v>7.0863352102400006</v>
      </c>
      <c r="AE104" s="72"/>
      <c r="AF104" s="71">
        <v>60294953.14278052</v>
      </c>
      <c r="AG104" s="71">
        <v>1187242.74613209</v>
      </c>
      <c r="AH104" s="71">
        <v>3786291.6463934649</v>
      </c>
      <c r="AI104" s="71">
        <v>79326410.415135026</v>
      </c>
      <c r="AJ104" s="71">
        <v>94769357.479640752</v>
      </c>
      <c r="AK104" s="71">
        <v>0</v>
      </c>
      <c r="AL104" s="71">
        <v>0</v>
      </c>
      <c r="AM104" s="71">
        <v>5428658.4339096267</v>
      </c>
      <c r="AN104" s="71">
        <v>0</v>
      </c>
      <c r="AO104" s="71">
        <v>0</v>
      </c>
      <c r="AP104" s="71">
        <v>244792913.86399147</v>
      </c>
      <c r="AQ104" s="72"/>
      <c r="AR104" s="71">
        <v>698</v>
      </c>
      <c r="AS104" s="71">
        <v>258</v>
      </c>
      <c r="AT104" s="71">
        <v>0</v>
      </c>
      <c r="AU104" s="71">
        <v>0</v>
      </c>
      <c r="AV104" s="71">
        <v>0</v>
      </c>
      <c r="AW104" s="71">
        <v>0</v>
      </c>
      <c r="AX104" s="71"/>
      <c r="AY104" s="72"/>
      <c r="AZ104" s="71">
        <v>3229.855</v>
      </c>
      <c r="BA104" s="71">
        <v>39497.4</v>
      </c>
      <c r="BB104" s="71">
        <v>0</v>
      </c>
      <c r="BC104" s="71">
        <v>0</v>
      </c>
      <c r="BD104" s="71">
        <v>0</v>
      </c>
      <c r="BE104" s="71">
        <v>0</v>
      </c>
      <c r="BF104" s="71"/>
      <c r="BG104" s="72"/>
      <c r="BH104" s="71">
        <v>0</v>
      </c>
      <c r="BI104" s="71">
        <v>0</v>
      </c>
      <c r="BJ104" s="71">
        <v>59.246000000000002</v>
      </c>
      <c r="BK104" s="71">
        <v>0</v>
      </c>
      <c r="BL104" s="71">
        <v>9.5660000000000007</v>
      </c>
      <c r="BM104" s="71">
        <v>0</v>
      </c>
      <c r="BN104" s="72"/>
      <c r="BO104" s="71">
        <v>0</v>
      </c>
      <c r="BP104" s="71">
        <v>0</v>
      </c>
      <c r="BQ104" s="71">
        <v>4</v>
      </c>
      <c r="BR104" s="71">
        <v>0</v>
      </c>
      <c r="BS104" s="71">
        <v>1</v>
      </c>
      <c r="BT104" s="71">
        <v>0</v>
      </c>
      <c r="BU104"/>
      <c r="BV104" s="70">
        <v>68.811999999999998</v>
      </c>
      <c r="BW104" s="70">
        <v>0</v>
      </c>
      <c r="BX104" s="70">
        <v>0</v>
      </c>
      <c r="BY104" s="70">
        <v>0</v>
      </c>
      <c r="BZ104" s="70">
        <v>0</v>
      </c>
      <c r="CA104" s="70">
        <v>0</v>
      </c>
      <c r="CB104" s="70">
        <v>0</v>
      </c>
      <c r="CC104" s="70">
        <v>0</v>
      </c>
      <c r="CD104" s="70">
        <v>0</v>
      </c>
    </row>
    <row r="105" spans="1:82">
      <c r="A105" s="70" t="s">
        <v>1799</v>
      </c>
      <c r="B105" s="70">
        <v>353</v>
      </c>
      <c r="C105" s="70">
        <v>13</v>
      </c>
      <c r="D105" s="70">
        <v>21</v>
      </c>
      <c r="E105" s="70">
        <v>2016</v>
      </c>
      <c r="F105" s="70" t="s">
        <v>155</v>
      </c>
      <c r="G105" s="70" t="s">
        <v>1786</v>
      </c>
      <c r="H105" s="70" t="s">
        <v>1787</v>
      </c>
      <c r="I105" s="148"/>
      <c r="J105" s="71">
        <v>56.901825438953857</v>
      </c>
      <c r="K105" s="71">
        <v>1.6639258748198653</v>
      </c>
      <c r="L105" s="71">
        <v>22.311292483975116</v>
      </c>
      <c r="M105" s="71">
        <v>52.539707258502702</v>
      </c>
      <c r="N105" s="71">
        <v>58.935534996130436</v>
      </c>
      <c r="O105" s="71">
        <v>40.762793242605021</v>
      </c>
      <c r="P105" s="71">
        <v>32.4319689098553</v>
      </c>
      <c r="Q105" s="71">
        <v>2.7624186092645808</v>
      </c>
      <c r="R105" s="71">
        <v>34.951198710450107</v>
      </c>
      <c r="S105" s="71">
        <v>5.0795787430499999</v>
      </c>
      <c r="T105" s="72"/>
      <c r="U105" s="71">
        <v>5105327</v>
      </c>
      <c r="V105" s="71">
        <v>692</v>
      </c>
      <c r="W105" s="71">
        <v>483</v>
      </c>
      <c r="X105" s="71">
        <v>12978</v>
      </c>
      <c r="Y105" s="71">
        <v>17166</v>
      </c>
      <c r="Z105" s="71">
        <v>23974</v>
      </c>
      <c r="AA105" s="71">
        <v>6675</v>
      </c>
      <c r="AB105" s="71">
        <v>39110</v>
      </c>
      <c r="AC105" s="71">
        <v>5969320.6983177382</v>
      </c>
      <c r="AD105" s="71">
        <v>5.0795787430499999</v>
      </c>
      <c r="AE105" s="72"/>
      <c r="AF105" s="71">
        <v>56412636.06277927</v>
      </c>
      <c r="AG105" s="71">
        <v>1183548.812346295</v>
      </c>
      <c r="AH105" s="71">
        <v>3522692.9586473401</v>
      </c>
      <c r="AI105" s="71">
        <v>76423654.283725694</v>
      </c>
      <c r="AJ105" s="71">
        <v>101282302.2832516</v>
      </c>
      <c r="AK105" s="71">
        <v>0</v>
      </c>
      <c r="AL105" s="71">
        <v>0</v>
      </c>
      <c r="AM105" s="71">
        <v>5364025.5261541978</v>
      </c>
      <c r="AN105" s="71">
        <v>0</v>
      </c>
      <c r="AO105" s="71">
        <v>0</v>
      </c>
      <c r="AP105" s="71">
        <v>244188859.92690441</v>
      </c>
      <c r="AQ105" s="72"/>
      <c r="AR105" s="71">
        <v>746</v>
      </c>
      <c r="AS105" s="71">
        <v>290</v>
      </c>
      <c r="AT105" s="71">
        <v>0</v>
      </c>
      <c r="AU105" s="71">
        <v>0</v>
      </c>
      <c r="AV105" s="71">
        <v>0</v>
      </c>
      <c r="AW105" s="71">
        <v>0</v>
      </c>
      <c r="AX105" s="71"/>
      <c r="AY105" s="72"/>
      <c r="AZ105" s="71">
        <v>3485.085</v>
      </c>
      <c r="BA105" s="71">
        <v>41829</v>
      </c>
      <c r="BB105" s="71">
        <v>0</v>
      </c>
      <c r="BC105" s="71">
        <v>0</v>
      </c>
      <c r="BD105" s="71">
        <v>0</v>
      </c>
      <c r="BE105" s="71">
        <v>0</v>
      </c>
      <c r="BF105" s="71"/>
      <c r="BG105" s="72"/>
      <c r="BH105" s="71">
        <v>0</v>
      </c>
      <c r="BI105" s="71">
        <v>0</v>
      </c>
      <c r="BJ105" s="71">
        <v>59.781999999999996</v>
      </c>
      <c r="BK105" s="71">
        <v>0</v>
      </c>
      <c r="BL105" s="71">
        <v>9.5579999999999998</v>
      </c>
      <c r="BM105" s="71">
        <v>0</v>
      </c>
      <c r="BN105" s="72"/>
      <c r="BO105" s="71">
        <v>0</v>
      </c>
      <c r="BP105" s="71">
        <v>0</v>
      </c>
      <c r="BQ105" s="71">
        <v>4</v>
      </c>
      <c r="BR105" s="71">
        <v>0</v>
      </c>
      <c r="BS105" s="71">
        <v>1</v>
      </c>
      <c r="BT105" s="71">
        <v>0</v>
      </c>
      <c r="BU105"/>
      <c r="BV105" s="70">
        <v>69.34</v>
      </c>
      <c r="BW105" s="70">
        <v>0</v>
      </c>
      <c r="BX105" s="70">
        <v>0</v>
      </c>
      <c r="BY105" s="70">
        <v>0</v>
      </c>
      <c r="BZ105" s="70">
        <v>0</v>
      </c>
      <c r="CA105" s="70">
        <v>0</v>
      </c>
      <c r="CB105" s="70">
        <v>0</v>
      </c>
      <c r="CC105" s="70">
        <v>0</v>
      </c>
      <c r="CD105" s="70">
        <v>0</v>
      </c>
    </row>
    <row r="106" spans="1:82">
      <c r="A106" s="70" t="s">
        <v>1800</v>
      </c>
      <c r="B106" s="70">
        <v>354</v>
      </c>
      <c r="C106" s="70">
        <v>14</v>
      </c>
      <c r="D106" s="70">
        <v>21</v>
      </c>
      <c r="E106" s="70">
        <v>2017</v>
      </c>
      <c r="F106" s="70" t="s">
        <v>156</v>
      </c>
      <c r="G106" s="70" t="s">
        <v>1786</v>
      </c>
      <c r="H106" s="70" t="s">
        <v>1787</v>
      </c>
      <c r="I106" s="148"/>
      <c r="J106" s="71">
        <v>58.411590044897046</v>
      </c>
      <c r="K106" s="71">
        <v>1.6861882846903273</v>
      </c>
      <c r="L106" s="71">
        <v>21.090885382387675</v>
      </c>
      <c r="M106" s="71">
        <v>53.148378360814469</v>
      </c>
      <c r="N106" s="71">
        <v>58.602353164182979</v>
      </c>
      <c r="O106" s="71">
        <v>40.107676866130994</v>
      </c>
      <c r="P106" s="71">
        <v>31.97547089723798</v>
      </c>
      <c r="Q106" s="71">
        <v>2.6256940514120601</v>
      </c>
      <c r="R106" s="71">
        <v>33.086912712415483</v>
      </c>
      <c r="S106" s="71">
        <v>4.9109049333500003</v>
      </c>
      <c r="T106" s="72"/>
      <c r="U106" s="71">
        <v>5259222</v>
      </c>
      <c r="V106" s="71">
        <v>692</v>
      </c>
      <c r="W106" s="71">
        <v>483</v>
      </c>
      <c r="X106" s="71">
        <v>12978</v>
      </c>
      <c r="Y106" s="71">
        <v>17123</v>
      </c>
      <c r="Z106" s="71">
        <v>23980</v>
      </c>
      <c r="AA106" s="71">
        <v>6623</v>
      </c>
      <c r="AB106" s="71">
        <v>38442</v>
      </c>
      <c r="AC106" s="71">
        <v>5763044.9999999981</v>
      </c>
      <c r="AD106" s="71">
        <v>4.9109049333500003</v>
      </c>
      <c r="AE106" s="72"/>
      <c r="AF106" s="71">
        <v>59849638.424558803</v>
      </c>
      <c r="AG106" s="71">
        <v>1206006.084386135</v>
      </c>
      <c r="AH106" s="71">
        <v>4401530.3722043764</v>
      </c>
      <c r="AI106" s="71">
        <v>79433892.289118975</v>
      </c>
      <c r="AJ106" s="71">
        <v>95345402.504079431</v>
      </c>
      <c r="AK106" s="71">
        <v>0</v>
      </c>
      <c r="AL106" s="71">
        <v>0</v>
      </c>
      <c r="AM106" s="71">
        <v>5280657.6845878446</v>
      </c>
      <c r="AN106" s="71">
        <v>0</v>
      </c>
      <c r="AO106" s="71">
        <v>0</v>
      </c>
      <c r="AP106" s="71">
        <v>245517127.35893556</v>
      </c>
      <c r="AQ106" s="72"/>
      <c r="AR106" s="71">
        <v>780</v>
      </c>
      <c r="AS106" s="71">
        <v>299</v>
      </c>
      <c r="AT106" s="71">
        <v>0</v>
      </c>
      <c r="AU106" s="71">
        <v>0</v>
      </c>
      <c r="AV106" s="71">
        <v>0</v>
      </c>
      <c r="AW106" s="71">
        <v>0</v>
      </c>
      <c r="AX106" s="71"/>
      <c r="AY106" s="72"/>
      <c r="AZ106" s="71">
        <v>3656.4319999999998</v>
      </c>
      <c r="BA106" s="71">
        <v>42025.399999999987</v>
      </c>
      <c r="BB106" s="71">
        <v>0</v>
      </c>
      <c r="BC106" s="71">
        <v>0</v>
      </c>
      <c r="BD106" s="71">
        <v>0</v>
      </c>
      <c r="BE106" s="71">
        <v>0</v>
      </c>
      <c r="BF106" s="71"/>
      <c r="BG106" s="72"/>
      <c r="BH106" s="71">
        <v>0</v>
      </c>
      <c r="BI106" s="71">
        <v>0</v>
      </c>
      <c r="BJ106" s="71">
        <v>58.017000000000003</v>
      </c>
      <c r="BK106" s="71">
        <v>0</v>
      </c>
      <c r="BL106" s="71">
        <v>8.66</v>
      </c>
      <c r="BM106" s="71">
        <v>0</v>
      </c>
      <c r="BN106" s="72"/>
      <c r="BO106" s="71">
        <v>0</v>
      </c>
      <c r="BP106" s="71">
        <v>0</v>
      </c>
      <c r="BQ106" s="71">
        <v>5</v>
      </c>
      <c r="BR106" s="71">
        <v>0</v>
      </c>
      <c r="BS106" s="71">
        <v>1</v>
      </c>
      <c r="BT106" s="71">
        <v>0</v>
      </c>
      <c r="BU106"/>
      <c r="BV106" s="70">
        <v>66.677000000000007</v>
      </c>
      <c r="BW106" s="70">
        <v>0</v>
      </c>
      <c r="BX106" s="70">
        <v>0</v>
      </c>
      <c r="BY106" s="70">
        <v>0</v>
      </c>
      <c r="BZ106" s="70">
        <v>0</v>
      </c>
      <c r="CA106" s="70">
        <v>0</v>
      </c>
      <c r="CB106" s="70">
        <v>0</v>
      </c>
      <c r="CC106" s="70">
        <v>0</v>
      </c>
      <c r="CD106" s="70">
        <v>0</v>
      </c>
    </row>
    <row r="107" spans="1:82">
      <c r="A107" s="70" t="s">
        <v>1801</v>
      </c>
      <c r="B107" s="70">
        <v>355</v>
      </c>
      <c r="C107" s="70">
        <v>15</v>
      </c>
      <c r="D107" s="70">
        <v>21</v>
      </c>
      <c r="E107" s="70">
        <v>2018</v>
      </c>
      <c r="F107" s="70" t="s">
        <v>183</v>
      </c>
      <c r="G107" s="70" t="s">
        <v>1786</v>
      </c>
      <c r="H107" s="70" t="s">
        <v>1787</v>
      </c>
      <c r="I107" s="148"/>
      <c r="J107" s="71">
        <v>60.63533560140943</v>
      </c>
      <c r="K107" s="71">
        <v>1.5974592086937716</v>
      </c>
      <c r="L107" s="71">
        <v>19.266297582334627</v>
      </c>
      <c r="M107" s="71">
        <v>52.577167172608299</v>
      </c>
      <c r="N107" s="71">
        <v>56.312693476706336</v>
      </c>
      <c r="O107" s="71">
        <v>39.267161605892319</v>
      </c>
      <c r="P107" s="71">
        <v>31.451644408087009</v>
      </c>
      <c r="Q107" s="71">
        <v>2.40961252344841</v>
      </c>
      <c r="R107" s="71">
        <v>33.922006170284739</v>
      </c>
      <c r="S107" s="71">
        <v>5.2698163958999995</v>
      </c>
      <c r="T107" s="72"/>
      <c r="U107" s="71">
        <v>5868218</v>
      </c>
      <c r="V107" s="71">
        <v>692</v>
      </c>
      <c r="W107" s="71">
        <v>483</v>
      </c>
      <c r="X107" s="71">
        <v>12978</v>
      </c>
      <c r="Y107" s="71">
        <v>17128</v>
      </c>
      <c r="Z107" s="71">
        <v>23927</v>
      </c>
      <c r="AA107" s="71">
        <v>6580</v>
      </c>
      <c r="AB107" s="71">
        <v>38018</v>
      </c>
      <c r="AC107" s="71">
        <v>5885344.5000000009</v>
      </c>
      <c r="AD107" s="71">
        <v>5.2698163959000004</v>
      </c>
      <c r="AE107" s="72"/>
      <c r="AF107" s="71">
        <v>65410083.97958447</v>
      </c>
      <c r="AG107" s="71">
        <v>1075326.455211933</v>
      </c>
      <c r="AH107" s="71">
        <v>4054967.50162024</v>
      </c>
      <c r="AI107" s="71">
        <v>75443040.302775353</v>
      </c>
      <c r="AJ107" s="71">
        <v>91615668.603411362</v>
      </c>
      <c r="AK107" s="71">
        <v>0</v>
      </c>
      <c r="AL107" s="71">
        <v>0</v>
      </c>
      <c r="AM107" s="71">
        <v>5233219.9270354668</v>
      </c>
      <c r="AN107" s="71">
        <v>0</v>
      </c>
      <c r="AO107" s="71">
        <v>0</v>
      </c>
      <c r="AP107" s="71">
        <v>242832306.76963887</v>
      </c>
      <c r="AQ107" s="72"/>
      <c r="AR107" s="71">
        <v>829</v>
      </c>
      <c r="AS107" s="71">
        <v>319</v>
      </c>
      <c r="AT107" s="71">
        <v>0</v>
      </c>
      <c r="AU107" s="71">
        <v>0</v>
      </c>
      <c r="AV107" s="71">
        <v>0</v>
      </c>
      <c r="AW107" s="71">
        <v>1</v>
      </c>
      <c r="AX107" s="71"/>
      <c r="AY107" s="72"/>
      <c r="AZ107" s="71">
        <v>3927.9319999999998</v>
      </c>
      <c r="BA107" s="71">
        <v>42883</v>
      </c>
      <c r="BB107" s="71">
        <v>0</v>
      </c>
      <c r="BC107" s="71">
        <v>0</v>
      </c>
      <c r="BD107" s="71">
        <v>0</v>
      </c>
      <c r="BE107" s="71">
        <v>250</v>
      </c>
      <c r="BF107" s="71"/>
      <c r="BG107" s="72"/>
      <c r="BH107" s="71">
        <v>0</v>
      </c>
      <c r="BI107" s="71">
        <v>0</v>
      </c>
      <c r="BJ107" s="71">
        <v>55.557000000000002</v>
      </c>
      <c r="BK107" s="71">
        <v>0</v>
      </c>
      <c r="BL107" s="71">
        <v>8.8729999999999993</v>
      </c>
      <c r="BM107" s="71">
        <v>0</v>
      </c>
      <c r="BN107" s="72"/>
      <c r="BO107" s="71">
        <v>0</v>
      </c>
      <c r="BP107" s="71">
        <v>0</v>
      </c>
      <c r="BQ107" s="71">
        <v>5</v>
      </c>
      <c r="BR107" s="71">
        <v>0</v>
      </c>
      <c r="BS107" s="71">
        <v>1</v>
      </c>
      <c r="BT107" s="71">
        <v>0</v>
      </c>
      <c r="BU107"/>
      <c r="BV107" s="70">
        <v>64.430000000000007</v>
      </c>
      <c r="BW107" s="70">
        <v>0</v>
      </c>
      <c r="BX107" s="70">
        <v>0</v>
      </c>
      <c r="BY107" s="70">
        <v>0</v>
      </c>
      <c r="BZ107" s="70">
        <v>0</v>
      </c>
      <c r="CA107" s="70">
        <v>0</v>
      </c>
      <c r="CB107" s="70">
        <v>0</v>
      </c>
      <c r="CC107" s="70">
        <v>0</v>
      </c>
      <c r="CD107" s="70">
        <v>0</v>
      </c>
    </row>
    <row r="108" spans="1:82">
      <c r="A108" s="70" t="s">
        <v>1802</v>
      </c>
      <c r="B108" s="70">
        <v>356</v>
      </c>
      <c r="C108" s="70">
        <v>16</v>
      </c>
      <c r="D108" s="70">
        <v>21</v>
      </c>
      <c r="E108" s="70">
        <v>2019</v>
      </c>
      <c r="F108" s="70" t="s">
        <v>158</v>
      </c>
      <c r="G108" s="70" t="s">
        <v>1786</v>
      </c>
      <c r="H108" s="70" t="s">
        <v>1787</v>
      </c>
      <c r="I108" s="148"/>
      <c r="J108" s="71">
        <v>49.304442286427488</v>
      </c>
      <c r="K108" s="71">
        <v>1.3656387012676352</v>
      </c>
      <c r="L108" s="71">
        <v>18.966721178047244</v>
      </c>
      <c r="M108" s="71">
        <v>44.401979810103583</v>
      </c>
      <c r="N108" s="71">
        <v>44.265881654696969</v>
      </c>
      <c r="O108" s="71">
        <v>37.983154282485863</v>
      </c>
      <c r="P108" s="71">
        <v>31.038686655265245</v>
      </c>
      <c r="Q108" s="71">
        <v>2.3145652044358398</v>
      </c>
      <c r="R108" s="71">
        <v>34.966285103801837</v>
      </c>
      <c r="S108" s="71">
        <v>3.7896322357600005</v>
      </c>
      <c r="T108" s="72"/>
      <c r="U108" s="71">
        <v>5825412</v>
      </c>
      <c r="V108" s="71">
        <v>692</v>
      </c>
      <c r="W108" s="71">
        <v>483</v>
      </c>
      <c r="X108" s="71">
        <v>12978</v>
      </c>
      <c r="Y108" s="71">
        <v>17120</v>
      </c>
      <c r="Z108" s="71">
        <v>23780</v>
      </c>
      <c r="AA108" s="71">
        <v>6445</v>
      </c>
      <c r="AB108" s="71">
        <v>37507</v>
      </c>
      <c r="AC108" s="71">
        <v>6165885.5</v>
      </c>
      <c r="AD108" s="71">
        <v>3.789632235760001</v>
      </c>
      <c r="AE108" s="72"/>
      <c r="AF108" s="71">
        <v>63795813.100931384</v>
      </c>
      <c r="AG108" s="71">
        <v>1044945.234899111</v>
      </c>
      <c r="AH108" s="71">
        <v>4457710.7297523497</v>
      </c>
      <c r="AI108" s="71">
        <v>79646554.512026146</v>
      </c>
      <c r="AJ108" s="71">
        <v>84847286.775110409</v>
      </c>
      <c r="AK108" s="71">
        <v>0</v>
      </c>
      <c r="AL108" s="71">
        <v>0</v>
      </c>
      <c r="AM108" s="71">
        <v>5108171.0474551711</v>
      </c>
      <c r="AN108" s="71">
        <v>0</v>
      </c>
      <c r="AO108" s="71">
        <v>0</v>
      </c>
      <c r="AP108" s="71">
        <v>238900481.40017459</v>
      </c>
      <c r="AQ108" s="72"/>
      <c r="AR108" s="71">
        <v>870</v>
      </c>
      <c r="AS108" s="71">
        <v>338</v>
      </c>
      <c r="AT108" s="71">
        <v>0</v>
      </c>
      <c r="AU108" s="71">
        <v>0</v>
      </c>
      <c r="AV108" s="71">
        <v>0</v>
      </c>
      <c r="AW108" s="71">
        <v>1</v>
      </c>
      <c r="AX108" s="71"/>
      <c r="AY108" s="72"/>
      <c r="AZ108" s="71">
        <v>4153.3320000000003</v>
      </c>
      <c r="BA108" s="71">
        <v>44172.800000000003</v>
      </c>
      <c r="BB108" s="71">
        <v>0</v>
      </c>
      <c r="BC108" s="71">
        <v>0</v>
      </c>
      <c r="BD108" s="71">
        <v>0</v>
      </c>
      <c r="BE108" s="71">
        <v>480</v>
      </c>
      <c r="BF108" s="71"/>
      <c r="BG108" s="72"/>
      <c r="BH108" s="71">
        <v>0</v>
      </c>
      <c r="BI108" s="71">
        <v>0</v>
      </c>
      <c r="BJ108" s="71">
        <v>54.341000000000001</v>
      </c>
      <c r="BK108" s="71">
        <v>0</v>
      </c>
      <c r="BL108" s="71">
        <v>8.516</v>
      </c>
      <c r="BM108" s="71">
        <v>0</v>
      </c>
      <c r="BN108" s="72"/>
      <c r="BO108" s="71">
        <v>0</v>
      </c>
      <c r="BP108" s="71">
        <v>0</v>
      </c>
      <c r="BQ108" s="71">
        <v>5</v>
      </c>
      <c r="BR108" s="71">
        <v>0</v>
      </c>
      <c r="BS108" s="71">
        <v>1</v>
      </c>
      <c r="BT108" s="71">
        <v>0</v>
      </c>
      <c r="BU108"/>
      <c r="BV108" s="70">
        <v>62.856999999999999</v>
      </c>
      <c r="BW108" s="70">
        <v>0</v>
      </c>
      <c r="BX108" s="70">
        <v>0</v>
      </c>
      <c r="BY108" s="70">
        <v>0</v>
      </c>
      <c r="BZ108" s="70">
        <v>0</v>
      </c>
      <c r="CA108" s="70">
        <v>0</v>
      </c>
      <c r="CB108" s="70">
        <v>0</v>
      </c>
      <c r="CC108" s="70">
        <v>0</v>
      </c>
      <c r="CD108" s="70">
        <v>0</v>
      </c>
    </row>
    <row r="109" spans="1:82">
      <c r="A109" s="70" t="s">
        <v>1803</v>
      </c>
      <c r="B109" s="70">
        <v>357</v>
      </c>
      <c r="C109" s="70">
        <v>17</v>
      </c>
      <c r="D109" s="70">
        <v>21</v>
      </c>
      <c r="E109" s="70">
        <v>2020</v>
      </c>
      <c r="F109" s="70" t="s">
        <v>159</v>
      </c>
      <c r="G109" s="70" t="s">
        <v>1786</v>
      </c>
      <c r="H109" s="70" t="s">
        <v>1787</v>
      </c>
      <c r="I109" s="148"/>
      <c r="J109" s="71">
        <v>55.462020957092733</v>
      </c>
      <c r="K109" s="71">
        <v>1.7214315176835211</v>
      </c>
      <c r="L109" s="71">
        <v>20.324413648692314</v>
      </c>
      <c r="M109" s="71">
        <v>50.141239299516961</v>
      </c>
      <c r="N109" s="71">
        <v>64.643695022399555</v>
      </c>
      <c r="O109" s="71">
        <v>33.229633026083626</v>
      </c>
      <c r="P109" s="71">
        <v>28.97548638896923</v>
      </c>
      <c r="Q109" s="71">
        <v>2.1754738112499399</v>
      </c>
      <c r="R109" s="71">
        <v>43.734592470884252</v>
      </c>
      <c r="S109" s="71">
        <v>4.4746858609200011</v>
      </c>
      <c r="T109" s="72"/>
      <c r="U109" s="71">
        <v>5236850</v>
      </c>
      <c r="V109" s="71">
        <v>691</v>
      </c>
      <c r="W109" s="71">
        <v>500</v>
      </c>
      <c r="X109" s="71">
        <v>12615</v>
      </c>
      <c r="Y109" s="71">
        <v>17099</v>
      </c>
      <c r="Z109" s="71">
        <v>23745</v>
      </c>
      <c r="AA109" s="71">
        <v>6395</v>
      </c>
      <c r="AB109" s="71">
        <v>36897</v>
      </c>
      <c r="AC109" s="71">
        <v>7752820.9999999981</v>
      </c>
      <c r="AD109" s="71">
        <v>4.4746858609200011</v>
      </c>
      <c r="AE109" s="72"/>
      <c r="AF109" s="71">
        <v>55294304.336798117</v>
      </c>
      <c r="AG109" s="71">
        <v>1107467.5960272739</v>
      </c>
      <c r="AH109" s="71">
        <v>5086591.276201996</v>
      </c>
      <c r="AI109" s="71">
        <v>69169586.564846978</v>
      </c>
      <c r="AJ109" s="71">
        <v>107050867.2990464</v>
      </c>
      <c r="AK109" s="71"/>
      <c r="AL109" s="71"/>
      <c r="AM109" s="71">
        <v>4815468.4342200169</v>
      </c>
      <c r="AN109" s="71"/>
      <c r="AO109" s="71"/>
      <c r="AP109" s="71">
        <v>242524285.50714079</v>
      </c>
      <c r="AQ109" s="72"/>
      <c r="AR109" s="71">
        <v>915</v>
      </c>
      <c r="AS109" s="71">
        <v>357</v>
      </c>
      <c r="AT109" s="71">
        <v>0</v>
      </c>
      <c r="AU109" s="71">
        <v>0</v>
      </c>
      <c r="AV109" s="71">
        <v>0</v>
      </c>
      <c r="AW109" s="71">
        <v>1</v>
      </c>
      <c r="AX109" s="71"/>
      <c r="AY109" s="72"/>
      <c r="AZ109" s="71">
        <v>4434.6980000000021</v>
      </c>
      <c r="BA109" s="71">
        <v>47205.199999999983</v>
      </c>
      <c r="BB109" s="71">
        <v>0</v>
      </c>
      <c r="BC109" s="71">
        <v>0</v>
      </c>
      <c r="BD109" s="71">
        <v>0</v>
      </c>
      <c r="BE109" s="71">
        <v>480</v>
      </c>
      <c r="BF109" s="71"/>
      <c r="BG109" s="72"/>
      <c r="BH109" s="71">
        <v>0</v>
      </c>
      <c r="BI109" s="71">
        <v>0</v>
      </c>
      <c r="BJ109" s="71">
        <v>45.167000000000002</v>
      </c>
      <c r="BK109" s="71">
        <v>0</v>
      </c>
      <c r="BL109" s="71">
        <v>7.1130000000000004</v>
      </c>
      <c r="BM109" s="71">
        <v>0</v>
      </c>
      <c r="BN109" s="72"/>
      <c r="BO109" s="71">
        <v>0</v>
      </c>
      <c r="BP109" s="71">
        <v>0</v>
      </c>
      <c r="BQ109" s="71">
        <v>5</v>
      </c>
      <c r="BR109" s="71">
        <v>0</v>
      </c>
      <c r="BS109" s="71">
        <v>1</v>
      </c>
      <c r="BT109" s="71">
        <v>0</v>
      </c>
      <c r="BU109"/>
      <c r="BV109" s="70">
        <v>52.28</v>
      </c>
      <c r="BW109" s="70">
        <v>0</v>
      </c>
      <c r="BX109" s="70">
        <v>0</v>
      </c>
      <c r="BY109" s="70">
        <v>0</v>
      </c>
      <c r="BZ109" s="70">
        <v>0</v>
      </c>
      <c r="CA109" s="70">
        <v>0</v>
      </c>
      <c r="CB109" s="70">
        <v>0</v>
      </c>
      <c r="CC109" s="70">
        <v>0</v>
      </c>
      <c r="CD109" s="70">
        <v>0</v>
      </c>
    </row>
    <row r="110" spans="1:82">
      <c r="A110" s="70" t="s">
        <v>1804</v>
      </c>
      <c r="B110" s="70">
        <v>357</v>
      </c>
      <c r="C110" s="70">
        <v>18</v>
      </c>
      <c r="D110" s="70">
        <v>21</v>
      </c>
      <c r="E110" s="70">
        <v>2021</v>
      </c>
      <c r="F110" s="70" t="s">
        <v>160</v>
      </c>
      <c r="G110" s="70" t="s">
        <v>1786</v>
      </c>
      <c r="H110" s="70" t="s">
        <v>1787</v>
      </c>
      <c r="I110" s="148"/>
      <c r="J110" s="71">
        <v>55.714615883004932</v>
      </c>
      <c r="K110" s="71">
        <v>1.7059841622766467</v>
      </c>
      <c r="L110" s="71">
        <v>20.910382933063065</v>
      </c>
      <c r="M110" s="71">
        <v>53.505745995999135</v>
      </c>
      <c r="N110" s="71">
        <v>58.067858826349905</v>
      </c>
      <c r="O110" s="71">
        <v>32.181614329089804</v>
      </c>
      <c r="P110" s="71">
        <v>29.510619485239086</v>
      </c>
      <c r="Q110" s="71">
        <v>2.1247652253000902</v>
      </c>
      <c r="R110" s="71">
        <v>46.393906757498129</v>
      </c>
      <c r="S110" s="71">
        <v>3.2969877695999998</v>
      </c>
      <c r="T110" s="72"/>
      <c r="U110" s="71">
        <v>6180268</v>
      </c>
      <c r="V110" s="71">
        <v>691</v>
      </c>
      <c r="W110" s="71">
        <v>500</v>
      </c>
      <c r="X110" s="71">
        <v>12615</v>
      </c>
      <c r="Y110" s="71">
        <v>17114</v>
      </c>
      <c r="Z110" s="71">
        <v>23678</v>
      </c>
      <c r="AA110" s="71">
        <v>6351</v>
      </c>
      <c r="AB110" s="71">
        <v>36391</v>
      </c>
      <c r="AC110" s="71">
        <v>7978474.4999999991</v>
      </c>
      <c r="AD110" s="71">
        <v>3.2969877695999998</v>
      </c>
      <c r="AE110" s="72"/>
      <c r="AF110" s="71">
        <v>59620587.269828431</v>
      </c>
      <c r="AG110" s="71">
        <v>1130045.1799612357</v>
      </c>
      <c r="AH110" s="71">
        <v>5397964.9210578753</v>
      </c>
      <c r="AI110" s="71">
        <v>81258574.760981038</v>
      </c>
      <c r="AJ110" s="71">
        <v>99638529.644086719</v>
      </c>
      <c r="AK110" s="71">
        <v>0</v>
      </c>
      <c r="AL110" s="71">
        <v>0</v>
      </c>
      <c r="AM110" s="71">
        <v>4776824.1412137561</v>
      </c>
      <c r="AN110" s="71">
        <v>0</v>
      </c>
      <c r="AO110" s="71">
        <v>0</v>
      </c>
      <c r="AP110" s="71">
        <v>251822525.91712904</v>
      </c>
      <c r="AQ110" s="72"/>
      <c r="AR110" s="71">
        <v>961</v>
      </c>
      <c r="AS110" s="71">
        <v>376</v>
      </c>
      <c r="AT110" s="71">
        <v>0</v>
      </c>
      <c r="AU110" s="71">
        <v>0</v>
      </c>
      <c r="AV110" s="71">
        <v>0</v>
      </c>
      <c r="AW110" s="71">
        <v>1</v>
      </c>
      <c r="AX110" s="71"/>
      <c r="AY110" s="72"/>
      <c r="AZ110" s="71">
        <v>4709.4780000000028</v>
      </c>
      <c r="BA110" s="71">
        <v>48663.89999999998</v>
      </c>
      <c r="BB110" s="71">
        <v>0</v>
      </c>
      <c r="BC110" s="71">
        <v>0</v>
      </c>
      <c r="BD110" s="71">
        <v>0</v>
      </c>
      <c r="BE110" s="71">
        <v>480</v>
      </c>
      <c r="BF110" s="71"/>
      <c r="BG110" s="72"/>
      <c r="BH110" s="71">
        <v>0</v>
      </c>
      <c r="BI110" s="71">
        <v>0</v>
      </c>
      <c r="BJ110" s="71">
        <v>53.42</v>
      </c>
      <c r="BK110" s="71">
        <v>0</v>
      </c>
      <c r="BL110" s="71">
        <v>9.1310000000000002</v>
      </c>
      <c r="BM110" s="71">
        <v>0</v>
      </c>
      <c r="BN110" s="72"/>
      <c r="BO110" s="71">
        <v>0</v>
      </c>
      <c r="BP110" s="71">
        <v>0</v>
      </c>
      <c r="BQ110" s="71">
        <v>5</v>
      </c>
      <c r="BR110" s="71">
        <v>0</v>
      </c>
      <c r="BS110" s="71">
        <v>1</v>
      </c>
      <c r="BT110" s="71">
        <v>0</v>
      </c>
      <c r="BU110"/>
      <c r="BV110" s="70">
        <v>62.551000000000002</v>
      </c>
      <c r="BW110" s="70">
        <v>0</v>
      </c>
      <c r="BX110" s="70">
        <v>0</v>
      </c>
      <c r="BY110" s="70">
        <v>0</v>
      </c>
      <c r="BZ110" s="70">
        <v>0</v>
      </c>
      <c r="CA110" s="70">
        <v>0</v>
      </c>
      <c r="CB110" s="70">
        <v>0</v>
      </c>
      <c r="CC110" s="70">
        <v>0</v>
      </c>
      <c r="CD110" s="70">
        <v>0</v>
      </c>
    </row>
    <row r="111" spans="1:82">
      <c r="A111" s="70" t="s">
        <v>1805</v>
      </c>
      <c r="B111" s="70">
        <v>357</v>
      </c>
      <c r="C111" s="70">
        <v>19</v>
      </c>
      <c r="D111" s="70">
        <v>21</v>
      </c>
      <c r="E111" s="70">
        <v>2022</v>
      </c>
      <c r="F111" s="70" t="s">
        <v>161</v>
      </c>
      <c r="G111" s="70" t="s">
        <v>1786</v>
      </c>
      <c r="H111" s="70" t="s">
        <v>1787</v>
      </c>
      <c r="I111" s="148"/>
      <c r="J111" s="71">
        <v>48.362003798149992</v>
      </c>
      <c r="K111" s="71">
        <v>1.4296721112583353</v>
      </c>
      <c r="L111" s="71">
        <v>15.812417447282414</v>
      </c>
      <c r="M111" s="71">
        <v>44.941698829037016</v>
      </c>
      <c r="N111" s="71">
        <v>48.346298313638449</v>
      </c>
      <c r="O111" s="71">
        <v>33.586866943926481</v>
      </c>
      <c r="P111" s="71">
        <v>29.447379844419711</v>
      </c>
      <c r="Q111" s="71">
        <v>2.1130741269492828</v>
      </c>
      <c r="R111" s="71">
        <v>45.63131890657553</v>
      </c>
      <c r="S111" s="71">
        <v>3.997232898560001</v>
      </c>
      <c r="T111" s="72"/>
      <c r="U111" s="71">
        <v>6781482</v>
      </c>
      <c r="V111" s="71">
        <v>691</v>
      </c>
      <c r="W111" s="71">
        <v>500</v>
      </c>
      <c r="X111" s="71">
        <v>12615</v>
      </c>
      <c r="Y111" s="71">
        <v>17219</v>
      </c>
      <c r="Z111" s="71">
        <v>23479</v>
      </c>
      <c r="AA111" s="71">
        <v>6434</v>
      </c>
      <c r="AB111" s="71">
        <v>35894</v>
      </c>
      <c r="AC111" s="71">
        <v>7945888.4999999991</v>
      </c>
      <c r="AD111" s="71">
        <v>3.997232898560001</v>
      </c>
      <c r="AE111" s="72"/>
      <c r="AF111" s="71">
        <v>59149721.339575969</v>
      </c>
      <c r="AG111" s="71">
        <v>1113808.4448119737</v>
      </c>
      <c r="AH111" s="71">
        <v>4971832.7710437877</v>
      </c>
      <c r="AI111" s="71">
        <v>78988972.120888919</v>
      </c>
      <c r="AJ111" s="71">
        <v>103264057.41873677</v>
      </c>
      <c r="AK111" s="71">
        <v>0</v>
      </c>
      <c r="AL111" s="71">
        <v>0</v>
      </c>
      <c r="AM111" s="71">
        <v>4634895.105449006</v>
      </c>
      <c r="AN111" s="71">
        <v>0</v>
      </c>
      <c r="AO111" s="71">
        <v>0</v>
      </c>
      <c r="AP111" s="71">
        <v>252123287.20050645</v>
      </c>
      <c r="AQ111" s="72"/>
      <c r="AR111" s="71">
        <v>1006</v>
      </c>
      <c r="AS111" s="71">
        <v>379</v>
      </c>
      <c r="AT111" s="71">
        <v>0</v>
      </c>
      <c r="AU111" s="71">
        <v>0</v>
      </c>
      <c r="AV111" s="71">
        <v>0</v>
      </c>
      <c r="AW111" s="71">
        <v>1</v>
      </c>
      <c r="AX111" s="71"/>
      <c r="AY111" s="72"/>
      <c r="AZ111" s="71">
        <v>5004.6940000000041</v>
      </c>
      <c r="BA111" s="71">
        <v>48779.39999999998</v>
      </c>
      <c r="BB111" s="71">
        <v>0</v>
      </c>
      <c r="BC111" s="71">
        <v>0</v>
      </c>
      <c r="BD111" s="71">
        <v>0</v>
      </c>
      <c r="BE111" s="71">
        <v>480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1806</v>
      </c>
      <c r="B112" s="70">
        <v>357</v>
      </c>
      <c r="C112" s="70">
        <v>20</v>
      </c>
      <c r="D112" s="70">
        <v>21</v>
      </c>
      <c r="E112" s="70">
        <v>2023</v>
      </c>
      <c r="F112" s="70" t="s">
        <v>1539</v>
      </c>
      <c r="G112" s="70" t="s">
        <v>1786</v>
      </c>
      <c r="H112" s="70" t="s">
        <v>1787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1067</v>
      </c>
      <c r="AS112" s="71">
        <v>382</v>
      </c>
      <c r="AT112" s="71">
        <v>0</v>
      </c>
      <c r="AU112" s="71">
        <v>0</v>
      </c>
      <c r="AV112" s="71">
        <v>0</v>
      </c>
      <c r="AW112" s="71">
        <v>1</v>
      </c>
      <c r="AX112" s="71"/>
      <c r="AY112" s="72"/>
      <c r="AZ112" s="71">
        <v>5379.8880000000054</v>
      </c>
      <c r="BA112" s="71">
        <v>49164.099999999977</v>
      </c>
      <c r="BB112" s="71">
        <v>0</v>
      </c>
      <c r="BC112" s="71">
        <v>0</v>
      </c>
      <c r="BD112" s="71">
        <v>0</v>
      </c>
      <c r="BE112" s="71">
        <v>480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1807</v>
      </c>
      <c r="B113" s="70">
        <v>357</v>
      </c>
      <c r="C113" s="70">
        <v>21</v>
      </c>
      <c r="D113" s="70">
        <v>21</v>
      </c>
      <c r="E113" s="70">
        <v>2024</v>
      </c>
      <c r="F113" s="70" t="s">
        <v>1554</v>
      </c>
      <c r="G113" s="70" t="s">
        <v>1786</v>
      </c>
      <c r="H113" s="70" t="s">
        <v>1787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1808</v>
      </c>
      <c r="B114" s="70">
        <v>307</v>
      </c>
      <c r="C114" s="70">
        <v>1</v>
      </c>
      <c r="D114" s="70">
        <v>19</v>
      </c>
      <c r="E114" s="70">
        <v>1990</v>
      </c>
      <c r="F114" s="70" t="s">
        <v>787</v>
      </c>
      <c r="G114" s="70" t="s">
        <v>1809</v>
      </c>
      <c r="H114" s="70" t="s">
        <v>1810</v>
      </c>
      <c r="I114" s="148"/>
      <c r="J114" s="71">
        <v>176.20867052366319</v>
      </c>
      <c r="K114" s="71">
        <v>4.8154214123825101</v>
      </c>
      <c r="L114" s="71">
        <v>13.95880451876252</v>
      </c>
      <c r="M114" s="71">
        <v>25.827919290871719</v>
      </c>
      <c r="N114" s="71">
        <v>27.080813744845159</v>
      </c>
      <c r="O114" s="71">
        <v>34.703608521658211</v>
      </c>
      <c r="P114" s="71">
        <v>44.919693933885057</v>
      </c>
      <c r="Q114" s="71">
        <v>2.6748813513398302</v>
      </c>
      <c r="R114" s="71">
        <v>0</v>
      </c>
      <c r="S114" s="71">
        <v>2.85508723529182</v>
      </c>
      <c r="T114" s="72"/>
      <c r="U114" s="71">
        <v>4262158</v>
      </c>
      <c r="V114" s="71">
        <v>1636</v>
      </c>
      <c r="W114" s="71">
        <v>135</v>
      </c>
      <c r="X114" s="71">
        <v>8701</v>
      </c>
      <c r="Y114" s="71">
        <v>12188</v>
      </c>
      <c r="Z114" s="71">
        <v>14274</v>
      </c>
      <c r="AA114" s="71">
        <v>10907</v>
      </c>
      <c r="AB114" s="71">
        <v>43431</v>
      </c>
      <c r="AC114" s="71">
        <v>0</v>
      </c>
      <c r="AD114" s="71">
        <v>2.85508723529182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1811</v>
      </c>
      <c r="B115" s="70">
        <v>308</v>
      </c>
      <c r="C115" s="70">
        <v>2</v>
      </c>
      <c r="D115" s="70">
        <v>19</v>
      </c>
      <c r="E115" s="70">
        <v>2005</v>
      </c>
      <c r="F115" s="70" t="s">
        <v>789</v>
      </c>
      <c r="G115" s="70" t="s">
        <v>1809</v>
      </c>
      <c r="H115" s="70" t="s">
        <v>1810</v>
      </c>
      <c r="I115" s="148"/>
      <c r="J115" s="71">
        <v>106.8929646552421</v>
      </c>
      <c r="K115" s="71">
        <v>3.489702085152298</v>
      </c>
      <c r="L115" s="71">
        <v>8.1605723905095786</v>
      </c>
      <c r="M115" s="71">
        <v>41.211099554574119</v>
      </c>
      <c r="N115" s="71">
        <v>41.289994219549243</v>
      </c>
      <c r="O115" s="71">
        <v>49.148462955927073</v>
      </c>
      <c r="P115" s="71">
        <v>50.145832502117251</v>
      </c>
      <c r="Q115" s="71">
        <v>2.5593557565281899</v>
      </c>
      <c r="R115" s="71">
        <v>0</v>
      </c>
      <c r="S115" s="71">
        <v>2.147510934</v>
      </c>
      <c r="T115" s="72"/>
      <c r="U115" s="71">
        <v>2713461</v>
      </c>
      <c r="V115" s="71">
        <v>1475</v>
      </c>
      <c r="W115" s="71">
        <v>87</v>
      </c>
      <c r="X115" s="71">
        <v>7714</v>
      </c>
      <c r="Y115" s="71">
        <v>15726</v>
      </c>
      <c r="Z115" s="71">
        <v>23393</v>
      </c>
      <c r="AA115" s="71">
        <v>9972</v>
      </c>
      <c r="AB115" s="71">
        <v>43442</v>
      </c>
      <c r="AC115" s="71">
        <v>0</v>
      </c>
      <c r="AD115" s="71">
        <v>2.147510934</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1812</v>
      </c>
      <c r="B116" s="70">
        <v>309</v>
      </c>
      <c r="C116" s="70">
        <v>3</v>
      </c>
      <c r="D116" s="70">
        <v>19</v>
      </c>
      <c r="E116" s="70">
        <v>2006</v>
      </c>
      <c r="F116" s="70" t="s">
        <v>790</v>
      </c>
      <c r="G116" s="70" t="s">
        <v>1809</v>
      </c>
      <c r="H116" s="70" t="s">
        <v>1810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1813</v>
      </c>
      <c r="B117" s="70">
        <v>310</v>
      </c>
      <c r="C117" s="70">
        <v>4</v>
      </c>
      <c r="D117" s="70">
        <v>19</v>
      </c>
      <c r="E117" s="70">
        <v>2007</v>
      </c>
      <c r="F117" s="70" t="s">
        <v>791</v>
      </c>
      <c r="G117" s="70" t="s">
        <v>1809</v>
      </c>
      <c r="H117" s="70" t="s">
        <v>1810</v>
      </c>
      <c r="I117" s="148"/>
      <c r="J117" s="71">
        <v>105.23879282386579</v>
      </c>
      <c r="K117" s="71">
        <v>3.0856463529853801</v>
      </c>
      <c r="L117" s="71">
        <v>17.764603804625789</v>
      </c>
      <c r="M117" s="71">
        <v>41.555979408820647</v>
      </c>
      <c r="N117" s="71">
        <v>50.081660938482109</v>
      </c>
      <c r="O117" s="71">
        <v>47.799953151200647</v>
      </c>
      <c r="P117" s="71">
        <v>49.78328224987051</v>
      </c>
      <c r="Q117" s="71">
        <v>2.66144432648619</v>
      </c>
      <c r="R117" s="71">
        <v>0</v>
      </c>
      <c r="S117" s="71">
        <v>3.2793231405499998</v>
      </c>
      <c r="T117" s="72"/>
      <c r="U117" s="71">
        <v>3001582</v>
      </c>
      <c r="V117" s="71">
        <v>1272</v>
      </c>
      <c r="W117" s="71">
        <v>218</v>
      </c>
      <c r="X117" s="71">
        <v>9314</v>
      </c>
      <c r="Y117" s="71">
        <v>15986</v>
      </c>
      <c r="Z117" s="71">
        <v>23651</v>
      </c>
      <c r="AA117" s="71">
        <v>9749</v>
      </c>
      <c r="AB117" s="71">
        <v>42786</v>
      </c>
      <c r="AC117" s="71">
        <v>0</v>
      </c>
      <c r="AD117" s="71">
        <v>3.2793231405499998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1814</v>
      </c>
      <c r="B118" s="70">
        <v>311</v>
      </c>
      <c r="C118" s="70">
        <v>5</v>
      </c>
      <c r="D118" s="70">
        <v>19</v>
      </c>
      <c r="E118" s="70">
        <v>2008</v>
      </c>
      <c r="F118" s="70" t="s">
        <v>792</v>
      </c>
      <c r="G118" s="70" t="s">
        <v>1809</v>
      </c>
      <c r="H118" s="70" t="s">
        <v>1810</v>
      </c>
      <c r="I118" s="148"/>
      <c r="J118" s="71">
        <v>90.324218116720516</v>
      </c>
      <c r="K118" s="71">
        <v>2.4282039832260769</v>
      </c>
      <c r="L118" s="71">
        <v>15.588057018535309</v>
      </c>
      <c r="M118" s="71">
        <v>46.911979651659877</v>
      </c>
      <c r="N118" s="71">
        <v>48.012012655397747</v>
      </c>
      <c r="O118" s="71">
        <v>46.431021653956293</v>
      </c>
      <c r="P118" s="71">
        <v>49.298089559901818</v>
      </c>
      <c r="Q118" s="71">
        <v>2.6001408736028599</v>
      </c>
      <c r="R118" s="71">
        <v>0</v>
      </c>
      <c r="S118" s="71">
        <v>3.0322736640000012</v>
      </c>
      <c r="T118" s="72"/>
      <c r="U118" s="71">
        <v>2976071</v>
      </c>
      <c r="V118" s="71">
        <v>1272</v>
      </c>
      <c r="W118" s="71">
        <v>218</v>
      </c>
      <c r="X118" s="71">
        <v>9314</v>
      </c>
      <c r="Y118" s="71">
        <v>16168</v>
      </c>
      <c r="Z118" s="71">
        <v>23780</v>
      </c>
      <c r="AA118" s="71">
        <v>9665</v>
      </c>
      <c r="AB118" s="71">
        <v>42488</v>
      </c>
      <c r="AC118" s="71">
        <v>0</v>
      </c>
      <c r="AD118" s="71">
        <v>3.0322736640000012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1815</v>
      </c>
      <c r="B119" s="70">
        <v>312</v>
      </c>
      <c r="C119" s="70">
        <v>6</v>
      </c>
      <c r="D119" s="70">
        <v>19</v>
      </c>
      <c r="E119" s="70">
        <v>2009</v>
      </c>
      <c r="F119" s="70" t="s">
        <v>176</v>
      </c>
      <c r="G119" s="70" t="s">
        <v>1809</v>
      </c>
      <c r="H119" s="70" t="s">
        <v>1810</v>
      </c>
      <c r="I119" s="148"/>
      <c r="J119" s="71">
        <v>97.3119864283981</v>
      </c>
      <c r="K119" s="71">
        <v>2.1549784051675851</v>
      </c>
      <c r="L119" s="71">
        <v>16.190511698470289</v>
      </c>
      <c r="M119" s="71">
        <v>45.01711475681671</v>
      </c>
      <c r="N119" s="71">
        <v>44.611015230580527</v>
      </c>
      <c r="O119" s="71">
        <v>47.259833277303741</v>
      </c>
      <c r="P119" s="71">
        <v>47.443794731640807</v>
      </c>
      <c r="Q119" s="71">
        <v>2.45839960189759</v>
      </c>
      <c r="R119" s="71">
        <v>0</v>
      </c>
      <c r="S119" s="71">
        <v>2.4498296004000002</v>
      </c>
      <c r="T119" s="72"/>
      <c r="U119" s="71">
        <v>2770625</v>
      </c>
      <c r="V119" s="71">
        <v>1451</v>
      </c>
      <c r="W119" s="71">
        <v>292</v>
      </c>
      <c r="X119" s="71">
        <v>10173</v>
      </c>
      <c r="Y119" s="71">
        <v>16304</v>
      </c>
      <c r="Z119" s="71">
        <v>23891</v>
      </c>
      <c r="AA119" s="71">
        <v>9549</v>
      </c>
      <c r="AB119" s="71">
        <v>42170</v>
      </c>
      <c r="AC119" s="71">
        <v>0</v>
      </c>
      <c r="AD119" s="71">
        <v>2.4498296004000002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12.3</v>
      </c>
      <c r="BK119" s="71">
        <v>0</v>
      </c>
      <c r="BL119" s="71">
        <v>0</v>
      </c>
      <c r="BM119" s="71">
        <v>0</v>
      </c>
      <c r="BN119" s="72"/>
      <c r="BO119" s="71">
        <v>0</v>
      </c>
      <c r="BP119" s="71">
        <v>0</v>
      </c>
      <c r="BQ119" s="71">
        <v>1</v>
      </c>
      <c r="BR119" s="71">
        <v>0</v>
      </c>
      <c r="BS119" s="71">
        <v>0</v>
      </c>
      <c r="BT119" s="71">
        <v>0</v>
      </c>
      <c r="BU119"/>
      <c r="BV119" s="70">
        <v>12.3</v>
      </c>
      <c r="BW119" s="70">
        <v>0</v>
      </c>
      <c r="BX119" s="70">
        <v>0</v>
      </c>
      <c r="BY119" s="70">
        <v>0</v>
      </c>
      <c r="BZ119" s="70">
        <v>0</v>
      </c>
      <c r="CA119" s="70">
        <v>0</v>
      </c>
      <c r="CB119" s="70">
        <v>0</v>
      </c>
      <c r="CC119" s="70">
        <v>0</v>
      </c>
      <c r="CD119" s="70">
        <v>0</v>
      </c>
    </row>
    <row r="120" spans="1:82">
      <c r="A120" s="70" t="s">
        <v>1816</v>
      </c>
      <c r="B120" s="70">
        <v>313</v>
      </c>
      <c r="C120" s="70">
        <v>7</v>
      </c>
      <c r="D120" s="70">
        <v>19</v>
      </c>
      <c r="E120" s="70">
        <v>2010</v>
      </c>
      <c r="F120" s="70" t="s">
        <v>177</v>
      </c>
      <c r="G120" s="70" t="s">
        <v>1809</v>
      </c>
      <c r="H120" s="70" t="s">
        <v>1810</v>
      </c>
      <c r="I120" s="148"/>
      <c r="J120" s="71">
        <v>113.1373918313119</v>
      </c>
      <c r="K120" s="71">
        <v>2.2966148436313998</v>
      </c>
      <c r="L120" s="71">
        <v>15.32847486875329</v>
      </c>
      <c r="M120" s="71">
        <v>44.936228569001337</v>
      </c>
      <c r="N120" s="71">
        <v>45.895404925024472</v>
      </c>
      <c r="O120" s="71">
        <v>47.273583379308363</v>
      </c>
      <c r="P120" s="71">
        <v>48.13413050298081</v>
      </c>
      <c r="Q120" s="71">
        <v>2.5464757693106801</v>
      </c>
      <c r="R120" s="71">
        <v>0</v>
      </c>
      <c r="S120" s="71">
        <v>2.55276988986</v>
      </c>
      <c r="T120" s="72"/>
      <c r="U120" s="71">
        <v>2923096</v>
      </c>
      <c r="V120" s="71">
        <v>1451</v>
      </c>
      <c r="W120" s="71">
        <v>292</v>
      </c>
      <c r="X120" s="71">
        <v>10173</v>
      </c>
      <c r="Y120" s="71">
        <v>16420</v>
      </c>
      <c r="Z120" s="71">
        <v>24009</v>
      </c>
      <c r="AA120" s="71">
        <v>9446</v>
      </c>
      <c r="AB120" s="71">
        <v>41856</v>
      </c>
      <c r="AC120" s="71">
        <v>0</v>
      </c>
      <c r="AD120" s="71">
        <v>2.55276988986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5.8224</v>
      </c>
      <c r="BI120" s="71">
        <v>0</v>
      </c>
      <c r="BJ120" s="71">
        <v>14.128</v>
      </c>
      <c r="BK120" s="71">
        <v>0</v>
      </c>
      <c r="BL120" s="71">
        <v>0</v>
      </c>
      <c r="BM120" s="71">
        <v>0</v>
      </c>
      <c r="BN120" s="72"/>
      <c r="BO120" s="71">
        <v>2</v>
      </c>
      <c r="BP120" s="71">
        <v>0</v>
      </c>
      <c r="BQ120" s="71">
        <v>1</v>
      </c>
      <c r="BR120" s="71">
        <v>0</v>
      </c>
      <c r="BS120" s="71">
        <v>0</v>
      </c>
      <c r="BT120" s="71">
        <v>0</v>
      </c>
      <c r="BU120"/>
      <c r="BV120" s="70">
        <v>19.950399999999998</v>
      </c>
      <c r="BW120" s="70">
        <v>0</v>
      </c>
      <c r="BX120" s="70">
        <v>0</v>
      </c>
      <c r="BY120" s="70">
        <v>0</v>
      </c>
      <c r="BZ120" s="70">
        <v>0</v>
      </c>
      <c r="CA120" s="70">
        <v>0</v>
      </c>
      <c r="CB120" s="70">
        <v>0</v>
      </c>
      <c r="CC120" s="70">
        <v>0</v>
      </c>
      <c r="CD120" s="70">
        <v>0</v>
      </c>
    </row>
    <row r="121" spans="1:82">
      <c r="A121" s="70" t="s">
        <v>1817</v>
      </c>
      <c r="B121" s="70">
        <v>314</v>
      </c>
      <c r="C121" s="70">
        <v>8</v>
      </c>
      <c r="D121" s="70">
        <v>19</v>
      </c>
      <c r="E121" s="70">
        <v>2011</v>
      </c>
      <c r="F121" s="70" t="s">
        <v>178</v>
      </c>
      <c r="G121" s="1064" t="s">
        <v>1809</v>
      </c>
      <c r="H121" s="70" t="s">
        <v>1810</v>
      </c>
      <c r="I121" s="148"/>
      <c r="J121" s="71">
        <v>120.07489219924091</v>
      </c>
      <c r="K121" s="71">
        <v>3.6254277727942328</v>
      </c>
      <c r="L121" s="71">
        <v>14.94437143924138</v>
      </c>
      <c r="M121" s="71">
        <v>52.060854023391663</v>
      </c>
      <c r="N121" s="71">
        <v>48.361315118513588</v>
      </c>
      <c r="O121" s="71">
        <v>46.35319601493476</v>
      </c>
      <c r="P121" s="71">
        <v>45.8425124866217</v>
      </c>
      <c r="Q121" s="71">
        <v>2.8989434198667801</v>
      </c>
      <c r="R121" s="71">
        <v>0</v>
      </c>
      <c r="S121" s="71">
        <v>3.2477588607199999</v>
      </c>
      <c r="T121" s="72"/>
      <c r="U121" s="71">
        <v>3247955</v>
      </c>
      <c r="V121" s="71">
        <v>1451</v>
      </c>
      <c r="W121" s="71">
        <v>292</v>
      </c>
      <c r="X121" s="71">
        <v>10173</v>
      </c>
      <c r="Y121" s="71">
        <v>16466</v>
      </c>
      <c r="Z121" s="71">
        <v>24053</v>
      </c>
      <c r="AA121" s="71">
        <v>9264</v>
      </c>
      <c r="AB121" s="71">
        <v>41309</v>
      </c>
      <c r="AC121" s="71">
        <v>0</v>
      </c>
      <c r="AD121" s="71">
        <v>3.2477588607199999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5.4470000000000001</v>
      </c>
      <c r="BI121" s="71">
        <v>0</v>
      </c>
      <c r="BJ121" s="71">
        <v>13.372</v>
      </c>
      <c r="BK121" s="71">
        <v>0</v>
      </c>
      <c r="BL121" s="71">
        <v>0</v>
      </c>
      <c r="BM121" s="71">
        <v>0</v>
      </c>
      <c r="BN121" s="72"/>
      <c r="BO121" s="71">
        <v>2</v>
      </c>
      <c r="BP121" s="71">
        <v>0</v>
      </c>
      <c r="BQ121" s="71">
        <v>1</v>
      </c>
      <c r="BR121" s="71">
        <v>0</v>
      </c>
      <c r="BS121" s="71">
        <v>0</v>
      </c>
      <c r="BT121" s="71">
        <v>0</v>
      </c>
      <c r="BU121"/>
      <c r="BV121" s="70">
        <v>18.818999999999999</v>
      </c>
      <c r="BW121" s="70">
        <v>0</v>
      </c>
      <c r="BX121" s="70">
        <v>0</v>
      </c>
      <c r="BY121" s="70">
        <v>0</v>
      </c>
      <c r="BZ121" s="70">
        <v>0</v>
      </c>
      <c r="CA121" s="70">
        <v>0</v>
      </c>
      <c r="CB121" s="70">
        <v>0</v>
      </c>
      <c r="CC121" s="70">
        <v>0</v>
      </c>
      <c r="CD121" s="70">
        <v>0</v>
      </c>
    </row>
    <row r="122" spans="1:82">
      <c r="A122" s="70" t="s">
        <v>1818</v>
      </c>
      <c r="B122" s="70">
        <v>315</v>
      </c>
      <c r="C122" s="70">
        <v>9</v>
      </c>
      <c r="D122" s="70">
        <v>19</v>
      </c>
      <c r="E122" s="70">
        <v>2012</v>
      </c>
      <c r="F122" s="70" t="s">
        <v>179</v>
      </c>
      <c r="G122" s="1064" t="s">
        <v>1809</v>
      </c>
      <c r="H122" s="70" t="s">
        <v>1810</v>
      </c>
      <c r="I122" s="148"/>
      <c r="J122" s="71">
        <v>129.13007830515389</v>
      </c>
      <c r="K122" s="71">
        <v>3.597055542392078</v>
      </c>
      <c r="L122" s="71">
        <v>15.004010576692041</v>
      </c>
      <c r="M122" s="71">
        <v>58.178150613089691</v>
      </c>
      <c r="N122" s="71">
        <v>54.16283776638646</v>
      </c>
      <c r="O122" s="71">
        <v>46.388035790894456</v>
      </c>
      <c r="P122" s="71">
        <v>45.849526445774011</v>
      </c>
      <c r="Q122" s="71">
        <v>3.1470512499829599</v>
      </c>
      <c r="R122" s="71">
        <v>0</v>
      </c>
      <c r="S122" s="71">
        <v>2.3973144742999999</v>
      </c>
      <c r="T122" s="72"/>
      <c r="U122" s="71">
        <v>3509695</v>
      </c>
      <c r="V122" s="71">
        <v>1451</v>
      </c>
      <c r="W122" s="71">
        <v>292</v>
      </c>
      <c r="X122" s="71">
        <v>10173</v>
      </c>
      <c r="Y122" s="71">
        <v>16775</v>
      </c>
      <c r="Z122" s="71">
        <v>24262</v>
      </c>
      <c r="AA122" s="71">
        <v>9213</v>
      </c>
      <c r="AB122" s="71">
        <v>41275</v>
      </c>
      <c r="AC122" s="71">
        <v>0</v>
      </c>
      <c r="AD122" s="71">
        <v>2.3973144742999999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6.827</v>
      </c>
      <c r="BI122" s="71">
        <v>0</v>
      </c>
      <c r="BJ122" s="71">
        <v>14.16</v>
      </c>
      <c r="BK122" s="71">
        <v>0</v>
      </c>
      <c r="BL122" s="71">
        <v>0</v>
      </c>
      <c r="BM122" s="71">
        <v>0</v>
      </c>
      <c r="BN122" s="72"/>
      <c r="BO122" s="71">
        <v>2</v>
      </c>
      <c r="BP122" s="71">
        <v>0</v>
      </c>
      <c r="BQ122" s="71">
        <v>1</v>
      </c>
      <c r="BR122" s="71">
        <v>0</v>
      </c>
      <c r="BS122" s="71">
        <v>0</v>
      </c>
      <c r="BT122" s="71">
        <v>0</v>
      </c>
      <c r="BU122"/>
      <c r="BV122" s="70">
        <v>20.986999999999998</v>
      </c>
      <c r="BW122" s="70">
        <v>0</v>
      </c>
      <c r="BX122" s="70">
        <v>0</v>
      </c>
      <c r="BY122" s="70">
        <v>0</v>
      </c>
      <c r="BZ122" s="70">
        <v>0</v>
      </c>
      <c r="CA122" s="70">
        <v>0</v>
      </c>
      <c r="CB122" s="70">
        <v>0</v>
      </c>
      <c r="CC122" s="70">
        <v>0</v>
      </c>
      <c r="CD122" s="70">
        <v>0</v>
      </c>
    </row>
    <row r="123" spans="1:82">
      <c r="A123" s="70" t="s">
        <v>1819</v>
      </c>
      <c r="B123" s="70">
        <v>316</v>
      </c>
      <c r="C123" s="70">
        <v>10</v>
      </c>
      <c r="D123" s="70">
        <v>19</v>
      </c>
      <c r="E123" s="70">
        <v>2013</v>
      </c>
      <c r="F123" s="70" t="s">
        <v>180</v>
      </c>
      <c r="G123" s="70" t="s">
        <v>1809</v>
      </c>
      <c r="H123" s="70" t="s">
        <v>1810</v>
      </c>
      <c r="I123" s="148"/>
      <c r="J123" s="71">
        <v>111.17526563553</v>
      </c>
      <c r="K123" s="71">
        <v>3.2060091242833302</v>
      </c>
      <c r="L123" s="71">
        <v>15.007820637906001</v>
      </c>
      <c r="M123" s="71">
        <v>57.68285590953419</v>
      </c>
      <c r="N123" s="71">
        <v>57.124649614903348</v>
      </c>
      <c r="O123" s="71">
        <v>44.945338231481308</v>
      </c>
      <c r="P123" s="71">
        <v>46.027283157841865</v>
      </c>
      <c r="Q123" s="71">
        <v>3.1727109691250299</v>
      </c>
      <c r="R123" s="71">
        <v>0</v>
      </c>
      <c r="S123" s="71">
        <v>3.61926923508</v>
      </c>
      <c r="T123" s="72"/>
      <c r="U123" s="71">
        <v>2943463</v>
      </c>
      <c r="V123" s="71">
        <v>1451</v>
      </c>
      <c r="W123" s="71">
        <v>292</v>
      </c>
      <c r="X123" s="71">
        <v>10173</v>
      </c>
      <c r="Y123" s="71">
        <v>16834</v>
      </c>
      <c r="Z123" s="71">
        <v>24557</v>
      </c>
      <c r="AA123" s="71">
        <v>9214</v>
      </c>
      <c r="AB123" s="71">
        <v>41015</v>
      </c>
      <c r="AC123" s="71">
        <v>0</v>
      </c>
      <c r="AD123" s="71">
        <v>3.61926923508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7.492</v>
      </c>
      <c r="BI123" s="71">
        <v>0</v>
      </c>
      <c r="BJ123" s="71">
        <v>13.675000000000001</v>
      </c>
      <c r="BK123" s="71">
        <v>0</v>
      </c>
      <c r="BL123" s="71">
        <v>0</v>
      </c>
      <c r="BM123" s="71">
        <v>0</v>
      </c>
      <c r="BN123" s="72"/>
      <c r="BO123" s="71">
        <v>2</v>
      </c>
      <c r="BP123" s="71">
        <v>0</v>
      </c>
      <c r="BQ123" s="71">
        <v>1</v>
      </c>
      <c r="BR123" s="71">
        <v>0</v>
      </c>
      <c r="BS123" s="71">
        <v>0</v>
      </c>
      <c r="BT123" s="71">
        <v>0</v>
      </c>
      <c r="BU123"/>
      <c r="BV123" s="70">
        <v>21.167000000000002</v>
      </c>
      <c r="BW123" s="70">
        <v>0</v>
      </c>
      <c r="BX123" s="70">
        <v>0</v>
      </c>
      <c r="BY123" s="70">
        <v>0</v>
      </c>
      <c r="BZ123" s="70">
        <v>0</v>
      </c>
      <c r="CA123" s="70">
        <v>0</v>
      </c>
      <c r="CB123" s="70">
        <v>0</v>
      </c>
      <c r="CC123" s="70">
        <v>0</v>
      </c>
      <c r="CD123" s="70">
        <v>0</v>
      </c>
    </row>
    <row r="124" spans="1:82">
      <c r="A124" s="70" t="s">
        <v>1820</v>
      </c>
      <c r="B124" s="70">
        <v>317</v>
      </c>
      <c r="C124" s="70">
        <v>11</v>
      </c>
      <c r="D124" s="70">
        <v>19</v>
      </c>
      <c r="E124" s="70">
        <v>2014</v>
      </c>
      <c r="F124" s="70" t="s">
        <v>181</v>
      </c>
      <c r="G124" s="70" t="s">
        <v>1809</v>
      </c>
      <c r="H124" s="70" t="s">
        <v>1810</v>
      </c>
      <c r="I124" s="148"/>
      <c r="J124" s="71">
        <v>102.89852139186431</v>
      </c>
      <c r="K124" s="71">
        <v>2.4506993179671261</v>
      </c>
      <c r="L124" s="71">
        <v>18.22349827387362</v>
      </c>
      <c r="M124" s="71">
        <v>54.628294986339682</v>
      </c>
      <c r="N124" s="71">
        <v>47.087724068046342</v>
      </c>
      <c r="O124" s="71">
        <v>42.877430848628265</v>
      </c>
      <c r="P124" s="71">
        <v>46.020480822121343</v>
      </c>
      <c r="Q124" s="71">
        <v>3.0059536648127501</v>
      </c>
      <c r="R124" s="71">
        <v>0</v>
      </c>
      <c r="S124" s="71">
        <v>4.1150663159400001</v>
      </c>
      <c r="T124" s="72"/>
      <c r="U124" s="71">
        <v>2999066</v>
      </c>
      <c r="V124" s="71">
        <v>1025</v>
      </c>
      <c r="W124" s="71">
        <v>318</v>
      </c>
      <c r="X124" s="71">
        <v>10476</v>
      </c>
      <c r="Y124" s="71">
        <v>16867</v>
      </c>
      <c r="Z124" s="71">
        <v>24674</v>
      </c>
      <c r="AA124" s="71">
        <v>9165</v>
      </c>
      <c r="AB124" s="71">
        <v>40502</v>
      </c>
      <c r="AC124" s="71">
        <v>0</v>
      </c>
      <c r="AD124" s="71">
        <v>4.1150663159400001</v>
      </c>
      <c r="AE124" s="72"/>
      <c r="AF124" s="71"/>
      <c r="AG124" s="71"/>
      <c r="AH124" s="71"/>
      <c r="AI124" s="71"/>
      <c r="AJ124" s="71"/>
      <c r="AK124" s="71"/>
      <c r="AL124" s="71"/>
      <c r="AM124" s="71"/>
      <c r="AN124" s="71"/>
      <c r="AO124" s="71"/>
      <c r="AP124" s="71"/>
      <c r="AQ124" s="72"/>
      <c r="AR124" s="71">
        <v>706</v>
      </c>
      <c r="AS124" s="71">
        <v>224</v>
      </c>
      <c r="AT124" s="71">
        <v>0</v>
      </c>
      <c r="AU124" s="71">
        <v>0</v>
      </c>
      <c r="AV124" s="71">
        <v>0</v>
      </c>
      <c r="AW124" s="71">
        <v>0</v>
      </c>
      <c r="AX124" s="71"/>
      <c r="AY124" s="72"/>
      <c r="AZ124" s="71">
        <v>2887.9</v>
      </c>
      <c r="BA124" s="71">
        <v>9455.6</v>
      </c>
      <c r="BB124" s="71">
        <v>0</v>
      </c>
      <c r="BC124" s="71">
        <v>0</v>
      </c>
      <c r="BD124" s="71">
        <v>0</v>
      </c>
      <c r="BE124" s="71">
        <v>0</v>
      </c>
      <c r="BF124" s="71"/>
      <c r="BG124" s="72"/>
      <c r="BH124" s="71">
        <v>7.4210000000000003</v>
      </c>
      <c r="BI124" s="71">
        <v>0</v>
      </c>
      <c r="BJ124" s="71">
        <v>14.996</v>
      </c>
      <c r="BK124" s="71">
        <v>0</v>
      </c>
      <c r="BL124" s="71">
        <v>0</v>
      </c>
      <c r="BM124" s="71">
        <v>0</v>
      </c>
      <c r="BN124" s="72"/>
      <c r="BO124" s="71">
        <v>2</v>
      </c>
      <c r="BP124" s="71">
        <v>0</v>
      </c>
      <c r="BQ124" s="71">
        <v>1</v>
      </c>
      <c r="BR124" s="71">
        <v>0</v>
      </c>
      <c r="BS124" s="71">
        <v>0</v>
      </c>
      <c r="BT124" s="71">
        <v>0</v>
      </c>
      <c r="BU124"/>
      <c r="BV124" s="70">
        <v>22.417000000000002</v>
      </c>
      <c r="BW124" s="70">
        <v>0</v>
      </c>
      <c r="BX124" s="70">
        <v>0</v>
      </c>
      <c r="BY124" s="70">
        <v>0</v>
      </c>
      <c r="BZ124" s="70">
        <v>0</v>
      </c>
      <c r="CA124" s="70">
        <v>0</v>
      </c>
      <c r="CB124" s="70">
        <v>0</v>
      </c>
      <c r="CC124" s="70">
        <v>0</v>
      </c>
      <c r="CD124" s="70">
        <v>0</v>
      </c>
    </row>
    <row r="125" spans="1:82">
      <c r="A125" s="70" t="s">
        <v>1821</v>
      </c>
      <c r="B125" s="70">
        <v>318</v>
      </c>
      <c r="C125" s="70">
        <v>12</v>
      </c>
      <c r="D125" s="70">
        <v>19</v>
      </c>
      <c r="E125" s="70">
        <v>2015</v>
      </c>
      <c r="F125" s="70" t="s">
        <v>182</v>
      </c>
      <c r="G125" s="70" t="s">
        <v>1809</v>
      </c>
      <c r="H125" s="70" t="s">
        <v>1810</v>
      </c>
      <c r="I125" s="148"/>
      <c r="J125" s="71">
        <v>102.6429853853501</v>
      </c>
      <c r="K125" s="71">
        <v>2.4337480915740071</v>
      </c>
      <c r="L125" s="71">
        <v>19.142275551741811</v>
      </c>
      <c r="M125" s="71">
        <v>55.50038431512796</v>
      </c>
      <c r="N125" s="71">
        <v>43.790759191782591</v>
      </c>
      <c r="O125" s="71">
        <v>42.578871829514128</v>
      </c>
      <c r="P125" s="71">
        <v>45.3382223343474</v>
      </c>
      <c r="Q125" s="71">
        <v>2.9071797243460402</v>
      </c>
      <c r="R125" s="71">
        <v>0</v>
      </c>
      <c r="S125" s="71">
        <v>3.8031325498799999</v>
      </c>
      <c r="T125" s="72"/>
      <c r="U125" s="71">
        <v>2957757</v>
      </c>
      <c r="V125" s="71">
        <v>1025</v>
      </c>
      <c r="W125" s="71">
        <v>318</v>
      </c>
      <c r="X125" s="71">
        <v>10476</v>
      </c>
      <c r="Y125" s="71">
        <v>16877</v>
      </c>
      <c r="Z125" s="71">
        <v>24738</v>
      </c>
      <c r="AA125" s="71">
        <v>9022</v>
      </c>
      <c r="AB125" s="71">
        <v>40014</v>
      </c>
      <c r="AC125" s="71">
        <v>0</v>
      </c>
      <c r="AD125" s="71">
        <v>3.8031325498799999</v>
      </c>
      <c r="AE125" s="72"/>
      <c r="AF125" s="71">
        <v>31766311.33208153</v>
      </c>
      <c r="AG125" s="71">
        <v>2094348.794002173</v>
      </c>
      <c r="AH125" s="71">
        <v>4000212.9703477249</v>
      </c>
      <c r="AI125" s="71">
        <v>78745300.738899678</v>
      </c>
      <c r="AJ125" s="71">
        <v>60405554.327510417</v>
      </c>
      <c r="AK125" s="71">
        <v>0</v>
      </c>
      <c r="AL125" s="71">
        <v>0</v>
      </c>
      <c r="AM125" s="71">
        <v>5483750.8475830499</v>
      </c>
      <c r="AN125" s="71">
        <v>0</v>
      </c>
      <c r="AO125" s="71">
        <v>0</v>
      </c>
      <c r="AP125" s="71">
        <v>182495479.01042458</v>
      </c>
      <c r="AQ125" s="72"/>
      <c r="AR125" s="71">
        <v>755</v>
      </c>
      <c r="AS125" s="71">
        <v>338</v>
      </c>
      <c r="AT125" s="71">
        <v>0</v>
      </c>
      <c r="AU125" s="71">
        <v>0</v>
      </c>
      <c r="AV125" s="71">
        <v>0</v>
      </c>
      <c r="AW125" s="71">
        <v>0</v>
      </c>
      <c r="AX125" s="71"/>
      <c r="AY125" s="72"/>
      <c r="AZ125" s="71">
        <v>3173.4</v>
      </c>
      <c r="BA125" s="71">
        <v>17194</v>
      </c>
      <c r="BB125" s="71">
        <v>0</v>
      </c>
      <c r="BC125" s="71">
        <v>0</v>
      </c>
      <c r="BD125" s="71">
        <v>0</v>
      </c>
      <c r="BE125" s="71">
        <v>0</v>
      </c>
      <c r="BF125" s="71"/>
      <c r="BG125" s="72"/>
      <c r="BH125" s="71">
        <v>7.694</v>
      </c>
      <c r="BI125" s="71">
        <v>0</v>
      </c>
      <c r="BJ125" s="71">
        <v>13.875</v>
      </c>
      <c r="BK125" s="71">
        <v>0</v>
      </c>
      <c r="BL125" s="71">
        <v>0</v>
      </c>
      <c r="BM125" s="71">
        <v>0</v>
      </c>
      <c r="BN125" s="72"/>
      <c r="BO125" s="71">
        <v>2</v>
      </c>
      <c r="BP125" s="71">
        <v>0</v>
      </c>
      <c r="BQ125" s="71">
        <v>1</v>
      </c>
      <c r="BR125" s="71">
        <v>0</v>
      </c>
      <c r="BS125" s="71">
        <v>0</v>
      </c>
      <c r="BT125" s="71">
        <v>0</v>
      </c>
      <c r="BU125"/>
      <c r="BV125" s="70">
        <v>21.568999999999999</v>
      </c>
      <c r="BW125" s="70">
        <v>0</v>
      </c>
      <c r="BX125" s="70">
        <v>0</v>
      </c>
      <c r="BY125" s="70">
        <v>0</v>
      </c>
      <c r="BZ125" s="70">
        <v>0</v>
      </c>
      <c r="CA125" s="70">
        <v>0</v>
      </c>
      <c r="CB125" s="70">
        <v>0</v>
      </c>
      <c r="CC125" s="70">
        <v>0</v>
      </c>
      <c r="CD125" s="70">
        <v>0</v>
      </c>
    </row>
    <row r="126" spans="1:82">
      <c r="A126" s="70" t="s">
        <v>1822</v>
      </c>
      <c r="B126" s="70">
        <v>319</v>
      </c>
      <c r="C126" s="70">
        <v>13</v>
      </c>
      <c r="D126" s="70">
        <v>19</v>
      </c>
      <c r="E126" s="70">
        <v>2016</v>
      </c>
      <c r="F126" s="70" t="s">
        <v>155</v>
      </c>
      <c r="G126" s="70" t="s">
        <v>1809</v>
      </c>
      <c r="H126" s="70" t="s">
        <v>1810</v>
      </c>
      <c r="I126" s="148"/>
      <c r="J126" s="71">
        <v>114.88212743638347</v>
      </c>
      <c r="K126" s="71">
        <v>2.3454153511392346</v>
      </c>
      <c r="L126" s="71">
        <v>22.265844891007486</v>
      </c>
      <c r="M126" s="71">
        <v>47.731686845516599</v>
      </c>
      <c r="N126" s="71">
        <v>45.810040124552266</v>
      </c>
      <c r="O126" s="71">
        <v>42.083919894373771</v>
      </c>
      <c r="P126" s="71">
        <v>44.428153365051202</v>
      </c>
      <c r="Q126" s="71">
        <v>2.7800766162274071</v>
      </c>
      <c r="R126" s="71">
        <v>0</v>
      </c>
      <c r="S126" s="71">
        <v>3.2836125077000005</v>
      </c>
      <c r="T126" s="72"/>
      <c r="U126" s="71">
        <v>3127622</v>
      </c>
      <c r="V126" s="71">
        <v>1025</v>
      </c>
      <c r="W126" s="71">
        <v>318</v>
      </c>
      <c r="X126" s="71">
        <v>10476</v>
      </c>
      <c r="Y126" s="71">
        <v>16846</v>
      </c>
      <c r="Z126" s="71">
        <v>24751</v>
      </c>
      <c r="AA126" s="71">
        <v>9144</v>
      </c>
      <c r="AB126" s="71">
        <v>39360</v>
      </c>
      <c r="AC126" s="71">
        <v>0</v>
      </c>
      <c r="AD126" s="71">
        <v>3.2836125077</v>
      </c>
      <c r="AE126" s="72"/>
      <c r="AF126" s="71">
        <v>36896854.229737706</v>
      </c>
      <c r="AG126" s="71">
        <v>1995583.9004469509</v>
      </c>
      <c r="AH126" s="71">
        <v>3683499.359809042</v>
      </c>
      <c r="AI126" s="71">
        <v>73276723.130838424</v>
      </c>
      <c r="AJ126" s="71">
        <v>63285661.767629176</v>
      </c>
      <c r="AK126" s="71">
        <v>0</v>
      </c>
      <c r="AL126" s="71">
        <v>0</v>
      </c>
      <c r="AM126" s="71">
        <v>5398313.5952295894</v>
      </c>
      <c r="AN126" s="71">
        <v>0</v>
      </c>
      <c r="AO126" s="71">
        <v>0</v>
      </c>
      <c r="AP126" s="71">
        <v>184536635.98369089</v>
      </c>
      <c r="AQ126" s="72"/>
      <c r="AR126" s="71">
        <v>808</v>
      </c>
      <c r="AS126" s="71">
        <v>453</v>
      </c>
      <c r="AT126" s="71">
        <v>0</v>
      </c>
      <c r="AU126" s="71">
        <v>0</v>
      </c>
      <c r="AV126" s="71">
        <v>0</v>
      </c>
      <c r="AW126" s="71">
        <v>0</v>
      </c>
      <c r="AX126" s="71"/>
      <c r="AY126" s="72"/>
      <c r="AZ126" s="71">
        <v>3448.6</v>
      </c>
      <c r="BA126" s="71">
        <v>22125.5</v>
      </c>
      <c r="BB126" s="71">
        <v>0</v>
      </c>
      <c r="BC126" s="71">
        <v>0</v>
      </c>
      <c r="BD126" s="71">
        <v>0</v>
      </c>
      <c r="BE126" s="71">
        <v>0</v>
      </c>
      <c r="BF126" s="71"/>
      <c r="BG126" s="72"/>
      <c r="BH126" s="71">
        <v>7.6360000000000001</v>
      </c>
      <c r="BI126" s="71">
        <v>0</v>
      </c>
      <c r="BJ126" s="71">
        <v>13.669</v>
      </c>
      <c r="BK126" s="71">
        <v>0</v>
      </c>
      <c r="BL126" s="71">
        <v>0</v>
      </c>
      <c r="BM126" s="71">
        <v>0</v>
      </c>
      <c r="BN126" s="72"/>
      <c r="BO126" s="71">
        <v>2</v>
      </c>
      <c r="BP126" s="71">
        <v>0</v>
      </c>
      <c r="BQ126" s="71">
        <v>1</v>
      </c>
      <c r="BR126" s="71">
        <v>0</v>
      </c>
      <c r="BS126" s="71">
        <v>0</v>
      </c>
      <c r="BT126" s="71">
        <v>0</v>
      </c>
      <c r="BU126"/>
      <c r="BV126" s="70">
        <v>21.305</v>
      </c>
      <c r="BW126" s="70">
        <v>0</v>
      </c>
      <c r="BX126" s="70">
        <v>0</v>
      </c>
      <c r="BY126" s="70">
        <v>0</v>
      </c>
      <c r="BZ126" s="70">
        <v>0</v>
      </c>
      <c r="CA126" s="70">
        <v>0</v>
      </c>
      <c r="CB126" s="70">
        <v>0</v>
      </c>
      <c r="CC126" s="70">
        <v>0</v>
      </c>
      <c r="CD126" s="70">
        <v>0</v>
      </c>
    </row>
    <row r="127" spans="1:82">
      <c r="A127" s="70" t="s">
        <v>1823</v>
      </c>
      <c r="B127" s="70">
        <v>320</v>
      </c>
      <c r="C127" s="70">
        <v>14</v>
      </c>
      <c r="D127" s="70">
        <v>19</v>
      </c>
      <c r="E127" s="70">
        <v>2017</v>
      </c>
      <c r="F127" s="70" t="s">
        <v>156</v>
      </c>
      <c r="G127" s="70" t="s">
        <v>1809</v>
      </c>
      <c r="H127" s="70" t="s">
        <v>1810</v>
      </c>
      <c r="I127" s="148"/>
      <c r="J127" s="71">
        <v>105.33576491197569</v>
      </c>
      <c r="K127" s="71">
        <v>2.347696611899234</v>
      </c>
      <c r="L127" s="71">
        <v>20.423792487622638</v>
      </c>
      <c r="M127" s="71">
        <v>48.429300201441556</v>
      </c>
      <c r="N127" s="71">
        <v>50.77999481312758</v>
      </c>
      <c r="O127" s="71">
        <v>41.388847861938181</v>
      </c>
      <c r="P127" s="71">
        <v>43.620471018653959</v>
      </c>
      <c r="Q127" s="71">
        <v>2.64925849779199</v>
      </c>
      <c r="R127" s="71">
        <v>0</v>
      </c>
      <c r="S127" s="71">
        <v>5.4956202252000006</v>
      </c>
      <c r="T127" s="72"/>
      <c r="U127" s="71">
        <v>3055088</v>
      </c>
      <c r="V127" s="71">
        <v>1025</v>
      </c>
      <c r="W127" s="71">
        <v>318</v>
      </c>
      <c r="X127" s="71">
        <v>10476</v>
      </c>
      <c r="Y127" s="71">
        <v>16878</v>
      </c>
      <c r="Z127" s="71">
        <v>24746</v>
      </c>
      <c r="AA127" s="71">
        <v>9035</v>
      </c>
      <c r="AB127" s="71">
        <v>38787</v>
      </c>
      <c r="AC127" s="71">
        <v>0</v>
      </c>
      <c r="AD127" s="71">
        <v>5.4956202252000006</v>
      </c>
      <c r="AE127" s="72"/>
      <c r="AF127" s="71">
        <v>33791779.680824161</v>
      </c>
      <c r="AG127" s="71">
        <v>2016550.020594978</v>
      </c>
      <c r="AH127" s="71">
        <v>4529320.6590319993</v>
      </c>
      <c r="AI127" s="71">
        <v>77935409.605776295</v>
      </c>
      <c r="AJ127" s="71">
        <v>71094428.330386981</v>
      </c>
      <c r="AK127" s="71">
        <v>0</v>
      </c>
      <c r="AL127" s="71">
        <v>0</v>
      </c>
      <c r="AM127" s="71">
        <v>5328049.2589383665</v>
      </c>
      <c r="AN127" s="71">
        <v>0</v>
      </c>
      <c r="AO127" s="71">
        <v>0</v>
      </c>
      <c r="AP127" s="71">
        <v>194695537.55555278</v>
      </c>
      <c r="AQ127" s="72"/>
      <c r="AR127" s="71">
        <v>845</v>
      </c>
      <c r="AS127" s="71">
        <v>543</v>
      </c>
      <c r="AT127" s="71">
        <v>0</v>
      </c>
      <c r="AU127" s="71">
        <v>0</v>
      </c>
      <c r="AV127" s="71">
        <v>0</v>
      </c>
      <c r="AW127" s="71">
        <v>0</v>
      </c>
      <c r="AX127" s="71"/>
      <c r="AY127" s="72"/>
      <c r="AZ127" s="71">
        <v>3669.6</v>
      </c>
      <c r="BA127" s="71">
        <v>25844.400000000001</v>
      </c>
      <c r="BB127" s="71">
        <v>0</v>
      </c>
      <c r="BC127" s="71">
        <v>0</v>
      </c>
      <c r="BD127" s="71">
        <v>0</v>
      </c>
      <c r="BE127" s="71">
        <v>0</v>
      </c>
      <c r="BF127" s="71"/>
      <c r="BG127" s="72"/>
      <c r="BH127" s="71">
        <v>7.39</v>
      </c>
      <c r="BI127" s="71">
        <v>0</v>
      </c>
      <c r="BJ127" s="71">
        <v>14.515000000000001</v>
      </c>
      <c r="BK127" s="71">
        <v>0</v>
      </c>
      <c r="BL127" s="71">
        <v>0</v>
      </c>
      <c r="BM127" s="71">
        <v>0</v>
      </c>
      <c r="BN127" s="72"/>
      <c r="BO127" s="71">
        <v>2</v>
      </c>
      <c r="BP127" s="71">
        <v>0</v>
      </c>
      <c r="BQ127" s="71">
        <v>1</v>
      </c>
      <c r="BR127" s="71">
        <v>0</v>
      </c>
      <c r="BS127" s="71">
        <v>0</v>
      </c>
      <c r="BT127" s="71">
        <v>0</v>
      </c>
      <c r="BU127"/>
      <c r="BV127" s="70">
        <v>21.905000000000001</v>
      </c>
      <c r="BW127" s="70">
        <v>0</v>
      </c>
      <c r="BX127" s="70">
        <v>0</v>
      </c>
      <c r="BY127" s="70">
        <v>0</v>
      </c>
      <c r="BZ127" s="70">
        <v>0</v>
      </c>
      <c r="CA127" s="70">
        <v>0</v>
      </c>
      <c r="CB127" s="70">
        <v>0</v>
      </c>
      <c r="CC127" s="70">
        <v>0</v>
      </c>
      <c r="CD127" s="70">
        <v>0</v>
      </c>
    </row>
    <row r="128" spans="1:82">
      <c r="A128" s="70" t="s">
        <v>1824</v>
      </c>
      <c r="B128" s="70">
        <v>321</v>
      </c>
      <c r="C128" s="70">
        <v>15</v>
      </c>
      <c r="D128" s="70">
        <v>19</v>
      </c>
      <c r="E128" s="70">
        <v>2018</v>
      </c>
      <c r="F128" s="70" t="s">
        <v>183</v>
      </c>
      <c r="G128" s="70" t="s">
        <v>1809</v>
      </c>
      <c r="H128" s="70" t="s">
        <v>1810</v>
      </c>
      <c r="I128" s="148"/>
      <c r="J128" s="71">
        <v>104.45034605184232</v>
      </c>
      <c r="K128" s="71">
        <v>2.2168275624857015</v>
      </c>
      <c r="L128" s="71">
        <v>19.100243136683154</v>
      </c>
      <c r="M128" s="71">
        <v>49.410330996038446</v>
      </c>
      <c r="N128" s="71">
        <v>42.588858266095571</v>
      </c>
      <c r="O128" s="71">
        <v>40.53575005916079</v>
      </c>
      <c r="P128" s="71">
        <v>42.665255013158763</v>
      </c>
      <c r="Q128" s="71">
        <v>2.4238098301255699</v>
      </c>
      <c r="R128" s="71">
        <v>0</v>
      </c>
      <c r="S128" s="71">
        <v>5.2335959654400002</v>
      </c>
      <c r="T128" s="72"/>
      <c r="U128" s="71">
        <v>3360723</v>
      </c>
      <c r="V128" s="71">
        <v>1025</v>
      </c>
      <c r="W128" s="71">
        <v>318</v>
      </c>
      <c r="X128" s="71">
        <v>10476</v>
      </c>
      <c r="Y128" s="71">
        <v>16904</v>
      </c>
      <c r="Z128" s="71">
        <v>24700</v>
      </c>
      <c r="AA128" s="71">
        <v>8926</v>
      </c>
      <c r="AB128" s="71">
        <v>38242</v>
      </c>
      <c r="AC128" s="71">
        <v>0</v>
      </c>
      <c r="AD128" s="71">
        <v>5.2335959654400002</v>
      </c>
      <c r="AE128" s="72"/>
      <c r="AF128" s="71">
        <v>34597800.884404443</v>
      </c>
      <c r="AG128" s="71">
        <v>1838764.1759074291</v>
      </c>
      <c r="AH128" s="71">
        <v>4277451.9045932954</v>
      </c>
      <c r="AI128" s="71">
        <v>77729196.549665347</v>
      </c>
      <c r="AJ128" s="71">
        <v>63919051.642524168</v>
      </c>
      <c r="AK128" s="71">
        <v>0</v>
      </c>
      <c r="AL128" s="71">
        <v>0</v>
      </c>
      <c r="AM128" s="71">
        <v>5264053.7758348752</v>
      </c>
      <c r="AN128" s="71">
        <v>0</v>
      </c>
      <c r="AO128" s="71">
        <v>0</v>
      </c>
      <c r="AP128" s="71">
        <v>187626318.93292955</v>
      </c>
      <c r="AQ128" s="72"/>
      <c r="AR128" s="71">
        <v>874</v>
      </c>
      <c r="AS128" s="71">
        <v>644</v>
      </c>
      <c r="AT128" s="71">
        <v>0</v>
      </c>
      <c r="AU128" s="71">
        <v>0</v>
      </c>
      <c r="AV128" s="71">
        <v>0</v>
      </c>
      <c r="AW128" s="71">
        <v>0</v>
      </c>
      <c r="AX128" s="71"/>
      <c r="AY128" s="72"/>
      <c r="AZ128" s="71">
        <v>3826.9999999999986</v>
      </c>
      <c r="BA128" s="71">
        <v>29829.7</v>
      </c>
      <c r="BB128" s="71">
        <v>0</v>
      </c>
      <c r="BC128" s="71">
        <v>0</v>
      </c>
      <c r="BD128" s="71">
        <v>0</v>
      </c>
      <c r="BE128" s="71">
        <v>0</v>
      </c>
      <c r="BF128" s="71"/>
      <c r="BG128" s="72"/>
      <c r="BH128" s="71">
        <v>7.33</v>
      </c>
      <c r="BI128" s="71">
        <v>0</v>
      </c>
      <c r="BJ128" s="71">
        <v>14.714</v>
      </c>
      <c r="BK128" s="71">
        <v>0</v>
      </c>
      <c r="BL128" s="71">
        <v>0</v>
      </c>
      <c r="BM128" s="71">
        <v>0</v>
      </c>
      <c r="BN128" s="72"/>
      <c r="BO128" s="71">
        <v>2</v>
      </c>
      <c r="BP128" s="71">
        <v>0</v>
      </c>
      <c r="BQ128" s="71">
        <v>1</v>
      </c>
      <c r="BR128" s="71">
        <v>0</v>
      </c>
      <c r="BS128" s="71">
        <v>0</v>
      </c>
      <c r="BT128" s="71">
        <v>0</v>
      </c>
      <c r="BU128"/>
      <c r="BV128" s="70">
        <v>22.044</v>
      </c>
      <c r="BW128" s="70">
        <v>0</v>
      </c>
      <c r="BX128" s="70">
        <v>0</v>
      </c>
      <c r="BY128" s="70">
        <v>0</v>
      </c>
      <c r="BZ128" s="70">
        <v>0</v>
      </c>
      <c r="CA128" s="70">
        <v>0</v>
      </c>
      <c r="CB128" s="70">
        <v>0</v>
      </c>
      <c r="CC128" s="70">
        <v>0</v>
      </c>
      <c r="CD128" s="70">
        <v>0</v>
      </c>
    </row>
    <row r="129" spans="1:82">
      <c r="A129" s="70" t="s">
        <v>1825</v>
      </c>
      <c r="B129" s="70">
        <v>322</v>
      </c>
      <c r="C129" s="70">
        <v>16</v>
      </c>
      <c r="D129" s="70">
        <v>19</v>
      </c>
      <c r="E129" s="70">
        <v>2019</v>
      </c>
      <c r="F129" s="70" t="s">
        <v>158</v>
      </c>
      <c r="G129" s="70" t="s">
        <v>1809</v>
      </c>
      <c r="H129" s="70" t="s">
        <v>1810</v>
      </c>
      <c r="I129" s="148"/>
      <c r="J129" s="71">
        <v>98.850025934386792</v>
      </c>
      <c r="K129" s="71">
        <v>2.0201654202983481</v>
      </c>
      <c r="L129" s="71">
        <v>19.259005899442567</v>
      </c>
      <c r="M129" s="71">
        <v>45.104929243428792</v>
      </c>
      <c r="N129" s="71">
        <v>40.553502223565111</v>
      </c>
      <c r="O129" s="71">
        <v>39.31847459283734</v>
      </c>
      <c r="P129" s="71">
        <v>41.874535371222855</v>
      </c>
      <c r="Q129" s="71">
        <v>2.3243154191237898</v>
      </c>
      <c r="R129" s="71">
        <v>0</v>
      </c>
      <c r="S129" s="71">
        <v>3.4126200863999996</v>
      </c>
      <c r="T129" s="72"/>
      <c r="U129" s="71">
        <v>3193003</v>
      </c>
      <c r="V129" s="71">
        <v>1025</v>
      </c>
      <c r="W129" s="71">
        <v>318</v>
      </c>
      <c r="X129" s="71">
        <v>10476</v>
      </c>
      <c r="Y129" s="71">
        <v>16924</v>
      </c>
      <c r="Z129" s="71">
        <v>24616</v>
      </c>
      <c r="AA129" s="71">
        <v>8695</v>
      </c>
      <c r="AB129" s="71">
        <v>37665</v>
      </c>
      <c r="AC129" s="71">
        <v>0</v>
      </c>
      <c r="AD129" s="71">
        <v>3.4126200864</v>
      </c>
      <c r="AE129" s="72"/>
      <c r="AF129" s="71">
        <v>33135685.139473662</v>
      </c>
      <c r="AG129" s="71">
        <v>1775973.877955544</v>
      </c>
      <c r="AH129" s="71">
        <v>4457656.9371035807</v>
      </c>
      <c r="AI129" s="71">
        <v>73838196.685660392</v>
      </c>
      <c r="AJ129" s="71">
        <v>60515501.848049007</v>
      </c>
      <c r="AK129" s="71">
        <v>0</v>
      </c>
      <c r="AL129" s="71">
        <v>0</v>
      </c>
      <c r="AM129" s="71">
        <v>5129689.4580318071</v>
      </c>
      <c r="AN129" s="71">
        <v>0</v>
      </c>
      <c r="AO129" s="71">
        <v>0</v>
      </c>
      <c r="AP129" s="71">
        <v>178852703.94627398</v>
      </c>
      <c r="AQ129" s="72"/>
      <c r="AR129" s="71">
        <v>923</v>
      </c>
      <c r="AS129" s="71">
        <v>743</v>
      </c>
      <c r="AT129" s="71">
        <v>0</v>
      </c>
      <c r="AU129" s="71">
        <v>0</v>
      </c>
      <c r="AV129" s="71">
        <v>0</v>
      </c>
      <c r="AW129" s="71">
        <v>0</v>
      </c>
      <c r="AX129" s="71"/>
      <c r="AY129" s="72"/>
      <c r="AZ129" s="71">
        <v>4129.6000000000013</v>
      </c>
      <c r="BA129" s="71">
        <v>34144.400000000031</v>
      </c>
      <c r="BB129" s="71">
        <v>0</v>
      </c>
      <c r="BC129" s="71">
        <v>0</v>
      </c>
      <c r="BD129" s="71">
        <v>0</v>
      </c>
      <c r="BE129" s="71">
        <v>0</v>
      </c>
      <c r="BF129" s="71"/>
      <c r="BG129" s="72"/>
      <c r="BH129" s="71">
        <v>7.2709999999999999</v>
      </c>
      <c r="BI129" s="71">
        <v>0</v>
      </c>
      <c r="BJ129" s="71">
        <v>14.1</v>
      </c>
      <c r="BK129" s="71">
        <v>0</v>
      </c>
      <c r="BL129" s="71">
        <v>0</v>
      </c>
      <c r="BM129" s="71">
        <v>0</v>
      </c>
      <c r="BN129" s="72"/>
      <c r="BO129" s="71">
        <v>2</v>
      </c>
      <c r="BP129" s="71">
        <v>0</v>
      </c>
      <c r="BQ129" s="71">
        <v>1</v>
      </c>
      <c r="BR129" s="71">
        <v>0</v>
      </c>
      <c r="BS129" s="71">
        <v>0</v>
      </c>
      <c r="BT129" s="71">
        <v>0</v>
      </c>
      <c r="BU129"/>
      <c r="BV129" s="70">
        <v>21.370999999999999</v>
      </c>
      <c r="BW129" s="70">
        <v>0</v>
      </c>
      <c r="BX129" s="70">
        <v>0</v>
      </c>
      <c r="BY129" s="70">
        <v>0</v>
      </c>
      <c r="BZ129" s="70">
        <v>0</v>
      </c>
      <c r="CA129" s="70">
        <v>0</v>
      </c>
      <c r="CB129" s="70">
        <v>0</v>
      </c>
      <c r="CC129" s="70">
        <v>0</v>
      </c>
      <c r="CD129" s="70">
        <v>0</v>
      </c>
    </row>
    <row r="130" spans="1:82">
      <c r="A130" s="70" t="s">
        <v>1826</v>
      </c>
      <c r="B130" s="70">
        <v>323</v>
      </c>
      <c r="C130" s="70">
        <v>17</v>
      </c>
      <c r="D130" s="70">
        <v>19</v>
      </c>
      <c r="E130" s="70">
        <v>2020</v>
      </c>
      <c r="F130" s="70" t="s">
        <v>159</v>
      </c>
      <c r="G130" s="70" t="s">
        <v>1809</v>
      </c>
      <c r="H130" s="70" t="s">
        <v>1810</v>
      </c>
      <c r="I130" s="148"/>
      <c r="J130" s="71">
        <v>91.754834078335264</v>
      </c>
      <c r="K130" s="71">
        <v>1.887827431719546</v>
      </c>
      <c r="L130" s="71">
        <v>20.457471676355539</v>
      </c>
      <c r="M130" s="71">
        <v>37.667721647932034</v>
      </c>
      <c r="N130" s="71">
        <v>39.869053457241911</v>
      </c>
      <c r="O130" s="71">
        <v>34.357579297678626</v>
      </c>
      <c r="P130" s="71">
        <v>39.944939484777599</v>
      </c>
      <c r="Q130" s="71">
        <v>2.1899781492060799</v>
      </c>
      <c r="R130" s="71">
        <v>0</v>
      </c>
      <c r="S130" s="71">
        <v>2.3111356865000001</v>
      </c>
      <c r="T130" s="72"/>
      <c r="U130" s="71">
        <v>3148293</v>
      </c>
      <c r="V130" s="71">
        <v>899</v>
      </c>
      <c r="W130" s="71">
        <v>359</v>
      </c>
      <c r="X130" s="71">
        <v>9180</v>
      </c>
      <c r="Y130" s="71">
        <v>17020</v>
      </c>
      <c r="Z130" s="71">
        <v>24551</v>
      </c>
      <c r="AA130" s="71">
        <v>8816</v>
      </c>
      <c r="AB130" s="71">
        <v>37143</v>
      </c>
      <c r="AC130" s="71">
        <v>0</v>
      </c>
      <c r="AD130" s="71">
        <v>2.3111356865000001</v>
      </c>
      <c r="AE130" s="72"/>
      <c r="AF130" s="71">
        <v>31973299.03685303</v>
      </c>
      <c r="AG130" s="71">
        <v>1517785.3925296718</v>
      </c>
      <c r="AH130" s="71">
        <v>5009529.8531569941</v>
      </c>
      <c r="AI130" s="71">
        <v>63063031.666661404</v>
      </c>
      <c r="AJ130" s="71">
        <v>61240234.356309287</v>
      </c>
      <c r="AK130" s="71"/>
      <c r="AL130" s="71"/>
      <c r="AM130" s="71">
        <v>4847574.1673370218</v>
      </c>
      <c r="AN130" s="71"/>
      <c r="AO130" s="71"/>
      <c r="AP130" s="71">
        <v>167651454.47284743</v>
      </c>
      <c r="AQ130" s="72"/>
      <c r="AR130" s="71">
        <v>961</v>
      </c>
      <c r="AS130" s="71">
        <v>810</v>
      </c>
      <c r="AT130" s="71">
        <v>0</v>
      </c>
      <c r="AU130" s="71">
        <v>0</v>
      </c>
      <c r="AV130" s="71">
        <v>0</v>
      </c>
      <c r="AW130" s="71">
        <v>0</v>
      </c>
      <c r="AX130" s="71"/>
      <c r="AY130" s="72"/>
      <c r="AZ130" s="71">
        <v>4350.8000000000047</v>
      </c>
      <c r="BA130" s="71">
        <v>37292.500000000022</v>
      </c>
      <c r="BB130" s="71">
        <v>0</v>
      </c>
      <c r="BC130" s="71">
        <v>0</v>
      </c>
      <c r="BD130" s="71">
        <v>0</v>
      </c>
      <c r="BE130" s="71">
        <v>0</v>
      </c>
      <c r="BF130" s="71"/>
      <c r="BG130" s="72"/>
      <c r="BH130" s="71">
        <v>6.1980000000000004</v>
      </c>
      <c r="BI130" s="71">
        <v>0</v>
      </c>
      <c r="BJ130" s="71">
        <v>15.691000000000001</v>
      </c>
      <c r="BK130" s="71">
        <v>0</v>
      </c>
      <c r="BL130" s="71">
        <v>0</v>
      </c>
      <c r="BM130" s="71">
        <v>0</v>
      </c>
      <c r="BN130" s="72"/>
      <c r="BO130" s="71">
        <v>2</v>
      </c>
      <c r="BP130" s="71">
        <v>0</v>
      </c>
      <c r="BQ130" s="71">
        <v>1</v>
      </c>
      <c r="BR130" s="71">
        <v>0</v>
      </c>
      <c r="BS130" s="71">
        <v>0</v>
      </c>
      <c r="BT130" s="71">
        <v>0</v>
      </c>
      <c r="BU130"/>
      <c r="BV130" s="70">
        <v>21.888999999999999</v>
      </c>
      <c r="BW130" s="70">
        <v>0</v>
      </c>
      <c r="BX130" s="70">
        <v>0</v>
      </c>
      <c r="BY130" s="70">
        <v>0</v>
      </c>
      <c r="BZ130" s="70">
        <v>0</v>
      </c>
      <c r="CA130" s="70">
        <v>0</v>
      </c>
      <c r="CB130" s="70">
        <v>0</v>
      </c>
      <c r="CC130" s="70">
        <v>0</v>
      </c>
      <c r="CD130" s="70">
        <v>0</v>
      </c>
    </row>
    <row r="131" spans="1:82">
      <c r="A131" s="70" t="s">
        <v>1827</v>
      </c>
      <c r="B131" s="70">
        <v>323</v>
      </c>
      <c r="C131" s="70">
        <v>18</v>
      </c>
      <c r="D131" s="70">
        <v>19</v>
      </c>
      <c r="E131" s="70">
        <v>2021</v>
      </c>
      <c r="F131" s="70" t="s">
        <v>160</v>
      </c>
      <c r="G131" s="70" t="s">
        <v>1809</v>
      </c>
      <c r="H131" s="70" t="s">
        <v>1810</v>
      </c>
      <c r="I131" s="148"/>
      <c r="J131" s="71">
        <v>88.22604654588585</v>
      </c>
      <c r="K131" s="71">
        <v>2.0541095308694755</v>
      </c>
      <c r="L131" s="71">
        <v>19.005465610567821</v>
      </c>
      <c r="M131" s="71">
        <v>41.533731372492127</v>
      </c>
      <c r="N131" s="71">
        <v>40.985472447496292</v>
      </c>
      <c r="O131" s="71">
        <v>33.024278442783348</v>
      </c>
      <c r="P131" s="71">
        <v>40.931986623440579</v>
      </c>
      <c r="Q131" s="71">
        <v>2.1355084530612198</v>
      </c>
      <c r="R131" s="71">
        <v>0</v>
      </c>
      <c r="S131" s="71">
        <v>2.6416897598999989</v>
      </c>
      <c r="T131" s="72"/>
      <c r="U131" s="71">
        <v>2933702</v>
      </c>
      <c r="V131" s="71">
        <v>899</v>
      </c>
      <c r="W131" s="71">
        <v>359</v>
      </c>
      <c r="X131" s="71">
        <v>9180</v>
      </c>
      <c r="Y131" s="71">
        <v>17037</v>
      </c>
      <c r="Z131" s="71">
        <v>24298</v>
      </c>
      <c r="AA131" s="71">
        <v>8809</v>
      </c>
      <c r="AB131" s="71">
        <v>36575</v>
      </c>
      <c r="AC131" s="71">
        <v>0</v>
      </c>
      <c r="AD131" s="71">
        <v>2.6416897598999989</v>
      </c>
      <c r="AE131" s="72"/>
      <c r="AF131" s="71">
        <v>29331971.033595897</v>
      </c>
      <c r="AG131" s="71">
        <v>1647018.5070053788</v>
      </c>
      <c r="AH131" s="71">
        <v>4084951.8149309405</v>
      </c>
      <c r="AI131" s="71">
        <v>68924036.965667963</v>
      </c>
      <c r="AJ131" s="71">
        <v>61428339.39250569</v>
      </c>
      <c r="AK131" s="71">
        <v>0</v>
      </c>
      <c r="AL131" s="71">
        <v>0</v>
      </c>
      <c r="AM131" s="71">
        <v>4800976.6965703918</v>
      </c>
      <c r="AN131" s="71">
        <v>0</v>
      </c>
      <c r="AO131" s="71">
        <v>0</v>
      </c>
      <c r="AP131" s="71">
        <v>170217294.41027626</v>
      </c>
      <c r="AQ131" s="72"/>
      <c r="AR131" s="71">
        <v>992</v>
      </c>
      <c r="AS131" s="71">
        <v>850</v>
      </c>
      <c r="AT131" s="71">
        <v>0</v>
      </c>
      <c r="AU131" s="71">
        <v>0</v>
      </c>
      <c r="AV131" s="71">
        <v>0</v>
      </c>
      <c r="AW131" s="71">
        <v>0</v>
      </c>
      <c r="AX131" s="71"/>
      <c r="AY131" s="72"/>
      <c r="AZ131" s="71">
        <v>4536.1000000000049</v>
      </c>
      <c r="BA131" s="71">
        <v>39142.80000000001</v>
      </c>
      <c r="BB131" s="71">
        <v>0</v>
      </c>
      <c r="BC131" s="71">
        <v>0</v>
      </c>
      <c r="BD131" s="71">
        <v>0</v>
      </c>
      <c r="BE131" s="71">
        <v>0</v>
      </c>
      <c r="BF131" s="71"/>
      <c r="BG131" s="72"/>
      <c r="BH131" s="71">
        <v>2.2519999999999998</v>
      </c>
      <c r="BI131" s="71">
        <v>0</v>
      </c>
      <c r="BJ131" s="71">
        <v>15.02</v>
      </c>
      <c r="BK131" s="71">
        <v>0</v>
      </c>
      <c r="BL131" s="71">
        <v>0</v>
      </c>
      <c r="BM131" s="71">
        <v>0</v>
      </c>
      <c r="BN131" s="72"/>
      <c r="BO131" s="71">
        <v>2</v>
      </c>
      <c r="BP131" s="71">
        <v>0</v>
      </c>
      <c r="BQ131" s="71">
        <v>1</v>
      </c>
      <c r="BR131" s="71">
        <v>0</v>
      </c>
      <c r="BS131" s="71">
        <v>0</v>
      </c>
      <c r="BT131" s="71">
        <v>0</v>
      </c>
      <c r="BU131"/>
      <c r="BV131" s="70">
        <v>17.271999999999998</v>
      </c>
      <c r="BW131" s="70">
        <v>0</v>
      </c>
      <c r="BX131" s="70">
        <v>0</v>
      </c>
      <c r="BY131" s="70">
        <v>0</v>
      </c>
      <c r="BZ131" s="70">
        <v>0</v>
      </c>
      <c r="CA131" s="70">
        <v>0</v>
      </c>
      <c r="CB131" s="70">
        <v>0</v>
      </c>
      <c r="CC131" s="70">
        <v>0</v>
      </c>
      <c r="CD131" s="70">
        <v>0</v>
      </c>
    </row>
    <row r="132" spans="1:82">
      <c r="A132" s="70" t="s">
        <v>1828</v>
      </c>
      <c r="B132" s="70">
        <v>323</v>
      </c>
      <c r="C132" s="70">
        <v>19</v>
      </c>
      <c r="D132" s="70">
        <v>19</v>
      </c>
      <c r="E132" s="70">
        <v>2022</v>
      </c>
      <c r="F132" s="70" t="s">
        <v>161</v>
      </c>
      <c r="G132" s="70" t="s">
        <v>1809</v>
      </c>
      <c r="H132" s="70" t="s">
        <v>1810</v>
      </c>
      <c r="I132" s="148"/>
      <c r="J132" s="71">
        <v>81.45968509283594</v>
      </c>
      <c r="K132" s="71">
        <v>1.9696554655269674</v>
      </c>
      <c r="L132" s="71">
        <v>16.071732506776108</v>
      </c>
      <c r="M132" s="71">
        <v>41.018407750523458</v>
      </c>
      <c r="N132" s="71">
        <v>43.665585804395441</v>
      </c>
      <c r="O132" s="71">
        <v>34.476642114892975</v>
      </c>
      <c r="P132" s="71">
        <v>40.514175688965381</v>
      </c>
      <c r="Q132" s="71">
        <v>2.1131918666342968</v>
      </c>
      <c r="R132" s="71">
        <v>0</v>
      </c>
      <c r="S132" s="71">
        <v>4.2076933236799992</v>
      </c>
      <c r="T132" s="72"/>
      <c r="U132" s="71">
        <v>3652028</v>
      </c>
      <c r="V132" s="71">
        <v>899</v>
      </c>
      <c r="W132" s="71">
        <v>359</v>
      </c>
      <c r="X132" s="71">
        <v>9180</v>
      </c>
      <c r="Y132" s="71">
        <v>16954</v>
      </c>
      <c r="Z132" s="71">
        <v>24101</v>
      </c>
      <c r="AA132" s="71">
        <v>8852</v>
      </c>
      <c r="AB132" s="71">
        <v>35896</v>
      </c>
      <c r="AC132" s="71">
        <v>0</v>
      </c>
      <c r="AD132" s="71">
        <v>4.2076933236799992</v>
      </c>
      <c r="AE132" s="72"/>
      <c r="AF132" s="71">
        <v>28644776.007971138</v>
      </c>
      <c r="AG132" s="71">
        <v>1626193.178218228</v>
      </c>
      <c r="AH132" s="71">
        <v>4083794.96532198</v>
      </c>
      <c r="AI132" s="71">
        <v>66939615.186737299</v>
      </c>
      <c r="AJ132" s="71">
        <v>68982632.578893229</v>
      </c>
      <c r="AK132" s="71">
        <v>0</v>
      </c>
      <c r="AL132" s="71">
        <v>0</v>
      </c>
      <c r="AM132" s="71">
        <v>4635153.3600378195</v>
      </c>
      <c r="AN132" s="71">
        <v>0</v>
      </c>
      <c r="AO132" s="71">
        <v>0</v>
      </c>
      <c r="AP132" s="71">
        <v>174912165.27717969</v>
      </c>
      <c r="AQ132" s="72"/>
      <c r="AR132" s="71">
        <v>1029</v>
      </c>
      <c r="AS132" s="71">
        <v>867</v>
      </c>
      <c r="AT132" s="71">
        <v>0</v>
      </c>
      <c r="AU132" s="71">
        <v>0</v>
      </c>
      <c r="AV132" s="71">
        <v>0</v>
      </c>
      <c r="AW132" s="71">
        <v>0</v>
      </c>
      <c r="AX132" s="71"/>
      <c r="AY132" s="72"/>
      <c r="AZ132" s="71">
        <v>4785.400000000006</v>
      </c>
      <c r="BA132" s="71">
        <v>70163.399999999849</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1829</v>
      </c>
      <c r="B133" s="70">
        <v>323</v>
      </c>
      <c r="C133" s="70">
        <v>20</v>
      </c>
      <c r="D133" s="70">
        <v>19</v>
      </c>
      <c r="E133" s="70">
        <v>2023</v>
      </c>
      <c r="F133" s="70" t="s">
        <v>1539</v>
      </c>
      <c r="G133" s="70" t="s">
        <v>1809</v>
      </c>
      <c r="H133" s="70" t="s">
        <v>1810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1076</v>
      </c>
      <c r="AS133" s="71">
        <v>878</v>
      </c>
      <c r="AT133" s="71">
        <v>0</v>
      </c>
      <c r="AU133" s="71">
        <v>0</v>
      </c>
      <c r="AV133" s="71">
        <v>0</v>
      </c>
      <c r="AW133" s="71">
        <v>0</v>
      </c>
      <c r="AX133" s="71"/>
      <c r="AY133" s="72"/>
      <c r="AZ133" s="71">
        <v>5059.3000000000084</v>
      </c>
      <c r="BA133" s="71">
        <v>74445.999999999854</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1830</v>
      </c>
      <c r="B134" s="70">
        <v>323</v>
      </c>
      <c r="C134" s="70">
        <v>21</v>
      </c>
      <c r="D134" s="70">
        <v>19</v>
      </c>
      <c r="E134" s="70">
        <v>2024</v>
      </c>
      <c r="F134" s="70" t="s">
        <v>1554</v>
      </c>
      <c r="G134" s="70" t="s">
        <v>1809</v>
      </c>
      <c r="H134" s="70" t="s">
        <v>1810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1831</v>
      </c>
      <c r="B135" s="70">
        <v>477</v>
      </c>
      <c r="C135" s="70">
        <v>1</v>
      </c>
      <c r="D135" s="70">
        <v>29</v>
      </c>
      <c r="E135" s="70">
        <v>1990</v>
      </c>
      <c r="F135" s="70" t="s">
        <v>787</v>
      </c>
      <c r="G135" s="70" t="s">
        <v>1832</v>
      </c>
      <c r="H135" s="70" t="s">
        <v>1833</v>
      </c>
      <c r="I135" s="148"/>
      <c r="J135" s="71">
        <v>16.124106840412889</v>
      </c>
      <c r="K135" s="71">
        <v>2.0061617683107031</v>
      </c>
      <c r="L135" s="71">
        <v>0</v>
      </c>
      <c r="M135" s="71">
        <v>7.3592879429555591</v>
      </c>
      <c r="N135" s="71">
        <v>17.497883627519268</v>
      </c>
      <c r="O135" s="71">
        <v>16.4206369591761</v>
      </c>
      <c r="P135" s="71">
        <v>17.511555753816751</v>
      </c>
      <c r="Q135" s="71">
        <v>1.51540272270306</v>
      </c>
      <c r="R135" s="71">
        <v>0</v>
      </c>
      <c r="S135" s="71">
        <v>1.8999771202582949</v>
      </c>
      <c r="T135" s="72"/>
      <c r="U135" s="71">
        <v>4528534</v>
      </c>
      <c r="V135" s="71">
        <v>847</v>
      </c>
      <c r="W135" s="71">
        <v>0</v>
      </c>
      <c r="X135" s="71">
        <v>2811</v>
      </c>
      <c r="Y135" s="71">
        <v>6393</v>
      </c>
      <c r="Z135" s="71">
        <v>6754</v>
      </c>
      <c r="AA135" s="71">
        <v>4252</v>
      </c>
      <c r="AB135" s="71">
        <v>24605</v>
      </c>
      <c r="AC135" s="71">
        <v>0</v>
      </c>
      <c r="AD135" s="71">
        <v>1.8999771202582949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1834</v>
      </c>
      <c r="B136" s="70">
        <v>478</v>
      </c>
      <c r="C136" s="70">
        <v>2</v>
      </c>
      <c r="D136" s="70">
        <v>29</v>
      </c>
      <c r="E136" s="70">
        <v>2005</v>
      </c>
      <c r="F136" s="70" t="s">
        <v>789</v>
      </c>
      <c r="G136" s="70" t="s">
        <v>1832</v>
      </c>
      <c r="H136" s="70" t="s">
        <v>1833</v>
      </c>
      <c r="I136" s="148"/>
      <c r="J136" s="71">
        <v>12.808386798020409</v>
      </c>
      <c r="K136" s="71">
        <v>1.4938129221306089</v>
      </c>
      <c r="L136" s="71">
        <v>0.4652838943914438</v>
      </c>
      <c r="M136" s="71">
        <v>21.839371980017091</v>
      </c>
      <c r="N136" s="71">
        <v>31.226560325552839</v>
      </c>
      <c r="O136" s="71">
        <v>31.13877525198971</v>
      </c>
      <c r="P136" s="71">
        <v>19.576587036777219</v>
      </c>
      <c r="Q136" s="71">
        <v>1.96143435389929</v>
      </c>
      <c r="R136" s="71">
        <v>0</v>
      </c>
      <c r="S136" s="71">
        <v>3.8276978599999998</v>
      </c>
      <c r="T136" s="72"/>
      <c r="U136" s="71">
        <v>2314346</v>
      </c>
      <c r="V136" s="71">
        <v>742</v>
      </c>
      <c r="W136" s="71">
        <v>6</v>
      </c>
      <c r="X136" s="71">
        <v>4532</v>
      </c>
      <c r="Y136" s="71">
        <v>10484</v>
      </c>
      <c r="Z136" s="71">
        <v>14821</v>
      </c>
      <c r="AA136" s="71">
        <v>3893</v>
      </c>
      <c r="AB136" s="71">
        <v>33293</v>
      </c>
      <c r="AC136" s="71">
        <v>0</v>
      </c>
      <c r="AD136" s="71">
        <v>3.8276978599999998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1835</v>
      </c>
      <c r="B137" s="70">
        <v>479</v>
      </c>
      <c r="C137" s="70">
        <v>3</v>
      </c>
      <c r="D137" s="70">
        <v>29</v>
      </c>
      <c r="E137" s="70">
        <v>2006</v>
      </c>
      <c r="F137" s="70" t="s">
        <v>790</v>
      </c>
      <c r="G137" s="70" t="s">
        <v>1832</v>
      </c>
      <c r="H137" s="70" t="s">
        <v>1833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1836</v>
      </c>
      <c r="B138" s="70">
        <v>480</v>
      </c>
      <c r="C138" s="70">
        <v>4</v>
      </c>
      <c r="D138" s="70">
        <v>29</v>
      </c>
      <c r="E138" s="70">
        <v>2007</v>
      </c>
      <c r="F138" s="70" t="s">
        <v>791</v>
      </c>
      <c r="G138" s="70" t="s">
        <v>1832</v>
      </c>
      <c r="H138" s="70" t="s">
        <v>1833</v>
      </c>
      <c r="I138" s="148"/>
      <c r="J138" s="71">
        <v>9.9442559630693381</v>
      </c>
      <c r="K138" s="71">
        <v>1.328603976908213</v>
      </c>
      <c r="L138" s="71">
        <v>0.47350079480279073</v>
      </c>
      <c r="M138" s="71">
        <v>22.12489044690394</v>
      </c>
      <c r="N138" s="71">
        <v>31.296296753724551</v>
      </c>
      <c r="O138" s="71">
        <v>30.903939944823019</v>
      </c>
      <c r="P138" s="71">
        <v>19.61407191729948</v>
      </c>
      <c r="Q138" s="71">
        <v>2.0970086274599802</v>
      </c>
      <c r="R138" s="71">
        <v>0</v>
      </c>
      <c r="S138" s="71">
        <v>0</v>
      </c>
      <c r="T138" s="72"/>
      <c r="U138" s="71">
        <v>2582903</v>
      </c>
      <c r="V138" s="71">
        <v>673</v>
      </c>
      <c r="W138" s="71">
        <v>6</v>
      </c>
      <c r="X138" s="71">
        <v>5499</v>
      </c>
      <c r="Y138" s="71">
        <v>10904</v>
      </c>
      <c r="Z138" s="71">
        <v>15291</v>
      </c>
      <c r="AA138" s="71">
        <v>3841</v>
      </c>
      <c r="AB138" s="71">
        <v>33712</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1837</v>
      </c>
      <c r="B139" s="70">
        <v>481</v>
      </c>
      <c r="C139" s="70">
        <v>5</v>
      </c>
      <c r="D139" s="70">
        <v>29</v>
      </c>
      <c r="E139" s="70">
        <v>2008</v>
      </c>
      <c r="F139" s="70" t="s">
        <v>792</v>
      </c>
      <c r="G139" s="70" t="s">
        <v>1832</v>
      </c>
      <c r="H139" s="70" t="s">
        <v>1833</v>
      </c>
      <c r="I139" s="148"/>
      <c r="J139" s="71">
        <v>9.5648931996805722</v>
      </c>
      <c r="K139" s="71">
        <v>0.98076623852710498</v>
      </c>
      <c r="L139" s="71">
        <v>0.4191480573001361</v>
      </c>
      <c r="M139" s="71">
        <v>24.208765168353089</v>
      </c>
      <c r="N139" s="71">
        <v>33.237448459043897</v>
      </c>
      <c r="O139" s="71">
        <v>30.353938714567061</v>
      </c>
      <c r="P139" s="71">
        <v>18.622589237785981</v>
      </c>
      <c r="Q139" s="71">
        <v>2.0722549958091698</v>
      </c>
      <c r="R139" s="71">
        <v>0</v>
      </c>
      <c r="S139" s="71">
        <v>0</v>
      </c>
      <c r="T139" s="72"/>
      <c r="U139" s="71">
        <v>2674759</v>
      </c>
      <c r="V139" s="71">
        <v>673</v>
      </c>
      <c r="W139" s="71">
        <v>6</v>
      </c>
      <c r="X139" s="71">
        <v>5499</v>
      </c>
      <c r="Y139" s="71">
        <v>11095</v>
      </c>
      <c r="Z139" s="71">
        <v>15546</v>
      </c>
      <c r="AA139" s="71">
        <v>3651</v>
      </c>
      <c r="AB139" s="71">
        <v>33862</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1838</v>
      </c>
      <c r="B140" s="70">
        <v>482</v>
      </c>
      <c r="C140" s="70">
        <v>6</v>
      </c>
      <c r="D140" s="70">
        <v>29</v>
      </c>
      <c r="E140" s="70">
        <v>2009</v>
      </c>
      <c r="F140" s="70" t="s">
        <v>176</v>
      </c>
      <c r="G140" s="1064" t="s">
        <v>1832</v>
      </c>
      <c r="H140" s="70" t="s">
        <v>1833</v>
      </c>
      <c r="I140" s="148"/>
      <c r="J140" s="71">
        <v>8.655994845467653</v>
      </c>
      <c r="K140" s="71">
        <v>1.059111911182101</v>
      </c>
      <c r="L140" s="71">
        <v>0.1302805868968494</v>
      </c>
      <c r="M140" s="71">
        <v>21.95846579988239</v>
      </c>
      <c r="N140" s="71">
        <v>30.657472586332371</v>
      </c>
      <c r="O140" s="71">
        <v>31.096420372492361</v>
      </c>
      <c r="P140" s="71">
        <v>17.464125927502089</v>
      </c>
      <c r="Q140" s="71">
        <v>1.97167495697838</v>
      </c>
      <c r="R140" s="71">
        <v>0</v>
      </c>
      <c r="S140" s="71">
        <v>0</v>
      </c>
      <c r="T140" s="72"/>
      <c r="U140" s="71">
        <v>2379949</v>
      </c>
      <c r="V140" s="71">
        <v>758</v>
      </c>
      <c r="W140" s="71">
        <v>3</v>
      </c>
      <c r="X140" s="71">
        <v>6014</v>
      </c>
      <c r="Y140" s="71">
        <v>11238</v>
      </c>
      <c r="Z140" s="71">
        <v>15720</v>
      </c>
      <c r="AA140" s="71">
        <v>3515</v>
      </c>
      <c r="AB140" s="71">
        <v>33821</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5.91</v>
      </c>
      <c r="BM140" s="71">
        <v>0</v>
      </c>
      <c r="BN140" s="72"/>
      <c r="BO140" s="71">
        <v>0</v>
      </c>
      <c r="BP140" s="71">
        <v>0</v>
      </c>
      <c r="BQ140" s="71">
        <v>0</v>
      </c>
      <c r="BR140" s="71">
        <v>0</v>
      </c>
      <c r="BS140" s="71">
        <v>1</v>
      </c>
      <c r="BT140" s="71">
        <v>0</v>
      </c>
      <c r="BU140"/>
      <c r="BV140" s="70">
        <v>5.91</v>
      </c>
      <c r="BW140" s="70">
        <v>0</v>
      </c>
      <c r="BX140" s="70">
        <v>0</v>
      </c>
      <c r="BY140" s="70">
        <v>0</v>
      </c>
      <c r="BZ140" s="70">
        <v>0</v>
      </c>
      <c r="CA140" s="70">
        <v>0</v>
      </c>
      <c r="CB140" s="70">
        <v>0</v>
      </c>
      <c r="CC140" s="70">
        <v>0</v>
      </c>
      <c r="CD140" s="70">
        <v>0</v>
      </c>
    </row>
    <row r="141" spans="1:82">
      <c r="A141" s="70" t="s">
        <v>1839</v>
      </c>
      <c r="B141" s="70">
        <v>483</v>
      </c>
      <c r="C141" s="70">
        <v>7</v>
      </c>
      <c r="D141" s="70">
        <v>29</v>
      </c>
      <c r="E141" s="70">
        <v>2010</v>
      </c>
      <c r="F141" s="70" t="s">
        <v>177</v>
      </c>
      <c r="G141" s="1064" t="s">
        <v>1832</v>
      </c>
      <c r="H141" s="70" t="s">
        <v>1833</v>
      </c>
      <c r="I141" s="148"/>
      <c r="J141" s="71">
        <v>9.1663385107357289</v>
      </c>
      <c r="K141" s="71">
        <v>1.1824528601731059</v>
      </c>
      <c r="L141" s="71">
        <v>0.12580268149928131</v>
      </c>
      <c r="M141" s="71">
        <v>23.805019379170751</v>
      </c>
      <c r="N141" s="71">
        <v>30.697990098384391</v>
      </c>
      <c r="O141" s="71">
        <v>31.37395466557955</v>
      </c>
      <c r="P141" s="71">
        <v>17.463017704183279</v>
      </c>
      <c r="Q141" s="71">
        <v>2.0722360277735801</v>
      </c>
      <c r="R141" s="71">
        <v>0</v>
      </c>
      <c r="S141" s="71">
        <v>0</v>
      </c>
      <c r="T141" s="72"/>
      <c r="U141" s="71">
        <v>2367454</v>
      </c>
      <c r="V141" s="71">
        <v>758</v>
      </c>
      <c r="W141" s="71">
        <v>3</v>
      </c>
      <c r="X141" s="71">
        <v>6014</v>
      </c>
      <c r="Y141" s="71">
        <v>11441</v>
      </c>
      <c r="Z141" s="71">
        <v>15934</v>
      </c>
      <c r="AA141" s="71">
        <v>3427</v>
      </c>
      <c r="AB141" s="71">
        <v>34061</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5.0199999999999996</v>
      </c>
      <c r="BM141" s="71">
        <v>0</v>
      </c>
      <c r="BN141" s="72"/>
      <c r="BO141" s="71">
        <v>0</v>
      </c>
      <c r="BP141" s="71">
        <v>0</v>
      </c>
      <c r="BQ141" s="71">
        <v>0</v>
      </c>
      <c r="BR141" s="71">
        <v>0</v>
      </c>
      <c r="BS141" s="71">
        <v>1</v>
      </c>
      <c r="BT141" s="71">
        <v>0</v>
      </c>
      <c r="BU141"/>
      <c r="BV141" s="70">
        <v>5.0199999999999996</v>
      </c>
      <c r="BW141" s="70">
        <v>0</v>
      </c>
      <c r="BX141" s="70">
        <v>0</v>
      </c>
      <c r="BY141" s="70">
        <v>0</v>
      </c>
      <c r="BZ141" s="70">
        <v>0</v>
      </c>
      <c r="CA141" s="70">
        <v>0</v>
      </c>
      <c r="CB141" s="70">
        <v>0</v>
      </c>
      <c r="CC141" s="70">
        <v>0</v>
      </c>
      <c r="CD141" s="70">
        <v>0</v>
      </c>
    </row>
    <row r="142" spans="1:82">
      <c r="A142" s="70" t="s">
        <v>1840</v>
      </c>
      <c r="B142" s="70">
        <v>484</v>
      </c>
      <c r="C142" s="70">
        <v>8</v>
      </c>
      <c r="D142" s="70">
        <v>29</v>
      </c>
      <c r="E142" s="70">
        <v>2011</v>
      </c>
      <c r="F142" s="70" t="s">
        <v>178</v>
      </c>
      <c r="G142" s="70" t="s">
        <v>1832</v>
      </c>
      <c r="H142" s="70" t="s">
        <v>1833</v>
      </c>
      <c r="I142" s="148"/>
      <c r="J142" s="71">
        <v>10.76802922664616</v>
      </c>
      <c r="K142" s="71">
        <v>1.690078680207435</v>
      </c>
      <c r="L142" s="71">
        <v>0.1012017203019094</v>
      </c>
      <c r="M142" s="71">
        <v>29.12987329747283</v>
      </c>
      <c r="N142" s="71">
        <v>39.625021906225328</v>
      </c>
      <c r="O142" s="71">
        <v>31.294622296034817</v>
      </c>
      <c r="P142" s="71">
        <v>16.874240887238773</v>
      </c>
      <c r="Q142" s="71">
        <v>2.4021601409387801</v>
      </c>
      <c r="R142" s="71">
        <v>0</v>
      </c>
      <c r="S142" s="71">
        <v>0</v>
      </c>
      <c r="T142" s="72"/>
      <c r="U142" s="71">
        <v>2246171</v>
      </c>
      <c r="V142" s="71">
        <v>758</v>
      </c>
      <c r="W142" s="71">
        <v>3</v>
      </c>
      <c r="X142" s="71">
        <v>6014</v>
      </c>
      <c r="Y142" s="71">
        <v>11670</v>
      </c>
      <c r="Z142" s="71">
        <v>16239</v>
      </c>
      <c r="AA142" s="71">
        <v>3410</v>
      </c>
      <c r="AB142" s="71">
        <v>34230</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9.4450000000000003</v>
      </c>
      <c r="BM142" s="71">
        <v>0</v>
      </c>
      <c r="BN142" s="72"/>
      <c r="BO142" s="71">
        <v>0</v>
      </c>
      <c r="BP142" s="71">
        <v>0</v>
      </c>
      <c r="BQ142" s="71">
        <v>0</v>
      </c>
      <c r="BR142" s="71">
        <v>0</v>
      </c>
      <c r="BS142" s="71">
        <v>2</v>
      </c>
      <c r="BT142" s="71">
        <v>0</v>
      </c>
      <c r="BU142"/>
      <c r="BV142" s="70">
        <v>9.4450000000000003</v>
      </c>
      <c r="BW142" s="70">
        <v>0</v>
      </c>
      <c r="BX142" s="70">
        <v>0</v>
      </c>
      <c r="BY142" s="70">
        <v>0</v>
      </c>
      <c r="BZ142" s="70">
        <v>0</v>
      </c>
      <c r="CA142" s="70">
        <v>0</v>
      </c>
      <c r="CB142" s="70">
        <v>0</v>
      </c>
      <c r="CC142" s="70">
        <v>0</v>
      </c>
      <c r="CD142" s="70">
        <v>0</v>
      </c>
    </row>
    <row r="143" spans="1:82">
      <c r="A143" s="70" t="s">
        <v>1841</v>
      </c>
      <c r="B143" s="70">
        <v>485</v>
      </c>
      <c r="C143" s="70">
        <v>9</v>
      </c>
      <c r="D143" s="70">
        <v>29</v>
      </c>
      <c r="E143" s="70">
        <v>2012</v>
      </c>
      <c r="F143" s="70" t="s">
        <v>179</v>
      </c>
      <c r="G143" s="70" t="s">
        <v>1832</v>
      </c>
      <c r="H143" s="70" t="s">
        <v>1833</v>
      </c>
      <c r="I143" s="148"/>
      <c r="J143" s="71">
        <v>10.75691843335037</v>
      </c>
      <c r="K143" s="71">
        <v>1.6441888045487429</v>
      </c>
      <c r="L143" s="71">
        <v>9.9861059905528238E-2</v>
      </c>
      <c r="M143" s="71">
        <v>29.88085884412255</v>
      </c>
      <c r="N143" s="71">
        <v>45.87249985206094</v>
      </c>
      <c r="O143" s="71">
        <v>31.535910573531169</v>
      </c>
      <c r="P143" s="71">
        <v>16.945363893179255</v>
      </c>
      <c r="Q143" s="71">
        <v>2.6252240239409699</v>
      </c>
      <c r="R143" s="71">
        <v>0</v>
      </c>
      <c r="S143" s="71">
        <v>0</v>
      </c>
      <c r="T143" s="72"/>
      <c r="U143" s="71">
        <v>2247221</v>
      </c>
      <c r="V143" s="71">
        <v>758</v>
      </c>
      <c r="W143" s="71">
        <v>3</v>
      </c>
      <c r="X143" s="71">
        <v>6014</v>
      </c>
      <c r="Y143" s="71">
        <v>11916</v>
      </c>
      <c r="Z143" s="71">
        <v>16494</v>
      </c>
      <c r="AA143" s="71">
        <v>3405</v>
      </c>
      <c r="AB143" s="71">
        <v>34431</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12.304</v>
      </c>
      <c r="BM143" s="71">
        <v>0</v>
      </c>
      <c r="BN143" s="72"/>
      <c r="BO143" s="71">
        <v>0</v>
      </c>
      <c r="BP143" s="71">
        <v>0</v>
      </c>
      <c r="BQ143" s="71">
        <v>0</v>
      </c>
      <c r="BR143" s="71">
        <v>0</v>
      </c>
      <c r="BS143" s="71">
        <v>2</v>
      </c>
      <c r="BT143" s="71">
        <v>0</v>
      </c>
      <c r="BU143"/>
      <c r="BV143" s="70">
        <v>12.304</v>
      </c>
      <c r="BW143" s="70">
        <v>0</v>
      </c>
      <c r="BX143" s="70">
        <v>0</v>
      </c>
      <c r="BY143" s="70">
        <v>0</v>
      </c>
      <c r="BZ143" s="70">
        <v>0</v>
      </c>
      <c r="CA143" s="70">
        <v>0</v>
      </c>
      <c r="CB143" s="70">
        <v>0</v>
      </c>
      <c r="CC143" s="70">
        <v>0</v>
      </c>
      <c r="CD143" s="70">
        <v>0</v>
      </c>
    </row>
    <row r="144" spans="1:82">
      <c r="A144" s="70" t="s">
        <v>1842</v>
      </c>
      <c r="B144" s="70">
        <v>486</v>
      </c>
      <c r="C144" s="70">
        <v>10</v>
      </c>
      <c r="D144" s="70">
        <v>29</v>
      </c>
      <c r="E144" s="70">
        <v>2013</v>
      </c>
      <c r="F144" s="70" t="s">
        <v>180</v>
      </c>
      <c r="G144" s="70" t="s">
        <v>1832</v>
      </c>
      <c r="H144" s="70" t="s">
        <v>1833</v>
      </c>
      <c r="I144" s="148"/>
      <c r="J144" s="71">
        <v>11.234711919072421</v>
      </c>
      <c r="K144" s="71">
        <v>1.35657755224313</v>
      </c>
      <c r="L144" s="71">
        <v>9.1941204226681741E-2</v>
      </c>
      <c r="M144" s="71">
        <v>30.62751738455351</v>
      </c>
      <c r="N144" s="71">
        <v>47.996975030991997</v>
      </c>
      <c r="O144" s="71">
        <v>30.782898713820263</v>
      </c>
      <c r="P144" s="71">
        <v>16.934283688418056</v>
      </c>
      <c r="Q144" s="71">
        <v>2.67934145648137</v>
      </c>
      <c r="R144" s="71">
        <v>0</v>
      </c>
      <c r="S144" s="71">
        <v>0</v>
      </c>
      <c r="T144" s="72"/>
      <c r="U144" s="71">
        <v>2335195</v>
      </c>
      <c r="V144" s="71">
        <v>758</v>
      </c>
      <c r="W144" s="71">
        <v>3</v>
      </c>
      <c r="X144" s="71">
        <v>6014</v>
      </c>
      <c r="Y144" s="71">
        <v>12116</v>
      </c>
      <c r="Z144" s="71">
        <v>16819</v>
      </c>
      <c r="AA144" s="71">
        <v>3390</v>
      </c>
      <c r="AB144" s="71">
        <v>34637</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7.4160000000000004</v>
      </c>
      <c r="BM144" s="71">
        <v>0</v>
      </c>
      <c r="BN144" s="72"/>
      <c r="BO144" s="71">
        <v>0</v>
      </c>
      <c r="BP144" s="71">
        <v>0</v>
      </c>
      <c r="BQ144" s="71">
        <v>0</v>
      </c>
      <c r="BR144" s="71">
        <v>0</v>
      </c>
      <c r="BS144" s="71">
        <v>1</v>
      </c>
      <c r="BT144" s="71">
        <v>0</v>
      </c>
      <c r="BU144"/>
      <c r="BV144" s="70">
        <v>7.4160000000000004</v>
      </c>
      <c r="BW144" s="70">
        <v>0</v>
      </c>
      <c r="BX144" s="70">
        <v>0</v>
      </c>
      <c r="BY144" s="70">
        <v>0</v>
      </c>
      <c r="BZ144" s="70">
        <v>0</v>
      </c>
      <c r="CA144" s="70">
        <v>0</v>
      </c>
      <c r="CB144" s="70">
        <v>0</v>
      </c>
      <c r="CC144" s="70">
        <v>0</v>
      </c>
      <c r="CD144" s="70">
        <v>0</v>
      </c>
    </row>
    <row r="145" spans="1:82">
      <c r="A145" s="70" t="s">
        <v>1843</v>
      </c>
      <c r="B145" s="70">
        <v>487</v>
      </c>
      <c r="C145" s="70">
        <v>11</v>
      </c>
      <c r="D145" s="70">
        <v>29</v>
      </c>
      <c r="E145" s="70">
        <v>2014</v>
      </c>
      <c r="F145" s="70" t="s">
        <v>181</v>
      </c>
      <c r="G145" s="70" t="s">
        <v>1832</v>
      </c>
      <c r="H145" s="70" t="s">
        <v>1833</v>
      </c>
      <c r="I145" s="148"/>
      <c r="J145" s="71">
        <v>11.28098677421789</v>
      </c>
      <c r="K145" s="71">
        <v>1.373738843451747</v>
      </c>
      <c r="L145" s="71">
        <v>0.64802045034628875</v>
      </c>
      <c r="M145" s="71">
        <v>33.245954640455643</v>
      </c>
      <c r="N145" s="71">
        <v>47.955896911816048</v>
      </c>
      <c r="O145" s="71">
        <v>29.632242475107773</v>
      </c>
      <c r="P145" s="71">
        <v>16.997198863380333</v>
      </c>
      <c r="Q145" s="71">
        <v>2.5846214107230301</v>
      </c>
      <c r="R145" s="71">
        <v>0</v>
      </c>
      <c r="S145" s="71">
        <v>0</v>
      </c>
      <c r="T145" s="72"/>
      <c r="U145" s="71">
        <v>2609879</v>
      </c>
      <c r="V145" s="71">
        <v>646</v>
      </c>
      <c r="W145" s="71">
        <v>17</v>
      </c>
      <c r="X145" s="71">
        <v>6524</v>
      </c>
      <c r="Y145" s="71">
        <v>12352</v>
      </c>
      <c r="Z145" s="71">
        <v>17052</v>
      </c>
      <c r="AA145" s="71">
        <v>3385</v>
      </c>
      <c r="AB145" s="71">
        <v>34825</v>
      </c>
      <c r="AC145" s="71">
        <v>0</v>
      </c>
      <c r="AD145" s="71">
        <v>0</v>
      </c>
      <c r="AE145" s="72"/>
      <c r="AF145" s="71"/>
      <c r="AG145" s="71"/>
      <c r="AH145" s="71"/>
      <c r="AI145" s="71"/>
      <c r="AJ145" s="71"/>
      <c r="AK145" s="71"/>
      <c r="AL145" s="71"/>
      <c r="AM145" s="71"/>
      <c r="AN145" s="71"/>
      <c r="AO145" s="71"/>
      <c r="AP145" s="71"/>
      <c r="AQ145" s="72"/>
      <c r="AR145" s="71">
        <v>1093</v>
      </c>
      <c r="AS145" s="71">
        <v>129</v>
      </c>
      <c r="AT145" s="71">
        <v>0</v>
      </c>
      <c r="AU145" s="71">
        <v>0</v>
      </c>
      <c r="AV145" s="71">
        <v>0</v>
      </c>
      <c r="AW145" s="71">
        <v>0</v>
      </c>
      <c r="AX145" s="71"/>
      <c r="AY145" s="72"/>
      <c r="AZ145" s="71">
        <v>4421.5</v>
      </c>
      <c r="BA145" s="71">
        <v>2565.4</v>
      </c>
      <c r="BB145" s="71">
        <v>0</v>
      </c>
      <c r="BC145" s="71">
        <v>0</v>
      </c>
      <c r="BD145" s="71">
        <v>0</v>
      </c>
      <c r="BE145" s="71">
        <v>0</v>
      </c>
      <c r="BF145" s="71"/>
      <c r="BG145" s="72"/>
      <c r="BH145" s="71">
        <v>0</v>
      </c>
      <c r="BI145" s="71">
        <v>0</v>
      </c>
      <c r="BJ145" s="71">
        <v>0</v>
      </c>
      <c r="BK145" s="71">
        <v>0</v>
      </c>
      <c r="BL145" s="71">
        <v>14.097999999999999</v>
      </c>
      <c r="BM145" s="71">
        <v>0</v>
      </c>
      <c r="BN145" s="72"/>
      <c r="BO145" s="71">
        <v>0</v>
      </c>
      <c r="BP145" s="71">
        <v>0</v>
      </c>
      <c r="BQ145" s="71">
        <v>0</v>
      </c>
      <c r="BR145" s="71">
        <v>0</v>
      </c>
      <c r="BS145" s="71">
        <v>2</v>
      </c>
      <c r="BT145" s="71">
        <v>0</v>
      </c>
      <c r="BU145"/>
      <c r="BV145" s="70">
        <v>14.098000000000001</v>
      </c>
      <c r="BW145" s="70">
        <v>0</v>
      </c>
      <c r="BX145" s="70">
        <v>0</v>
      </c>
      <c r="BY145" s="70">
        <v>0</v>
      </c>
      <c r="BZ145" s="70">
        <v>0</v>
      </c>
      <c r="CA145" s="70">
        <v>0</v>
      </c>
      <c r="CB145" s="70">
        <v>0</v>
      </c>
      <c r="CC145" s="70">
        <v>0</v>
      </c>
      <c r="CD145" s="70">
        <v>0</v>
      </c>
    </row>
    <row r="146" spans="1:82">
      <c r="A146" s="70" t="s">
        <v>1844</v>
      </c>
      <c r="B146" s="70">
        <v>488</v>
      </c>
      <c r="C146" s="70">
        <v>12</v>
      </c>
      <c r="D146" s="70">
        <v>29</v>
      </c>
      <c r="E146" s="70">
        <v>2015</v>
      </c>
      <c r="F146" s="70" t="s">
        <v>182</v>
      </c>
      <c r="G146" s="70" t="s">
        <v>1832</v>
      </c>
      <c r="H146" s="70" t="s">
        <v>1833</v>
      </c>
      <c r="I146" s="148"/>
      <c r="J146" s="71">
        <v>10.66389011188647</v>
      </c>
      <c r="K146" s="71">
        <v>1.434399563987697</v>
      </c>
      <c r="L146" s="71">
        <v>0.78286911316131758</v>
      </c>
      <c r="M146" s="71">
        <v>34.427021164434152</v>
      </c>
      <c r="N146" s="71">
        <v>44.948808369678247</v>
      </c>
      <c r="O146" s="71">
        <v>29.692300021462859</v>
      </c>
      <c r="P146" s="71">
        <v>16.890020534886013</v>
      </c>
      <c r="Q146" s="71">
        <v>2.5423110140030101</v>
      </c>
      <c r="R146" s="71">
        <v>0</v>
      </c>
      <c r="S146" s="71">
        <v>0</v>
      </c>
      <c r="T146" s="72"/>
      <c r="U146" s="71">
        <v>2279560</v>
      </c>
      <c r="V146" s="71">
        <v>646</v>
      </c>
      <c r="W146" s="71">
        <v>17</v>
      </c>
      <c r="X146" s="71">
        <v>6524</v>
      </c>
      <c r="Y146" s="71">
        <v>12603</v>
      </c>
      <c r="Z146" s="71">
        <v>17251</v>
      </c>
      <c r="AA146" s="71">
        <v>3361</v>
      </c>
      <c r="AB146" s="71">
        <v>34992</v>
      </c>
      <c r="AC146" s="71">
        <v>0</v>
      </c>
      <c r="AD146" s="71">
        <v>0</v>
      </c>
      <c r="AE146" s="72"/>
      <c r="AF146" s="71">
        <v>14142141.981162669</v>
      </c>
      <c r="AG146" s="71">
        <v>1061015.919148176</v>
      </c>
      <c r="AH146" s="71">
        <v>166333.22285319769</v>
      </c>
      <c r="AI146" s="71">
        <v>42122266.834963031</v>
      </c>
      <c r="AJ146" s="71">
        <v>70304949.728095531</v>
      </c>
      <c r="AK146" s="71">
        <v>0</v>
      </c>
      <c r="AL146" s="71">
        <v>0</v>
      </c>
      <c r="AM146" s="71">
        <v>4795506.8140807236</v>
      </c>
      <c r="AN146" s="71">
        <v>0</v>
      </c>
      <c r="AO146" s="71">
        <v>0</v>
      </c>
      <c r="AP146" s="71">
        <v>132592214.50030334</v>
      </c>
      <c r="AQ146" s="72"/>
      <c r="AR146" s="71">
        <v>1191</v>
      </c>
      <c r="AS146" s="71">
        <v>172</v>
      </c>
      <c r="AT146" s="71">
        <v>0</v>
      </c>
      <c r="AU146" s="71">
        <v>0</v>
      </c>
      <c r="AV146" s="71">
        <v>0</v>
      </c>
      <c r="AW146" s="71">
        <v>0</v>
      </c>
      <c r="AX146" s="71"/>
      <c r="AY146" s="72"/>
      <c r="AZ146" s="71">
        <v>4884.2</v>
      </c>
      <c r="BA146" s="71">
        <v>3661.5</v>
      </c>
      <c r="BB146" s="71">
        <v>0</v>
      </c>
      <c r="BC146" s="71">
        <v>0</v>
      </c>
      <c r="BD146" s="71">
        <v>0</v>
      </c>
      <c r="BE146" s="71">
        <v>0</v>
      </c>
      <c r="BF146" s="71"/>
      <c r="BG146" s="72"/>
      <c r="BH146" s="71">
        <v>0</v>
      </c>
      <c r="BI146" s="71">
        <v>0</v>
      </c>
      <c r="BJ146" s="71">
        <v>0</v>
      </c>
      <c r="BK146" s="71">
        <v>0</v>
      </c>
      <c r="BL146" s="71">
        <v>13.791</v>
      </c>
      <c r="BM146" s="71">
        <v>0</v>
      </c>
      <c r="BN146" s="72"/>
      <c r="BO146" s="71">
        <v>0</v>
      </c>
      <c r="BP146" s="71">
        <v>0</v>
      </c>
      <c r="BQ146" s="71">
        <v>0</v>
      </c>
      <c r="BR146" s="71">
        <v>0</v>
      </c>
      <c r="BS146" s="71">
        <v>2</v>
      </c>
      <c r="BT146" s="71">
        <v>0</v>
      </c>
      <c r="BU146"/>
      <c r="BV146" s="70">
        <v>13.791</v>
      </c>
      <c r="BW146" s="70">
        <v>0</v>
      </c>
      <c r="BX146" s="70">
        <v>0</v>
      </c>
      <c r="BY146" s="70">
        <v>0</v>
      </c>
      <c r="BZ146" s="70">
        <v>0</v>
      </c>
      <c r="CA146" s="70">
        <v>0</v>
      </c>
      <c r="CB146" s="70">
        <v>0</v>
      </c>
      <c r="CC146" s="70">
        <v>0</v>
      </c>
      <c r="CD146" s="70">
        <v>0</v>
      </c>
    </row>
    <row r="147" spans="1:82">
      <c r="A147" s="70" t="s">
        <v>1845</v>
      </c>
      <c r="B147" s="70">
        <v>489</v>
      </c>
      <c r="C147" s="70">
        <v>13</v>
      </c>
      <c r="D147" s="70">
        <v>29</v>
      </c>
      <c r="E147" s="70">
        <v>2016</v>
      </c>
      <c r="F147" s="70" t="s">
        <v>155</v>
      </c>
      <c r="G147" s="70" t="s">
        <v>1832</v>
      </c>
      <c r="H147" s="70" t="s">
        <v>1833</v>
      </c>
      <c r="I147" s="148"/>
      <c r="J147" s="71">
        <v>12.946969334413074</v>
      </c>
      <c r="K147" s="71">
        <v>1.4211089136448625</v>
      </c>
      <c r="L147" s="71">
        <v>0.83355367971595362</v>
      </c>
      <c r="M147" s="71">
        <v>30.216072739942458</v>
      </c>
      <c r="N147" s="71">
        <v>46.868450642682909</v>
      </c>
      <c r="O147" s="71">
        <v>29.829917604415716</v>
      </c>
      <c r="P147" s="71">
        <v>16.777166838311658</v>
      </c>
      <c r="Q147" s="71">
        <v>2.4724035029071176</v>
      </c>
      <c r="R147" s="71">
        <v>0</v>
      </c>
      <c r="S147" s="71">
        <v>0</v>
      </c>
      <c r="T147" s="72"/>
      <c r="U147" s="71">
        <v>2930733</v>
      </c>
      <c r="V147" s="71">
        <v>646</v>
      </c>
      <c r="W147" s="71">
        <v>17</v>
      </c>
      <c r="X147" s="71">
        <v>6524</v>
      </c>
      <c r="Y147" s="71">
        <v>12759</v>
      </c>
      <c r="Z147" s="71">
        <v>17544</v>
      </c>
      <c r="AA147" s="71">
        <v>3453</v>
      </c>
      <c r="AB147" s="71">
        <v>35004</v>
      </c>
      <c r="AC147" s="71">
        <v>0</v>
      </c>
      <c r="AD147" s="71">
        <v>0</v>
      </c>
      <c r="AE147" s="72"/>
      <c r="AF147" s="71">
        <v>18017107.980900891</v>
      </c>
      <c r="AG147" s="71">
        <v>1010733.882631802</v>
      </c>
      <c r="AH147" s="71">
        <v>138823.60907873121</v>
      </c>
      <c r="AI147" s="71">
        <v>44711117.136013433</v>
      </c>
      <c r="AJ147" s="71">
        <v>68848788.642698541</v>
      </c>
      <c r="AK147" s="71">
        <v>0</v>
      </c>
      <c r="AL147" s="71">
        <v>0</v>
      </c>
      <c r="AM147" s="71">
        <v>4800878.2796599735</v>
      </c>
      <c r="AN147" s="71">
        <v>0</v>
      </c>
      <c r="AO147" s="71">
        <v>0</v>
      </c>
      <c r="AP147" s="71">
        <v>137527449.53098339</v>
      </c>
      <c r="AQ147" s="72"/>
      <c r="AR147" s="71">
        <v>1275</v>
      </c>
      <c r="AS147" s="71">
        <v>203</v>
      </c>
      <c r="AT147" s="71">
        <v>0</v>
      </c>
      <c r="AU147" s="71">
        <v>0</v>
      </c>
      <c r="AV147" s="71">
        <v>0</v>
      </c>
      <c r="AW147" s="71">
        <v>0</v>
      </c>
      <c r="AX147" s="71"/>
      <c r="AY147" s="72"/>
      <c r="AZ147" s="71">
        <v>5290.6</v>
      </c>
      <c r="BA147" s="71">
        <v>4171.1000000000004</v>
      </c>
      <c r="BB147" s="71">
        <v>0</v>
      </c>
      <c r="BC147" s="71">
        <v>0</v>
      </c>
      <c r="BD147" s="71">
        <v>0</v>
      </c>
      <c r="BE147" s="71">
        <v>0</v>
      </c>
      <c r="BF147" s="71"/>
      <c r="BG147" s="72"/>
      <c r="BH147" s="71">
        <v>0</v>
      </c>
      <c r="BI147" s="71">
        <v>0</v>
      </c>
      <c r="BJ147" s="71">
        <v>0</v>
      </c>
      <c r="BK147" s="71">
        <v>0</v>
      </c>
      <c r="BL147" s="71">
        <v>11.682</v>
      </c>
      <c r="BM147" s="71">
        <v>0</v>
      </c>
      <c r="BN147" s="72"/>
      <c r="BO147" s="71">
        <v>0</v>
      </c>
      <c r="BP147" s="71">
        <v>0</v>
      </c>
      <c r="BQ147" s="71">
        <v>0</v>
      </c>
      <c r="BR147" s="71">
        <v>0</v>
      </c>
      <c r="BS147" s="71">
        <v>2</v>
      </c>
      <c r="BT147" s="71">
        <v>0</v>
      </c>
      <c r="BU147"/>
      <c r="BV147" s="70">
        <v>11.682</v>
      </c>
      <c r="BW147" s="70">
        <v>0</v>
      </c>
      <c r="BX147" s="70">
        <v>0</v>
      </c>
      <c r="BY147" s="70">
        <v>0</v>
      </c>
      <c r="BZ147" s="70">
        <v>0</v>
      </c>
      <c r="CA147" s="70">
        <v>0</v>
      </c>
      <c r="CB147" s="70">
        <v>0</v>
      </c>
      <c r="CC147" s="70">
        <v>0</v>
      </c>
      <c r="CD147" s="70">
        <v>0</v>
      </c>
    </row>
    <row r="148" spans="1:82">
      <c r="A148" s="70" t="s">
        <v>1846</v>
      </c>
      <c r="B148" s="70">
        <v>490</v>
      </c>
      <c r="C148" s="70">
        <v>14</v>
      </c>
      <c r="D148" s="70">
        <v>29</v>
      </c>
      <c r="E148" s="70">
        <v>2017</v>
      </c>
      <c r="F148" s="70" t="s">
        <v>156</v>
      </c>
      <c r="G148" s="70" t="s">
        <v>1832</v>
      </c>
      <c r="H148" s="70" t="s">
        <v>1833</v>
      </c>
      <c r="I148" s="148"/>
      <c r="J148" s="71">
        <v>8.9100850268305933</v>
      </c>
      <c r="K148" s="71">
        <v>1.40083122229074</v>
      </c>
      <c r="L148" s="71">
        <v>0.7138325020086993</v>
      </c>
      <c r="M148" s="71">
        <v>27.193899118883916</v>
      </c>
      <c r="N148" s="71">
        <v>41.376976593248699</v>
      </c>
      <c r="O148" s="71">
        <v>29.746248251215167</v>
      </c>
      <c r="P148" s="71">
        <v>16.78676012527502</v>
      </c>
      <c r="Q148" s="71">
        <v>2.3907326150440902</v>
      </c>
      <c r="R148" s="71">
        <v>0</v>
      </c>
      <c r="S148" s="71">
        <v>0</v>
      </c>
      <c r="T148" s="72"/>
      <c r="U148" s="71">
        <v>2572868</v>
      </c>
      <c r="V148" s="71">
        <v>646</v>
      </c>
      <c r="W148" s="71">
        <v>17</v>
      </c>
      <c r="X148" s="71">
        <v>6524</v>
      </c>
      <c r="Y148" s="71">
        <v>12914</v>
      </c>
      <c r="Z148" s="71">
        <v>17785</v>
      </c>
      <c r="AA148" s="71">
        <v>3477</v>
      </c>
      <c r="AB148" s="71">
        <v>35002</v>
      </c>
      <c r="AC148" s="71">
        <v>0</v>
      </c>
      <c r="AD148" s="71">
        <v>0</v>
      </c>
      <c r="AE148" s="72"/>
      <c r="AF148" s="71">
        <v>13834950.364546459</v>
      </c>
      <c r="AG148" s="71">
        <v>1039822.436365486</v>
      </c>
      <c r="AH148" s="71">
        <v>159905.42591111129</v>
      </c>
      <c r="AI148" s="71">
        <v>46931615.411662027</v>
      </c>
      <c r="AJ148" s="71">
        <v>69874006.124560252</v>
      </c>
      <c r="AK148" s="71">
        <v>0</v>
      </c>
      <c r="AL148" s="71">
        <v>0</v>
      </c>
      <c r="AM148" s="71">
        <v>4808115.6099043684</v>
      </c>
      <c r="AN148" s="71">
        <v>0</v>
      </c>
      <c r="AO148" s="71">
        <v>0</v>
      </c>
      <c r="AP148" s="71">
        <v>136648415.37294972</v>
      </c>
      <c r="AQ148" s="72"/>
      <c r="AR148" s="71">
        <v>1354</v>
      </c>
      <c r="AS148" s="71">
        <v>221</v>
      </c>
      <c r="AT148" s="71">
        <v>0</v>
      </c>
      <c r="AU148" s="71">
        <v>0</v>
      </c>
      <c r="AV148" s="71">
        <v>0</v>
      </c>
      <c r="AW148" s="71">
        <v>0</v>
      </c>
      <c r="AX148" s="71"/>
      <c r="AY148" s="72"/>
      <c r="AZ148" s="71">
        <v>5657</v>
      </c>
      <c r="BA148" s="71">
        <v>4948.7</v>
      </c>
      <c r="BB148" s="71">
        <v>0</v>
      </c>
      <c r="BC148" s="71">
        <v>0</v>
      </c>
      <c r="BD148" s="71">
        <v>0</v>
      </c>
      <c r="BE148" s="71">
        <v>0</v>
      </c>
      <c r="BF148" s="71"/>
      <c r="BG148" s="72"/>
      <c r="BH148" s="71">
        <v>0</v>
      </c>
      <c r="BI148" s="71">
        <v>0</v>
      </c>
      <c r="BJ148" s="71">
        <v>3.1059999999999999</v>
      </c>
      <c r="BK148" s="71">
        <v>0</v>
      </c>
      <c r="BL148" s="71">
        <v>11.827</v>
      </c>
      <c r="BM148" s="71">
        <v>0</v>
      </c>
      <c r="BN148" s="72"/>
      <c r="BO148" s="71">
        <v>0</v>
      </c>
      <c r="BP148" s="71">
        <v>0</v>
      </c>
      <c r="BQ148" s="71">
        <v>1</v>
      </c>
      <c r="BR148" s="71">
        <v>0</v>
      </c>
      <c r="BS148" s="71">
        <v>2</v>
      </c>
      <c r="BT148" s="71">
        <v>0</v>
      </c>
      <c r="BU148"/>
      <c r="BV148" s="70">
        <v>14.933</v>
      </c>
      <c r="BW148" s="70">
        <v>0</v>
      </c>
      <c r="BX148" s="70">
        <v>0</v>
      </c>
      <c r="BY148" s="70">
        <v>0</v>
      </c>
      <c r="BZ148" s="70">
        <v>0</v>
      </c>
      <c r="CA148" s="70">
        <v>0</v>
      </c>
      <c r="CB148" s="70">
        <v>0</v>
      </c>
      <c r="CC148" s="70">
        <v>0</v>
      </c>
      <c r="CD148" s="70">
        <v>0</v>
      </c>
    </row>
    <row r="149" spans="1:82">
      <c r="A149" s="70" t="s">
        <v>1847</v>
      </c>
      <c r="B149" s="70">
        <v>491</v>
      </c>
      <c r="C149" s="70">
        <v>15</v>
      </c>
      <c r="D149" s="70">
        <v>29</v>
      </c>
      <c r="E149" s="70">
        <v>2018</v>
      </c>
      <c r="F149" s="70" t="s">
        <v>183</v>
      </c>
      <c r="G149" s="70" t="s">
        <v>1832</v>
      </c>
      <c r="H149" s="70" t="s">
        <v>1833</v>
      </c>
      <c r="I149" s="148"/>
      <c r="J149" s="71">
        <v>8.0854791053585604</v>
      </c>
      <c r="K149" s="71">
        <v>1.2499365796100752</v>
      </c>
      <c r="L149" s="71">
        <v>0.63217975761362022</v>
      </c>
      <c r="M149" s="71">
        <v>24.082537355122977</v>
      </c>
      <c r="N149" s="71">
        <v>32.287129871878136</v>
      </c>
      <c r="O149" s="71">
        <v>29.385957107665305</v>
      </c>
      <c r="P149" s="71">
        <v>16.610100960197929</v>
      </c>
      <c r="Q149" s="71">
        <v>2.2183291683069699</v>
      </c>
      <c r="R149" s="71">
        <v>0</v>
      </c>
      <c r="S149" s="71">
        <v>0</v>
      </c>
      <c r="T149" s="72"/>
      <c r="U149" s="71">
        <v>2711622</v>
      </c>
      <c r="V149" s="71">
        <v>646</v>
      </c>
      <c r="W149" s="71">
        <v>17</v>
      </c>
      <c r="X149" s="71">
        <v>6524</v>
      </c>
      <c r="Y149" s="71">
        <v>13058</v>
      </c>
      <c r="Z149" s="71">
        <v>17906</v>
      </c>
      <c r="AA149" s="71">
        <v>3475</v>
      </c>
      <c r="AB149" s="71">
        <v>35000</v>
      </c>
      <c r="AC149" s="71">
        <v>0</v>
      </c>
      <c r="AD149" s="71">
        <v>0</v>
      </c>
      <c r="AE149" s="72"/>
      <c r="AF149" s="71">
        <v>14208776.102454441</v>
      </c>
      <c r="AG149" s="71">
        <v>913101.75099868013</v>
      </c>
      <c r="AH149" s="71">
        <v>149462.20939061529</v>
      </c>
      <c r="AI149" s="71">
        <v>46126745.658047132</v>
      </c>
      <c r="AJ149" s="71">
        <v>60987483.701603867</v>
      </c>
      <c r="AK149" s="71">
        <v>0</v>
      </c>
      <c r="AL149" s="71">
        <v>0</v>
      </c>
      <c r="AM149" s="71">
        <v>4817788.8749077106</v>
      </c>
      <c r="AN149" s="71">
        <v>0</v>
      </c>
      <c r="AO149" s="71">
        <v>0</v>
      </c>
      <c r="AP149" s="71">
        <v>127203358.29740246</v>
      </c>
      <c r="AQ149" s="72"/>
      <c r="AR149" s="71">
        <v>1439</v>
      </c>
      <c r="AS149" s="71">
        <v>247</v>
      </c>
      <c r="AT149" s="71">
        <v>0</v>
      </c>
      <c r="AU149" s="71">
        <v>0</v>
      </c>
      <c r="AV149" s="71">
        <v>0</v>
      </c>
      <c r="AW149" s="71">
        <v>0</v>
      </c>
      <c r="AX149" s="71"/>
      <c r="AY149" s="72"/>
      <c r="AZ149" s="71">
        <v>6083.4000000000033</v>
      </c>
      <c r="BA149" s="71">
        <v>5413</v>
      </c>
      <c r="BB149" s="71">
        <v>0</v>
      </c>
      <c r="BC149" s="71">
        <v>0</v>
      </c>
      <c r="BD149" s="71">
        <v>0</v>
      </c>
      <c r="BE149" s="71">
        <v>0</v>
      </c>
      <c r="BF149" s="71"/>
      <c r="BG149" s="72"/>
      <c r="BH149" s="71">
        <v>0</v>
      </c>
      <c r="BI149" s="71">
        <v>0</v>
      </c>
      <c r="BJ149" s="71">
        <v>3.1659999999999999</v>
      </c>
      <c r="BK149" s="71">
        <v>0</v>
      </c>
      <c r="BL149" s="71">
        <v>14.378</v>
      </c>
      <c r="BM149" s="71">
        <v>0</v>
      </c>
      <c r="BN149" s="72"/>
      <c r="BO149" s="71">
        <v>0</v>
      </c>
      <c r="BP149" s="71">
        <v>0</v>
      </c>
      <c r="BQ149" s="71">
        <v>1</v>
      </c>
      <c r="BR149" s="71">
        <v>0</v>
      </c>
      <c r="BS149" s="71">
        <v>2</v>
      </c>
      <c r="BT149" s="71">
        <v>0</v>
      </c>
      <c r="BU149"/>
      <c r="BV149" s="70">
        <v>17.544</v>
      </c>
      <c r="BW149" s="70">
        <v>0</v>
      </c>
      <c r="BX149" s="70">
        <v>0</v>
      </c>
      <c r="BY149" s="70">
        <v>0</v>
      </c>
      <c r="BZ149" s="70">
        <v>0</v>
      </c>
      <c r="CA149" s="70">
        <v>0</v>
      </c>
      <c r="CB149" s="70">
        <v>0</v>
      </c>
      <c r="CC149" s="70">
        <v>0</v>
      </c>
      <c r="CD149" s="70">
        <v>0</v>
      </c>
    </row>
    <row r="150" spans="1:82">
      <c r="A150" s="70" t="s">
        <v>1848</v>
      </c>
      <c r="B150" s="70">
        <v>492</v>
      </c>
      <c r="C150" s="70">
        <v>16</v>
      </c>
      <c r="D150" s="70">
        <v>29</v>
      </c>
      <c r="E150" s="70">
        <v>2019</v>
      </c>
      <c r="F150" s="70" t="s">
        <v>158</v>
      </c>
      <c r="G150" s="70" t="s">
        <v>1832</v>
      </c>
      <c r="H150" s="70" t="s">
        <v>1833</v>
      </c>
      <c r="I150" s="148"/>
      <c r="J150" s="71">
        <v>7.8462402298917606</v>
      </c>
      <c r="K150" s="71">
        <v>1.1599366706814824</v>
      </c>
      <c r="L150" s="71">
        <v>0.63743814918922048</v>
      </c>
      <c r="M150" s="71">
        <v>21.462198111249943</v>
      </c>
      <c r="N150" s="71">
        <v>34.450727269987382</v>
      </c>
      <c r="O150" s="71">
        <v>28.889878532688051</v>
      </c>
      <c r="P150" s="71">
        <v>16.769077879539733</v>
      </c>
      <c r="Q150" s="71">
        <v>2.1634985869921901</v>
      </c>
      <c r="R150" s="71">
        <v>0</v>
      </c>
      <c r="S150" s="71">
        <v>0</v>
      </c>
      <c r="T150" s="72"/>
      <c r="U150" s="71">
        <v>2766724</v>
      </c>
      <c r="V150" s="71">
        <v>646</v>
      </c>
      <c r="W150" s="71">
        <v>17</v>
      </c>
      <c r="X150" s="71">
        <v>6524</v>
      </c>
      <c r="Y150" s="71">
        <v>13220</v>
      </c>
      <c r="Z150" s="71">
        <v>18087</v>
      </c>
      <c r="AA150" s="71">
        <v>3482</v>
      </c>
      <c r="AB150" s="71">
        <v>35059</v>
      </c>
      <c r="AC150" s="71">
        <v>0</v>
      </c>
      <c r="AD150" s="71">
        <v>0</v>
      </c>
      <c r="AE150" s="72"/>
      <c r="AF150" s="71">
        <v>14487971.1943432</v>
      </c>
      <c r="AG150" s="71">
        <v>890887.47423215688</v>
      </c>
      <c r="AH150" s="71">
        <v>160416.58100653061</v>
      </c>
      <c r="AI150" s="71">
        <v>42909227.423789933</v>
      </c>
      <c r="AJ150" s="71">
        <v>68061507.419889033</v>
      </c>
      <c r="AK150" s="71">
        <v>0</v>
      </c>
      <c r="AL150" s="71">
        <v>0</v>
      </c>
      <c r="AM150" s="71">
        <v>4774771.8759893039</v>
      </c>
      <c r="AN150" s="71">
        <v>0</v>
      </c>
      <c r="AO150" s="71">
        <v>0</v>
      </c>
      <c r="AP150" s="71">
        <v>131284781.96925016</v>
      </c>
      <c r="AQ150" s="72"/>
      <c r="AR150" s="71">
        <v>1517</v>
      </c>
      <c r="AS150" s="71">
        <v>271</v>
      </c>
      <c r="AT150" s="71">
        <v>0</v>
      </c>
      <c r="AU150" s="71">
        <v>0</v>
      </c>
      <c r="AV150" s="71">
        <v>0</v>
      </c>
      <c r="AW150" s="71">
        <v>0</v>
      </c>
      <c r="AX150" s="71"/>
      <c r="AY150" s="72"/>
      <c r="AZ150" s="71">
        <v>6507.5</v>
      </c>
      <c r="BA150" s="71">
        <v>5822.5999999999995</v>
      </c>
      <c r="BB150" s="71">
        <v>0</v>
      </c>
      <c r="BC150" s="71">
        <v>0</v>
      </c>
      <c r="BD150" s="71">
        <v>0</v>
      </c>
      <c r="BE150" s="71">
        <v>0</v>
      </c>
      <c r="BF150" s="71"/>
      <c r="BG150" s="72"/>
      <c r="BH150" s="71">
        <v>0</v>
      </c>
      <c r="BI150" s="71">
        <v>0</v>
      </c>
      <c r="BJ150" s="71">
        <v>3.1539999999999999</v>
      </c>
      <c r="BK150" s="71">
        <v>0</v>
      </c>
      <c r="BL150" s="71">
        <v>11.086</v>
      </c>
      <c r="BM150" s="71">
        <v>0</v>
      </c>
      <c r="BN150" s="72"/>
      <c r="BO150" s="71">
        <v>0</v>
      </c>
      <c r="BP150" s="71">
        <v>0</v>
      </c>
      <c r="BQ150" s="71">
        <v>1</v>
      </c>
      <c r="BR150" s="71">
        <v>0</v>
      </c>
      <c r="BS150" s="71">
        <v>2</v>
      </c>
      <c r="BT150" s="71">
        <v>0</v>
      </c>
      <c r="BU150"/>
      <c r="BV150" s="70">
        <v>14.24</v>
      </c>
      <c r="BW150" s="70">
        <v>0</v>
      </c>
      <c r="BX150" s="70">
        <v>0</v>
      </c>
      <c r="BY150" s="70">
        <v>0</v>
      </c>
      <c r="BZ150" s="70">
        <v>0</v>
      </c>
      <c r="CA150" s="70">
        <v>0</v>
      </c>
      <c r="CB150" s="70">
        <v>0</v>
      </c>
      <c r="CC150" s="70">
        <v>0</v>
      </c>
      <c r="CD150" s="70">
        <v>0</v>
      </c>
    </row>
    <row r="151" spans="1:82">
      <c r="A151" s="70" t="s">
        <v>1849</v>
      </c>
      <c r="B151" s="70">
        <v>493</v>
      </c>
      <c r="C151" s="70">
        <v>17</v>
      </c>
      <c r="D151" s="70">
        <v>29</v>
      </c>
      <c r="E151" s="70">
        <v>2020</v>
      </c>
      <c r="F151" s="70" t="s">
        <v>159</v>
      </c>
      <c r="G151" s="70" t="s">
        <v>1832</v>
      </c>
      <c r="H151" s="70" t="s">
        <v>1833</v>
      </c>
      <c r="I151" s="148"/>
      <c r="J151" s="71">
        <v>8.4918167448880979</v>
      </c>
      <c r="K151" s="71">
        <v>1.2676007996981622</v>
      </c>
      <c r="L151" s="71">
        <v>0.59348097133408062</v>
      </c>
      <c r="M151" s="71">
        <v>19.923594826420889</v>
      </c>
      <c r="N151" s="71">
        <v>31.726666094348715</v>
      </c>
      <c r="O151" s="71">
        <v>25.756639117501333</v>
      </c>
      <c r="P151" s="71">
        <v>15.803986946790411</v>
      </c>
      <c r="Q151" s="71">
        <v>2.06509933704716</v>
      </c>
      <c r="R151" s="71">
        <v>0</v>
      </c>
      <c r="S151" s="71">
        <v>0</v>
      </c>
      <c r="T151" s="72"/>
      <c r="U151" s="71">
        <v>2338764</v>
      </c>
      <c r="V151" s="71">
        <v>607</v>
      </c>
      <c r="W151" s="71">
        <v>23</v>
      </c>
      <c r="X151" s="71">
        <v>6819</v>
      </c>
      <c r="Y151" s="71">
        <v>13399</v>
      </c>
      <c r="Z151" s="71">
        <v>18405</v>
      </c>
      <c r="AA151" s="71">
        <v>3488</v>
      </c>
      <c r="AB151" s="71">
        <v>35025</v>
      </c>
      <c r="AC151" s="71">
        <v>0</v>
      </c>
      <c r="AD151" s="71">
        <v>0</v>
      </c>
      <c r="AE151" s="72"/>
      <c r="AF151" s="71">
        <v>14553282.45933526</v>
      </c>
      <c r="AG151" s="71">
        <v>894944.06616497296</v>
      </c>
      <c r="AH151" s="71">
        <v>164901.2144914566</v>
      </c>
      <c r="AI151" s="71">
        <v>38408633.758383118</v>
      </c>
      <c r="AJ151" s="71">
        <v>60651326.887074918</v>
      </c>
      <c r="AK151" s="71"/>
      <c r="AL151" s="71"/>
      <c r="AM151" s="71">
        <v>4571151.6358662248</v>
      </c>
      <c r="AN151" s="71"/>
      <c r="AO151" s="71"/>
      <c r="AP151" s="71">
        <v>119244240.02131595</v>
      </c>
      <c r="AQ151" s="72"/>
      <c r="AR151" s="71">
        <v>1581</v>
      </c>
      <c r="AS151" s="71">
        <v>274</v>
      </c>
      <c r="AT151" s="71">
        <v>0</v>
      </c>
      <c r="AU151" s="71">
        <v>0</v>
      </c>
      <c r="AV151" s="71">
        <v>0</v>
      </c>
      <c r="AW151" s="71">
        <v>0</v>
      </c>
      <c r="AX151" s="71"/>
      <c r="AY151" s="72"/>
      <c r="AZ151" s="71">
        <v>6907.2000000000053</v>
      </c>
      <c r="BA151" s="71">
        <v>5914.699999999998</v>
      </c>
      <c r="BB151" s="71">
        <v>0</v>
      </c>
      <c r="BC151" s="71">
        <v>0</v>
      </c>
      <c r="BD151" s="71">
        <v>0</v>
      </c>
      <c r="BE151" s="71">
        <v>0</v>
      </c>
      <c r="BF151" s="71"/>
      <c r="BG151" s="72"/>
      <c r="BH151" s="71">
        <v>0</v>
      </c>
      <c r="BI151" s="71">
        <v>0</v>
      </c>
      <c r="BJ151" s="71">
        <v>3.3420000000000001</v>
      </c>
      <c r="BK151" s="71">
        <v>0</v>
      </c>
      <c r="BL151" s="71">
        <v>7.33</v>
      </c>
      <c r="BM151" s="71">
        <v>0</v>
      </c>
      <c r="BN151" s="72"/>
      <c r="BO151" s="71">
        <v>0</v>
      </c>
      <c r="BP151" s="71">
        <v>0</v>
      </c>
      <c r="BQ151" s="71">
        <v>1</v>
      </c>
      <c r="BR151" s="71">
        <v>0</v>
      </c>
      <c r="BS151" s="71">
        <v>1</v>
      </c>
      <c r="BT151" s="71">
        <v>0</v>
      </c>
      <c r="BU151"/>
      <c r="BV151" s="70">
        <v>10.672000000000001</v>
      </c>
      <c r="BW151" s="70">
        <v>0</v>
      </c>
      <c r="BX151" s="70">
        <v>0</v>
      </c>
      <c r="BY151" s="70">
        <v>0</v>
      </c>
      <c r="BZ151" s="70">
        <v>0</v>
      </c>
      <c r="CA151" s="70">
        <v>0</v>
      </c>
      <c r="CB151" s="70">
        <v>0</v>
      </c>
      <c r="CC151" s="70">
        <v>0</v>
      </c>
      <c r="CD151" s="70">
        <v>0</v>
      </c>
    </row>
    <row r="152" spans="1:82">
      <c r="A152" s="70" t="s">
        <v>1850</v>
      </c>
      <c r="B152" s="70">
        <v>493</v>
      </c>
      <c r="C152" s="70">
        <v>18</v>
      </c>
      <c r="D152" s="70">
        <v>29</v>
      </c>
      <c r="E152" s="70">
        <v>2021</v>
      </c>
      <c r="F152" s="70" t="s">
        <v>160</v>
      </c>
      <c r="G152" s="70" t="s">
        <v>1832</v>
      </c>
      <c r="H152" s="70" t="s">
        <v>1833</v>
      </c>
      <c r="I152" s="148"/>
      <c r="J152" s="71">
        <v>7.6092749952390939</v>
      </c>
      <c r="K152" s="71">
        <v>1.3298738540668251</v>
      </c>
      <c r="L152" s="71">
        <v>0.66281419162389532</v>
      </c>
      <c r="M152" s="71">
        <v>20.085360771229521</v>
      </c>
      <c r="N152" s="71">
        <v>32.19479068288981</v>
      </c>
      <c r="O152" s="71">
        <v>25.361471550841106</v>
      </c>
      <c r="P152" s="71">
        <v>16.407179562648277</v>
      </c>
      <c r="Q152" s="71">
        <v>2.0554597288193301</v>
      </c>
      <c r="R152" s="71">
        <v>0</v>
      </c>
      <c r="S152" s="71">
        <v>0</v>
      </c>
      <c r="T152" s="72"/>
      <c r="U152" s="71">
        <v>2754684</v>
      </c>
      <c r="V152" s="71">
        <v>607</v>
      </c>
      <c r="W152" s="71">
        <v>23</v>
      </c>
      <c r="X152" s="71">
        <v>6819</v>
      </c>
      <c r="Y152" s="71">
        <v>13608</v>
      </c>
      <c r="Z152" s="71">
        <v>18660</v>
      </c>
      <c r="AA152" s="71">
        <v>3531</v>
      </c>
      <c r="AB152" s="71">
        <v>35204</v>
      </c>
      <c r="AC152" s="71">
        <v>0</v>
      </c>
      <c r="AD152" s="71">
        <v>0</v>
      </c>
      <c r="AE152" s="72"/>
      <c r="AF152" s="71">
        <v>15991708.040140714</v>
      </c>
      <c r="AG152" s="71">
        <v>973729.73700532329</v>
      </c>
      <c r="AH152" s="71">
        <v>177852.8260352299</v>
      </c>
      <c r="AI152" s="71">
        <v>44514320.21367728</v>
      </c>
      <c r="AJ152" s="71">
        <v>65505001.175800271</v>
      </c>
      <c r="AK152" s="71">
        <v>0</v>
      </c>
      <c r="AL152" s="71">
        <v>0</v>
      </c>
      <c r="AM152" s="71">
        <v>4621013.9063858939</v>
      </c>
      <c r="AN152" s="71">
        <v>0</v>
      </c>
      <c r="AO152" s="71">
        <v>0</v>
      </c>
      <c r="AP152" s="71">
        <v>131783625.89904472</v>
      </c>
      <c r="AQ152" s="72"/>
      <c r="AR152" s="71">
        <v>1690</v>
      </c>
      <c r="AS152" s="71">
        <v>275</v>
      </c>
      <c r="AT152" s="71">
        <v>0</v>
      </c>
      <c r="AU152" s="71">
        <v>0</v>
      </c>
      <c r="AV152" s="71">
        <v>0</v>
      </c>
      <c r="AW152" s="71">
        <v>0</v>
      </c>
      <c r="AX152" s="71"/>
      <c r="AY152" s="72"/>
      <c r="AZ152" s="71">
        <v>7566.5</v>
      </c>
      <c r="BA152" s="71">
        <v>6162.199999999998</v>
      </c>
      <c r="BB152" s="71">
        <v>0</v>
      </c>
      <c r="BC152" s="71">
        <v>0</v>
      </c>
      <c r="BD152" s="71">
        <v>0</v>
      </c>
      <c r="BE152" s="71">
        <v>0</v>
      </c>
      <c r="BF152" s="71"/>
      <c r="BG152" s="72"/>
      <c r="BH152" s="71">
        <v>0</v>
      </c>
      <c r="BI152" s="71">
        <v>0</v>
      </c>
      <c r="BJ152" s="71">
        <v>3.5179999999999998</v>
      </c>
      <c r="BK152" s="71">
        <v>0</v>
      </c>
      <c r="BL152" s="71">
        <v>7.0309999999999997</v>
      </c>
      <c r="BM152" s="71">
        <v>0</v>
      </c>
      <c r="BN152" s="72"/>
      <c r="BO152" s="71">
        <v>0</v>
      </c>
      <c r="BP152" s="71">
        <v>0</v>
      </c>
      <c r="BQ152" s="71">
        <v>1</v>
      </c>
      <c r="BR152" s="71">
        <v>0</v>
      </c>
      <c r="BS152" s="71">
        <v>1</v>
      </c>
      <c r="BT152" s="71">
        <v>0</v>
      </c>
      <c r="BU152"/>
      <c r="BV152" s="70">
        <v>10.548999999999999</v>
      </c>
      <c r="BW152" s="70">
        <v>0</v>
      </c>
      <c r="BX152" s="70">
        <v>0</v>
      </c>
      <c r="BY152" s="70">
        <v>0</v>
      </c>
      <c r="BZ152" s="70">
        <v>0</v>
      </c>
      <c r="CA152" s="70">
        <v>0</v>
      </c>
      <c r="CB152" s="70">
        <v>0</v>
      </c>
      <c r="CC152" s="70">
        <v>0</v>
      </c>
      <c r="CD152" s="70">
        <v>0</v>
      </c>
    </row>
    <row r="153" spans="1:82">
      <c r="A153" s="70" t="s">
        <v>1851</v>
      </c>
      <c r="B153" s="70">
        <v>493</v>
      </c>
      <c r="C153" s="70">
        <v>19</v>
      </c>
      <c r="D153" s="70">
        <v>29</v>
      </c>
      <c r="E153" s="70">
        <v>2022</v>
      </c>
      <c r="F153" s="70" t="s">
        <v>161</v>
      </c>
      <c r="G153" s="70" t="s">
        <v>1832</v>
      </c>
      <c r="H153" s="70" t="s">
        <v>1833</v>
      </c>
      <c r="I153" s="148"/>
      <c r="J153" s="71">
        <v>9.4073558150781427</v>
      </c>
      <c r="K153" s="71">
        <v>1.1969679434783778</v>
      </c>
      <c r="L153" s="71">
        <v>0.56428115365599485</v>
      </c>
      <c r="M153" s="71">
        <v>23.055928131816216</v>
      </c>
      <c r="N153" s="71">
        <v>35.086199806373095</v>
      </c>
      <c r="O153" s="71">
        <v>26.930719242146598</v>
      </c>
      <c r="P153" s="71">
        <v>16.27066138435065</v>
      </c>
      <c r="Q153" s="71">
        <v>2.0771635230199612</v>
      </c>
      <c r="R153" s="71">
        <v>0</v>
      </c>
      <c r="S153" s="71">
        <v>0</v>
      </c>
      <c r="T153" s="72"/>
      <c r="U153" s="71">
        <v>3140387</v>
      </c>
      <c r="V153" s="71">
        <v>607</v>
      </c>
      <c r="W153" s="71">
        <v>23</v>
      </c>
      <c r="X153" s="71">
        <v>6819</v>
      </c>
      <c r="Y153" s="71">
        <v>13791</v>
      </c>
      <c r="Z153" s="71">
        <v>18826</v>
      </c>
      <c r="AA153" s="71">
        <v>3555</v>
      </c>
      <c r="AB153" s="71">
        <v>35284</v>
      </c>
      <c r="AC153" s="71">
        <v>0</v>
      </c>
      <c r="AD153" s="71">
        <v>0</v>
      </c>
      <c r="AE153" s="72"/>
      <c r="AF153" s="71">
        <v>16022846.097013038</v>
      </c>
      <c r="AG153" s="71">
        <v>939888.92207890947</v>
      </c>
      <c r="AH153" s="71">
        <v>174379.99370220024</v>
      </c>
      <c r="AI153" s="71">
        <v>44226371.100095622</v>
      </c>
      <c r="AJ153" s="71">
        <v>67984954.138143435</v>
      </c>
      <c r="AK153" s="71">
        <v>0</v>
      </c>
      <c r="AL153" s="71">
        <v>0</v>
      </c>
      <c r="AM153" s="71">
        <v>4556127.455860666</v>
      </c>
      <c r="AN153" s="71">
        <v>0</v>
      </c>
      <c r="AO153" s="71">
        <v>0</v>
      </c>
      <c r="AP153" s="71">
        <v>133904567.70689386</v>
      </c>
      <c r="AQ153" s="72"/>
      <c r="AR153" s="71">
        <v>1802</v>
      </c>
      <c r="AS153" s="71">
        <v>282</v>
      </c>
      <c r="AT153" s="71">
        <v>0</v>
      </c>
      <c r="AU153" s="71">
        <v>0</v>
      </c>
      <c r="AV153" s="71">
        <v>0</v>
      </c>
      <c r="AW153" s="71">
        <v>0</v>
      </c>
      <c r="AX153" s="71"/>
      <c r="AY153" s="72"/>
      <c r="AZ153" s="71">
        <v>8204.1999999999971</v>
      </c>
      <c r="BA153" s="71">
        <v>6609.0999999999976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1852</v>
      </c>
      <c r="B154" s="70">
        <v>493</v>
      </c>
      <c r="C154" s="70">
        <v>20</v>
      </c>
      <c r="D154" s="70">
        <v>29</v>
      </c>
      <c r="E154" s="70">
        <v>2023</v>
      </c>
      <c r="F154" s="70" t="s">
        <v>1539</v>
      </c>
      <c r="G154" s="70" t="s">
        <v>1832</v>
      </c>
      <c r="H154" s="70" t="s">
        <v>1833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1899</v>
      </c>
      <c r="AS154" s="71">
        <v>282</v>
      </c>
      <c r="AT154" s="71">
        <v>0</v>
      </c>
      <c r="AU154" s="71">
        <v>0</v>
      </c>
      <c r="AV154" s="71">
        <v>0</v>
      </c>
      <c r="AW154" s="71">
        <v>0</v>
      </c>
      <c r="AX154" s="71"/>
      <c r="AY154" s="72"/>
      <c r="AZ154" s="71">
        <v>8743.3999999999942</v>
      </c>
      <c r="BA154" s="71">
        <v>6609.0999999999976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1853</v>
      </c>
      <c r="B155" s="70">
        <v>493</v>
      </c>
      <c r="C155" s="70">
        <v>21</v>
      </c>
      <c r="D155" s="70">
        <v>29</v>
      </c>
      <c r="E155" s="70">
        <v>2024</v>
      </c>
      <c r="F155" s="70" t="s">
        <v>1554</v>
      </c>
      <c r="G155" s="70" t="s">
        <v>1832</v>
      </c>
      <c r="H155" s="70" t="s">
        <v>1833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1854</v>
      </c>
      <c r="B156" s="70">
        <v>52</v>
      </c>
      <c r="C156" s="70">
        <v>1</v>
      </c>
      <c r="D156" s="70">
        <v>4</v>
      </c>
      <c r="E156" s="70">
        <v>1990</v>
      </c>
      <c r="F156" s="70" t="s">
        <v>787</v>
      </c>
      <c r="G156" s="70" t="s">
        <v>1855</v>
      </c>
      <c r="H156" s="70" t="s">
        <v>1856</v>
      </c>
      <c r="I156" s="148"/>
      <c r="J156" s="71">
        <v>75.337610503715212</v>
      </c>
      <c r="K156" s="71">
        <v>1.2906790872832841</v>
      </c>
      <c r="L156" s="71">
        <v>1.563294132245806</v>
      </c>
      <c r="M156" s="71">
        <v>11.289920794517389</v>
      </c>
      <c r="N156" s="71">
        <v>27.037934045722022</v>
      </c>
      <c r="O156" s="71">
        <v>24.728205287500749</v>
      </c>
      <c r="P156" s="71">
        <v>15.5882498890396</v>
      </c>
      <c r="Q156" s="71">
        <v>1.79902107417827</v>
      </c>
      <c r="R156" s="71">
        <v>0</v>
      </c>
      <c r="S156" s="71">
        <v>1.9535206237913081</v>
      </c>
      <c r="T156" s="72"/>
      <c r="U156" s="71">
        <v>6411746</v>
      </c>
      <c r="V156" s="71">
        <v>483</v>
      </c>
      <c r="W156" s="71">
        <v>18</v>
      </c>
      <c r="X156" s="71">
        <v>4293</v>
      </c>
      <c r="Y156" s="71">
        <v>8661</v>
      </c>
      <c r="Z156" s="71">
        <v>10171</v>
      </c>
      <c r="AA156" s="71">
        <v>3785</v>
      </c>
      <c r="AB156" s="71">
        <v>29210</v>
      </c>
      <c r="AC156" s="71">
        <v>0</v>
      </c>
      <c r="AD156" s="71">
        <v>1.9535206237913081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1857</v>
      </c>
      <c r="B157" s="70">
        <v>53</v>
      </c>
      <c r="C157" s="70">
        <v>2</v>
      </c>
      <c r="D157" s="70">
        <v>4</v>
      </c>
      <c r="E157" s="70">
        <v>2005</v>
      </c>
      <c r="F157" s="70" t="s">
        <v>789</v>
      </c>
      <c r="G157" s="70" t="s">
        <v>1855</v>
      </c>
      <c r="H157" s="70" t="s">
        <v>1856</v>
      </c>
      <c r="I157" s="148"/>
      <c r="J157" s="71">
        <v>38.481773035472017</v>
      </c>
      <c r="K157" s="71">
        <v>1.145852247598059</v>
      </c>
      <c r="L157" s="71">
        <v>3.3285610280920692</v>
      </c>
      <c r="M157" s="71">
        <v>33.035118535098533</v>
      </c>
      <c r="N157" s="71">
        <v>42.051000182411208</v>
      </c>
      <c r="O157" s="71">
        <v>38.032123987012866</v>
      </c>
      <c r="P157" s="71">
        <v>13.1952130450818</v>
      </c>
      <c r="Q157" s="71">
        <v>1.93109348067495</v>
      </c>
      <c r="R157" s="71">
        <v>0</v>
      </c>
      <c r="S157" s="71">
        <v>2.3701273905125628</v>
      </c>
      <c r="T157" s="72"/>
      <c r="U157" s="71">
        <v>3911483</v>
      </c>
      <c r="V157" s="71">
        <v>500</v>
      </c>
      <c r="W157" s="71">
        <v>44</v>
      </c>
      <c r="X157" s="71">
        <v>6667</v>
      </c>
      <c r="Y157" s="71">
        <v>11438</v>
      </c>
      <c r="Z157" s="71">
        <v>18102</v>
      </c>
      <c r="AA157" s="71">
        <v>2624</v>
      </c>
      <c r="AB157" s="71">
        <v>32778</v>
      </c>
      <c r="AC157" s="71">
        <v>0</v>
      </c>
      <c r="AD157" s="71">
        <v>2.3701273905125628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1858</v>
      </c>
      <c r="B158" s="70">
        <v>54</v>
      </c>
      <c r="C158" s="70">
        <v>3</v>
      </c>
      <c r="D158" s="70">
        <v>4</v>
      </c>
      <c r="E158" s="70">
        <v>2006</v>
      </c>
      <c r="F158" s="70" t="s">
        <v>790</v>
      </c>
      <c r="G158" s="1064" t="s">
        <v>1855</v>
      </c>
      <c r="H158" s="70" t="s">
        <v>1856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1859</v>
      </c>
      <c r="B159" s="70">
        <v>55</v>
      </c>
      <c r="C159" s="70">
        <v>4</v>
      </c>
      <c r="D159" s="70">
        <v>4</v>
      </c>
      <c r="E159" s="70">
        <v>2007</v>
      </c>
      <c r="F159" s="70" t="s">
        <v>791</v>
      </c>
      <c r="G159" s="1064" t="s">
        <v>1855</v>
      </c>
      <c r="H159" s="70" t="s">
        <v>1856</v>
      </c>
      <c r="I159" s="148"/>
      <c r="J159" s="71">
        <v>36.771031440391347</v>
      </c>
      <c r="K159" s="71">
        <v>1.027018739572352</v>
      </c>
      <c r="L159" s="71">
        <v>0</v>
      </c>
      <c r="M159" s="71">
        <v>32.124335600287459</v>
      </c>
      <c r="N159" s="71">
        <v>42.087490924745801</v>
      </c>
      <c r="O159" s="71">
        <v>36.93072360288739</v>
      </c>
      <c r="P159" s="71">
        <v>13.39945970085755</v>
      </c>
      <c r="Q159" s="71">
        <v>2.0692036068004298</v>
      </c>
      <c r="R159" s="71">
        <v>0</v>
      </c>
      <c r="S159" s="71">
        <v>2.7912606546222509</v>
      </c>
      <c r="T159" s="72"/>
      <c r="U159" s="71">
        <v>4460429</v>
      </c>
      <c r="V159" s="71">
        <v>449</v>
      </c>
      <c r="W159" s="71">
        <v>0</v>
      </c>
      <c r="X159" s="71">
        <v>7096</v>
      </c>
      <c r="Y159" s="71">
        <v>11906</v>
      </c>
      <c r="Z159" s="71">
        <v>18273</v>
      </c>
      <c r="AA159" s="71">
        <v>2624</v>
      </c>
      <c r="AB159" s="71">
        <v>33265</v>
      </c>
      <c r="AC159" s="71">
        <v>0</v>
      </c>
      <c r="AD159" s="71">
        <v>2.7912606546222509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1860</v>
      </c>
      <c r="B160" s="70">
        <v>56</v>
      </c>
      <c r="C160" s="70">
        <v>5</v>
      </c>
      <c r="D160" s="70">
        <v>4</v>
      </c>
      <c r="E160" s="70">
        <v>2008</v>
      </c>
      <c r="F160" s="70" t="s">
        <v>792</v>
      </c>
      <c r="G160" s="70" t="s">
        <v>1855</v>
      </c>
      <c r="H160" s="70" t="s">
        <v>1856</v>
      </c>
      <c r="I160" s="148"/>
      <c r="J160" s="71">
        <v>36.3031781679109</v>
      </c>
      <c r="K160" s="71">
        <v>0.76696124233218188</v>
      </c>
      <c r="L160" s="71">
        <v>1.335915373807423</v>
      </c>
      <c r="M160" s="71">
        <v>32.032172674139062</v>
      </c>
      <c r="N160" s="71">
        <v>42.210395651966238</v>
      </c>
      <c r="O160" s="71">
        <v>35.787813115869007</v>
      </c>
      <c r="P160" s="71">
        <v>12.81801335375409</v>
      </c>
      <c r="Q160" s="71">
        <v>2.0473477905851998</v>
      </c>
      <c r="R160" s="71">
        <v>0</v>
      </c>
      <c r="S160" s="71">
        <v>2.2776818745658671</v>
      </c>
      <c r="T160" s="72"/>
      <c r="U160" s="71">
        <v>4693015</v>
      </c>
      <c r="V160" s="71">
        <v>449</v>
      </c>
      <c r="W160" s="71">
        <v>17</v>
      </c>
      <c r="X160" s="71">
        <v>7096</v>
      </c>
      <c r="Y160" s="71">
        <v>12073</v>
      </c>
      <c r="Z160" s="71">
        <v>18329</v>
      </c>
      <c r="AA160" s="71">
        <v>2513</v>
      </c>
      <c r="AB160" s="71">
        <v>33455</v>
      </c>
      <c r="AC160" s="71">
        <v>0</v>
      </c>
      <c r="AD160" s="71">
        <v>2.2776818745658671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1861</v>
      </c>
      <c r="B161" s="70">
        <v>57</v>
      </c>
      <c r="C161" s="70">
        <v>6</v>
      </c>
      <c r="D161" s="70">
        <v>4</v>
      </c>
      <c r="E161" s="70">
        <v>2009</v>
      </c>
      <c r="F161" s="70" t="s">
        <v>176</v>
      </c>
      <c r="G161" s="70" t="s">
        <v>1855</v>
      </c>
      <c r="H161" s="70" t="s">
        <v>1856</v>
      </c>
      <c r="I161" s="148"/>
      <c r="J161" s="71">
        <v>30.512532956126211</v>
      </c>
      <c r="K161" s="71">
        <v>0.8161395179848222</v>
      </c>
      <c r="L161" s="71">
        <v>2.0350713360496462</v>
      </c>
      <c r="M161" s="71">
        <v>33.478680410163562</v>
      </c>
      <c r="N161" s="71">
        <v>41.366269029246553</v>
      </c>
      <c r="O161" s="71">
        <v>36.443343035777779</v>
      </c>
      <c r="P161" s="71">
        <v>12.326741515258229</v>
      </c>
      <c r="Q161" s="71">
        <v>1.9607733509656899</v>
      </c>
      <c r="R161" s="71">
        <v>0</v>
      </c>
      <c r="S161" s="71">
        <v>1.7891920122785721</v>
      </c>
      <c r="T161" s="72"/>
      <c r="U161" s="71">
        <v>3100941</v>
      </c>
      <c r="V161" s="71">
        <v>502</v>
      </c>
      <c r="W161" s="71">
        <v>44</v>
      </c>
      <c r="X161" s="71">
        <v>7846</v>
      </c>
      <c r="Y161" s="71">
        <v>12223</v>
      </c>
      <c r="Z161" s="71">
        <v>18423</v>
      </c>
      <c r="AA161" s="71">
        <v>2481</v>
      </c>
      <c r="AB161" s="71">
        <v>33634</v>
      </c>
      <c r="AC161" s="71">
        <v>0</v>
      </c>
      <c r="AD161" s="71">
        <v>1.7891920122785721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9.35</v>
      </c>
      <c r="BK161" s="71">
        <v>0</v>
      </c>
      <c r="BL161" s="71">
        <v>5.33</v>
      </c>
      <c r="BM161" s="71">
        <v>0</v>
      </c>
      <c r="BN161" s="72"/>
      <c r="BO161" s="71">
        <v>0</v>
      </c>
      <c r="BP161" s="71">
        <v>0</v>
      </c>
      <c r="BQ161" s="71">
        <v>1</v>
      </c>
      <c r="BR161" s="71">
        <v>0</v>
      </c>
      <c r="BS161" s="71">
        <v>1</v>
      </c>
      <c r="BT161" s="71">
        <v>0</v>
      </c>
      <c r="BU161"/>
      <c r="BV161" s="70">
        <v>14.68</v>
      </c>
      <c r="BW161" s="70">
        <v>0</v>
      </c>
      <c r="BX161" s="70">
        <v>0</v>
      </c>
      <c r="BY161" s="70">
        <v>0</v>
      </c>
      <c r="BZ161" s="70">
        <v>0</v>
      </c>
      <c r="CA161" s="70">
        <v>0</v>
      </c>
      <c r="CB161" s="70">
        <v>0</v>
      </c>
      <c r="CC161" s="70">
        <v>0</v>
      </c>
      <c r="CD161" s="70">
        <v>0</v>
      </c>
    </row>
    <row r="162" spans="1:82">
      <c r="A162" s="70" t="s">
        <v>1862</v>
      </c>
      <c r="B162" s="70">
        <v>58</v>
      </c>
      <c r="C162" s="70">
        <v>7</v>
      </c>
      <c r="D162" s="70">
        <v>4</v>
      </c>
      <c r="E162" s="70">
        <v>2010</v>
      </c>
      <c r="F162" s="70" t="s">
        <v>177</v>
      </c>
      <c r="G162" s="70" t="s">
        <v>1855</v>
      </c>
      <c r="H162" s="70" t="s">
        <v>1856</v>
      </c>
      <c r="I162" s="148"/>
      <c r="J162" s="71">
        <v>30.445790619634408</v>
      </c>
      <c r="K162" s="71">
        <v>0.8707338191086943</v>
      </c>
      <c r="L162" s="71">
        <v>1.9197462293181871</v>
      </c>
      <c r="M162" s="71">
        <v>34.369913490361967</v>
      </c>
      <c r="N162" s="71">
        <v>46.078193574862503</v>
      </c>
      <c r="O162" s="71">
        <v>36.390952060326427</v>
      </c>
      <c r="P162" s="71">
        <v>12.45392917100202</v>
      </c>
      <c r="Q162" s="71">
        <v>2.0566612524261099</v>
      </c>
      <c r="R162" s="71">
        <v>0</v>
      </c>
      <c r="S162" s="71">
        <v>2.237581790315498</v>
      </c>
      <c r="T162" s="72"/>
      <c r="U162" s="71">
        <v>3134743</v>
      </c>
      <c r="V162" s="71">
        <v>502</v>
      </c>
      <c r="W162" s="71">
        <v>44</v>
      </c>
      <c r="X162" s="71">
        <v>7846</v>
      </c>
      <c r="Y162" s="71">
        <v>12402</v>
      </c>
      <c r="Z162" s="71">
        <v>18482</v>
      </c>
      <c r="AA162" s="71">
        <v>2444</v>
      </c>
      <c r="AB162" s="71">
        <v>33805</v>
      </c>
      <c r="AC162" s="71">
        <v>0</v>
      </c>
      <c r="AD162" s="71">
        <v>2.237581790315498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13.824</v>
      </c>
      <c r="BK162" s="71">
        <v>0</v>
      </c>
      <c r="BL162" s="71">
        <v>5.5919999999999996</v>
      </c>
      <c r="BM162" s="71">
        <v>0</v>
      </c>
      <c r="BN162" s="72"/>
      <c r="BO162" s="71">
        <v>0</v>
      </c>
      <c r="BP162" s="71">
        <v>0</v>
      </c>
      <c r="BQ162" s="71">
        <v>2</v>
      </c>
      <c r="BR162" s="71">
        <v>0</v>
      </c>
      <c r="BS162" s="71">
        <v>1</v>
      </c>
      <c r="BT162" s="71">
        <v>0</v>
      </c>
      <c r="BU162"/>
      <c r="BV162" s="70">
        <v>19.416</v>
      </c>
      <c r="BW162" s="70">
        <v>0</v>
      </c>
      <c r="BX162" s="70">
        <v>0</v>
      </c>
      <c r="BY162" s="70">
        <v>0</v>
      </c>
      <c r="BZ162" s="70">
        <v>0</v>
      </c>
      <c r="CA162" s="70">
        <v>0</v>
      </c>
      <c r="CB162" s="70">
        <v>0</v>
      </c>
      <c r="CC162" s="70">
        <v>0</v>
      </c>
      <c r="CD162" s="70">
        <v>0</v>
      </c>
    </row>
    <row r="163" spans="1:82">
      <c r="A163" s="70" t="s">
        <v>1863</v>
      </c>
      <c r="B163" s="70">
        <v>59</v>
      </c>
      <c r="C163" s="70">
        <v>8</v>
      </c>
      <c r="D163" s="70">
        <v>4</v>
      </c>
      <c r="E163" s="70">
        <v>2011</v>
      </c>
      <c r="F163" s="70" t="s">
        <v>178</v>
      </c>
      <c r="G163" s="70" t="s">
        <v>1855</v>
      </c>
      <c r="H163" s="70" t="s">
        <v>1856</v>
      </c>
      <c r="I163" s="148"/>
      <c r="J163" s="71">
        <v>32.195950095808932</v>
      </c>
      <c r="K163" s="71">
        <v>1.1824230557525239</v>
      </c>
      <c r="L163" s="71">
        <v>1.993452536414273</v>
      </c>
      <c r="M163" s="71">
        <v>37.223406365049968</v>
      </c>
      <c r="N163" s="71">
        <v>47.164009505010164</v>
      </c>
      <c r="O163" s="71">
        <v>36.150983413468623</v>
      </c>
      <c r="P163" s="71">
        <v>12.089082254405961</v>
      </c>
      <c r="Q163" s="71">
        <v>2.3832123396517901</v>
      </c>
      <c r="R163" s="71">
        <v>0</v>
      </c>
      <c r="S163" s="71">
        <v>2.9256594332645589</v>
      </c>
      <c r="T163" s="72"/>
      <c r="U163" s="71">
        <v>3263892</v>
      </c>
      <c r="V163" s="71">
        <v>502</v>
      </c>
      <c r="W163" s="71">
        <v>44</v>
      </c>
      <c r="X163" s="71">
        <v>7846</v>
      </c>
      <c r="Y163" s="71">
        <v>12603</v>
      </c>
      <c r="Z163" s="71">
        <v>18759</v>
      </c>
      <c r="AA163" s="71">
        <v>2443</v>
      </c>
      <c r="AB163" s="71">
        <v>33960</v>
      </c>
      <c r="AC163" s="71">
        <v>0</v>
      </c>
      <c r="AD163" s="71">
        <v>2.9256594332645589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13.718999999999999</v>
      </c>
      <c r="BK163" s="71">
        <v>0</v>
      </c>
      <c r="BL163" s="71">
        <v>4.9530000000000003</v>
      </c>
      <c r="BM163" s="71">
        <v>0</v>
      </c>
      <c r="BN163" s="72"/>
      <c r="BO163" s="71">
        <v>0</v>
      </c>
      <c r="BP163" s="71">
        <v>0</v>
      </c>
      <c r="BQ163" s="71">
        <v>2</v>
      </c>
      <c r="BR163" s="71">
        <v>0</v>
      </c>
      <c r="BS163" s="71">
        <v>1</v>
      </c>
      <c r="BT163" s="71">
        <v>0</v>
      </c>
      <c r="BU163"/>
      <c r="BV163" s="70">
        <v>18.672000000000001</v>
      </c>
      <c r="BW163" s="70">
        <v>0</v>
      </c>
      <c r="BX163" s="70">
        <v>0</v>
      </c>
      <c r="BY163" s="70">
        <v>0</v>
      </c>
      <c r="BZ163" s="70">
        <v>0</v>
      </c>
      <c r="CA163" s="70">
        <v>0</v>
      </c>
      <c r="CB163" s="70">
        <v>0</v>
      </c>
      <c r="CC163" s="70">
        <v>0</v>
      </c>
      <c r="CD163" s="70">
        <v>0</v>
      </c>
    </row>
    <row r="164" spans="1:82">
      <c r="A164" s="70" t="s">
        <v>1864</v>
      </c>
      <c r="B164" s="70">
        <v>60</v>
      </c>
      <c r="C164" s="70">
        <v>9</v>
      </c>
      <c r="D164" s="70">
        <v>4</v>
      </c>
      <c r="E164" s="70">
        <v>2012</v>
      </c>
      <c r="F164" s="70" t="s">
        <v>179</v>
      </c>
      <c r="G164" s="70" t="s">
        <v>1855</v>
      </c>
      <c r="H164" s="70" t="s">
        <v>1856</v>
      </c>
      <c r="I164" s="148"/>
      <c r="J164" s="71">
        <v>29.691102071381462</v>
      </c>
      <c r="K164" s="71">
        <v>1.057439109236934</v>
      </c>
      <c r="L164" s="71">
        <v>1.9418561320551371</v>
      </c>
      <c r="M164" s="71">
        <v>39.325067793807818</v>
      </c>
      <c r="N164" s="71">
        <v>48.808444458084288</v>
      </c>
      <c r="O164" s="71">
        <v>36.141828396475063</v>
      </c>
      <c r="P164" s="71">
        <v>12.003588167503192</v>
      </c>
      <c r="Q164" s="71">
        <v>2.6119572300585401</v>
      </c>
      <c r="R164" s="71">
        <v>0</v>
      </c>
      <c r="S164" s="71">
        <v>3.067022195215924</v>
      </c>
      <c r="T164" s="72"/>
      <c r="U164" s="71">
        <v>3241004</v>
      </c>
      <c r="V164" s="71">
        <v>502</v>
      </c>
      <c r="W164" s="71">
        <v>44</v>
      </c>
      <c r="X164" s="71">
        <v>7846</v>
      </c>
      <c r="Y164" s="71">
        <v>12902</v>
      </c>
      <c r="Z164" s="71">
        <v>18903</v>
      </c>
      <c r="AA164" s="71">
        <v>2412</v>
      </c>
      <c r="AB164" s="71">
        <v>34257</v>
      </c>
      <c r="AC164" s="71">
        <v>0</v>
      </c>
      <c r="AD164" s="71">
        <v>3.067022195215924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11.141</v>
      </c>
      <c r="BK164" s="71">
        <v>0</v>
      </c>
      <c r="BL164" s="71">
        <v>4.7670000000000003</v>
      </c>
      <c r="BM164" s="71">
        <v>0</v>
      </c>
      <c r="BN164" s="72"/>
      <c r="BO164" s="71">
        <v>0</v>
      </c>
      <c r="BP164" s="71">
        <v>0</v>
      </c>
      <c r="BQ164" s="71">
        <v>1</v>
      </c>
      <c r="BR164" s="71">
        <v>0</v>
      </c>
      <c r="BS164" s="71">
        <v>1</v>
      </c>
      <c r="BT164" s="71">
        <v>0</v>
      </c>
      <c r="BU164"/>
      <c r="BV164" s="70">
        <v>15.907999999999999</v>
      </c>
      <c r="BW164" s="70">
        <v>0</v>
      </c>
      <c r="BX164" s="70">
        <v>0</v>
      </c>
      <c r="BY164" s="70">
        <v>0</v>
      </c>
      <c r="BZ164" s="70">
        <v>0</v>
      </c>
      <c r="CA164" s="70">
        <v>0</v>
      </c>
      <c r="CB164" s="70">
        <v>0</v>
      </c>
      <c r="CC164" s="70">
        <v>0</v>
      </c>
      <c r="CD164" s="70">
        <v>0</v>
      </c>
    </row>
    <row r="165" spans="1:82">
      <c r="A165" s="70" t="s">
        <v>1865</v>
      </c>
      <c r="B165" s="70">
        <v>61</v>
      </c>
      <c r="C165" s="70">
        <v>10</v>
      </c>
      <c r="D165" s="70">
        <v>4</v>
      </c>
      <c r="E165" s="70">
        <v>2013</v>
      </c>
      <c r="F165" s="70" t="s">
        <v>180</v>
      </c>
      <c r="G165" s="70" t="s">
        <v>1855</v>
      </c>
      <c r="H165" s="70" t="s">
        <v>1856</v>
      </c>
      <c r="I165" s="148"/>
      <c r="J165" s="71">
        <v>28.798836199189381</v>
      </c>
      <c r="K165" s="71">
        <v>0.89859166045758265</v>
      </c>
      <c r="L165" s="71">
        <v>1.7917862858161351</v>
      </c>
      <c r="M165" s="71">
        <v>39.150684152611611</v>
      </c>
      <c r="N165" s="71">
        <v>44.546255867260363</v>
      </c>
      <c r="O165" s="71">
        <v>35.159015654467403</v>
      </c>
      <c r="P165" s="71">
        <v>12.153720417085875</v>
      </c>
      <c r="Q165" s="71">
        <v>2.6550520198287999</v>
      </c>
      <c r="R165" s="71">
        <v>0</v>
      </c>
      <c r="S165" s="71">
        <v>2.6214924545479161</v>
      </c>
      <c r="T165" s="72"/>
      <c r="U165" s="71">
        <v>3242625</v>
      </c>
      <c r="V165" s="71">
        <v>502</v>
      </c>
      <c r="W165" s="71">
        <v>44</v>
      </c>
      <c r="X165" s="71">
        <v>7846</v>
      </c>
      <c r="Y165" s="71">
        <v>13031</v>
      </c>
      <c r="Z165" s="71">
        <v>19210</v>
      </c>
      <c r="AA165" s="71">
        <v>2433</v>
      </c>
      <c r="AB165" s="71">
        <v>34323</v>
      </c>
      <c r="AC165" s="71">
        <v>0</v>
      </c>
      <c r="AD165" s="71">
        <v>2.6214924545479161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14.603999999999999</v>
      </c>
      <c r="BK165" s="71">
        <v>0</v>
      </c>
      <c r="BL165" s="71">
        <v>4.3570000000000002</v>
      </c>
      <c r="BM165" s="71">
        <v>0</v>
      </c>
      <c r="BN165" s="72"/>
      <c r="BO165" s="71">
        <v>0</v>
      </c>
      <c r="BP165" s="71">
        <v>0</v>
      </c>
      <c r="BQ165" s="71">
        <v>2</v>
      </c>
      <c r="BR165" s="71">
        <v>0</v>
      </c>
      <c r="BS165" s="71">
        <v>1</v>
      </c>
      <c r="BT165" s="71">
        <v>0</v>
      </c>
      <c r="BU165"/>
      <c r="BV165" s="70">
        <v>18.960999999999999</v>
      </c>
      <c r="BW165" s="70">
        <v>0</v>
      </c>
      <c r="BX165" s="70">
        <v>0</v>
      </c>
      <c r="BY165" s="70">
        <v>0</v>
      </c>
      <c r="BZ165" s="70">
        <v>0</v>
      </c>
      <c r="CA165" s="70">
        <v>0</v>
      </c>
      <c r="CB165" s="70">
        <v>0</v>
      </c>
      <c r="CC165" s="70">
        <v>0</v>
      </c>
      <c r="CD165" s="70">
        <v>0</v>
      </c>
    </row>
    <row r="166" spans="1:82">
      <c r="A166" s="70" t="s">
        <v>1866</v>
      </c>
      <c r="B166" s="70">
        <v>62</v>
      </c>
      <c r="C166" s="70">
        <v>11</v>
      </c>
      <c r="D166" s="70">
        <v>4</v>
      </c>
      <c r="E166" s="70">
        <v>2014</v>
      </c>
      <c r="F166" s="70" t="s">
        <v>181</v>
      </c>
      <c r="G166" s="70" t="s">
        <v>1855</v>
      </c>
      <c r="H166" s="70" t="s">
        <v>1856</v>
      </c>
      <c r="I166" s="148"/>
      <c r="J166" s="71">
        <v>26.646631993431491</v>
      </c>
      <c r="K166" s="71">
        <v>0.93200658441408668</v>
      </c>
      <c r="L166" s="71">
        <v>3.145830056512803</v>
      </c>
      <c r="M166" s="71">
        <v>36.014783174287139</v>
      </c>
      <c r="N166" s="71">
        <v>43.181050506553618</v>
      </c>
      <c r="O166" s="71">
        <v>33.615182878165889</v>
      </c>
      <c r="P166" s="71">
        <v>12.146594992767215</v>
      </c>
      <c r="Q166" s="71">
        <v>2.55441492359699</v>
      </c>
      <c r="R166" s="71">
        <v>0</v>
      </c>
      <c r="S166" s="71">
        <v>2.585561645972124</v>
      </c>
      <c r="T166" s="72"/>
      <c r="U166" s="71">
        <v>3276223</v>
      </c>
      <c r="V166" s="71">
        <v>451</v>
      </c>
      <c r="W166" s="71">
        <v>66</v>
      </c>
      <c r="X166" s="71">
        <v>7732</v>
      </c>
      <c r="Y166" s="71">
        <v>13173</v>
      </c>
      <c r="Z166" s="71">
        <v>19344</v>
      </c>
      <c r="AA166" s="71">
        <v>2419</v>
      </c>
      <c r="AB166" s="71">
        <v>34418</v>
      </c>
      <c r="AC166" s="71">
        <v>0</v>
      </c>
      <c r="AD166" s="71">
        <v>2.585561645972124</v>
      </c>
      <c r="AE166" s="72"/>
      <c r="AF166" s="71"/>
      <c r="AG166" s="71"/>
      <c r="AH166" s="71"/>
      <c r="AI166" s="71"/>
      <c r="AJ166" s="71"/>
      <c r="AK166" s="71"/>
      <c r="AL166" s="71"/>
      <c r="AM166" s="71"/>
      <c r="AN166" s="71"/>
      <c r="AO166" s="71"/>
      <c r="AP166" s="71"/>
      <c r="AQ166" s="72"/>
      <c r="AR166" s="71">
        <v>848</v>
      </c>
      <c r="AS166" s="71">
        <v>96</v>
      </c>
      <c r="AT166" s="71">
        <v>0</v>
      </c>
      <c r="AU166" s="71">
        <v>0</v>
      </c>
      <c r="AV166" s="71">
        <v>0</v>
      </c>
      <c r="AW166" s="71">
        <v>0</v>
      </c>
      <c r="AX166" s="71"/>
      <c r="AY166" s="72"/>
      <c r="AZ166" s="71">
        <v>3511.9</v>
      </c>
      <c r="BA166" s="71">
        <v>2368.4</v>
      </c>
      <c r="BB166" s="71">
        <v>0</v>
      </c>
      <c r="BC166" s="71">
        <v>0</v>
      </c>
      <c r="BD166" s="71">
        <v>0</v>
      </c>
      <c r="BE166" s="71">
        <v>0</v>
      </c>
      <c r="BF166" s="71"/>
      <c r="BG166" s="72"/>
      <c r="BH166" s="71">
        <v>0</v>
      </c>
      <c r="BI166" s="71">
        <v>0</v>
      </c>
      <c r="BJ166" s="71">
        <v>14.125999999999999</v>
      </c>
      <c r="BK166" s="71">
        <v>0</v>
      </c>
      <c r="BL166" s="71">
        <v>3.9729999999999999</v>
      </c>
      <c r="BM166" s="71">
        <v>0</v>
      </c>
      <c r="BN166" s="72"/>
      <c r="BO166" s="71">
        <v>0</v>
      </c>
      <c r="BP166" s="71">
        <v>0</v>
      </c>
      <c r="BQ166" s="71">
        <v>2</v>
      </c>
      <c r="BR166" s="71">
        <v>0</v>
      </c>
      <c r="BS166" s="71">
        <v>1</v>
      </c>
      <c r="BT166" s="71">
        <v>0</v>
      </c>
      <c r="BU166"/>
      <c r="BV166" s="70">
        <v>18.099</v>
      </c>
      <c r="BW166" s="70">
        <v>0</v>
      </c>
      <c r="BX166" s="70">
        <v>0</v>
      </c>
      <c r="BY166" s="70">
        <v>0</v>
      </c>
      <c r="BZ166" s="70">
        <v>0</v>
      </c>
      <c r="CA166" s="70">
        <v>0</v>
      </c>
      <c r="CB166" s="70">
        <v>0</v>
      </c>
      <c r="CC166" s="70">
        <v>0</v>
      </c>
      <c r="CD166" s="70">
        <v>0</v>
      </c>
    </row>
    <row r="167" spans="1:82">
      <c r="A167" s="70" t="s">
        <v>1867</v>
      </c>
      <c r="B167" s="70">
        <v>63</v>
      </c>
      <c r="C167" s="70">
        <v>12</v>
      </c>
      <c r="D167" s="70">
        <v>4</v>
      </c>
      <c r="E167" s="70">
        <v>2015</v>
      </c>
      <c r="F167" s="70" t="s">
        <v>182</v>
      </c>
      <c r="G167" s="70" t="s">
        <v>1855</v>
      </c>
      <c r="H167" s="70" t="s">
        <v>1856</v>
      </c>
      <c r="I167" s="148"/>
      <c r="J167" s="71">
        <v>23.523146236425632</v>
      </c>
      <c r="K167" s="71">
        <v>0.90371200125989481</v>
      </c>
      <c r="L167" s="71">
        <v>3.6969339907486081</v>
      </c>
      <c r="M167" s="71">
        <v>34.33092343408191</v>
      </c>
      <c r="N167" s="71">
        <v>39.402915736872757</v>
      </c>
      <c r="O167" s="71">
        <v>33.632110742529953</v>
      </c>
      <c r="P167" s="71">
        <v>12.362228656893663</v>
      </c>
      <c r="Q167" s="71">
        <v>2.50736440912946</v>
      </c>
      <c r="R167" s="71">
        <v>0</v>
      </c>
      <c r="S167" s="71">
        <v>2.4914115530546059</v>
      </c>
      <c r="T167" s="72"/>
      <c r="U167" s="71">
        <v>3315095</v>
      </c>
      <c r="V167" s="71">
        <v>451</v>
      </c>
      <c r="W167" s="71">
        <v>66</v>
      </c>
      <c r="X167" s="71">
        <v>7732</v>
      </c>
      <c r="Y167" s="71">
        <v>13367</v>
      </c>
      <c r="Z167" s="71">
        <v>19540</v>
      </c>
      <c r="AA167" s="71">
        <v>2460</v>
      </c>
      <c r="AB167" s="71">
        <v>34511</v>
      </c>
      <c r="AC167" s="71">
        <v>0</v>
      </c>
      <c r="AD167" s="71">
        <v>2.4914115530546059</v>
      </c>
      <c r="AE167" s="72"/>
      <c r="AF167" s="71">
        <v>17492711.517473701</v>
      </c>
      <c r="AG167" s="71">
        <v>749803.49424559984</v>
      </c>
      <c r="AH167" s="71">
        <v>749001.68251346343</v>
      </c>
      <c r="AI167" s="71">
        <v>46471540.904707223</v>
      </c>
      <c r="AJ167" s="71">
        <v>58500341.497576132</v>
      </c>
      <c r="AK167" s="71">
        <v>0</v>
      </c>
      <c r="AL167" s="71">
        <v>0</v>
      </c>
      <c r="AM167" s="71">
        <v>4729587.781799837</v>
      </c>
      <c r="AN167" s="71">
        <v>0</v>
      </c>
      <c r="AO167" s="71">
        <v>0</v>
      </c>
      <c r="AP167" s="71">
        <v>128692986.87831596</v>
      </c>
      <c r="AQ167" s="72"/>
      <c r="AR167" s="71">
        <v>935</v>
      </c>
      <c r="AS167" s="71">
        <v>147</v>
      </c>
      <c r="AT167" s="71">
        <v>0</v>
      </c>
      <c r="AU167" s="71">
        <v>0</v>
      </c>
      <c r="AV167" s="71">
        <v>0</v>
      </c>
      <c r="AW167" s="71">
        <v>0</v>
      </c>
      <c r="AX167" s="71"/>
      <c r="AY167" s="72"/>
      <c r="AZ167" s="71">
        <v>3935.4</v>
      </c>
      <c r="BA167" s="71">
        <v>3237.5</v>
      </c>
      <c r="BB167" s="71">
        <v>0</v>
      </c>
      <c r="BC167" s="71">
        <v>0</v>
      </c>
      <c r="BD167" s="71">
        <v>0</v>
      </c>
      <c r="BE167" s="71">
        <v>0</v>
      </c>
      <c r="BF167" s="71"/>
      <c r="BG167" s="72"/>
      <c r="BH167" s="71">
        <v>0</v>
      </c>
      <c r="BI167" s="71">
        <v>0</v>
      </c>
      <c r="BJ167" s="71">
        <v>12.579000000000001</v>
      </c>
      <c r="BK167" s="71">
        <v>0</v>
      </c>
      <c r="BL167" s="71">
        <v>4.056</v>
      </c>
      <c r="BM167" s="71">
        <v>0</v>
      </c>
      <c r="BN167" s="72"/>
      <c r="BO167" s="71">
        <v>0</v>
      </c>
      <c r="BP167" s="71">
        <v>0</v>
      </c>
      <c r="BQ167" s="71">
        <v>2</v>
      </c>
      <c r="BR167" s="71">
        <v>0</v>
      </c>
      <c r="BS167" s="71">
        <v>1</v>
      </c>
      <c r="BT167" s="71">
        <v>0</v>
      </c>
      <c r="BU167"/>
      <c r="BV167" s="70">
        <v>16.635000000000002</v>
      </c>
      <c r="BW167" s="70">
        <v>0</v>
      </c>
      <c r="BX167" s="70">
        <v>0</v>
      </c>
      <c r="BY167" s="70">
        <v>0</v>
      </c>
      <c r="BZ167" s="70">
        <v>0</v>
      </c>
      <c r="CA167" s="70">
        <v>0</v>
      </c>
      <c r="CB167" s="70">
        <v>0</v>
      </c>
      <c r="CC167" s="70">
        <v>0</v>
      </c>
      <c r="CD167" s="70">
        <v>0</v>
      </c>
    </row>
    <row r="168" spans="1:82">
      <c r="A168" s="70" t="s">
        <v>1868</v>
      </c>
      <c r="B168" s="70">
        <v>64</v>
      </c>
      <c r="C168" s="70">
        <v>13</v>
      </c>
      <c r="D168" s="70">
        <v>4</v>
      </c>
      <c r="E168" s="70">
        <v>2016</v>
      </c>
      <c r="F168" s="70" t="s">
        <v>155</v>
      </c>
      <c r="G168" s="70" t="s">
        <v>1855</v>
      </c>
      <c r="H168" s="70" t="s">
        <v>1856</v>
      </c>
      <c r="I168" s="148"/>
      <c r="J168" s="71">
        <v>28.130485936980502</v>
      </c>
      <c r="K168" s="71">
        <v>0.90948566793579766</v>
      </c>
      <c r="L168" s="71">
        <v>3.9142810107858121</v>
      </c>
      <c r="M168" s="71">
        <v>29.78360352724647</v>
      </c>
      <c r="N168" s="71">
        <v>39.467723499761171</v>
      </c>
      <c r="O168" s="71">
        <v>33.444737760992766</v>
      </c>
      <c r="P168" s="71">
        <v>12.015619342932155</v>
      </c>
      <c r="Q168" s="71">
        <v>2.4489536696604843</v>
      </c>
      <c r="R168" s="71">
        <v>0</v>
      </c>
      <c r="S168" s="71">
        <v>2.7462190135417459</v>
      </c>
      <c r="T168" s="72"/>
      <c r="U168" s="71">
        <v>3675023</v>
      </c>
      <c r="V168" s="71">
        <v>451</v>
      </c>
      <c r="W168" s="71">
        <v>66</v>
      </c>
      <c r="X168" s="71">
        <v>7732</v>
      </c>
      <c r="Y168" s="71">
        <v>13591</v>
      </c>
      <c r="Z168" s="71">
        <v>19670</v>
      </c>
      <c r="AA168" s="71">
        <v>2473</v>
      </c>
      <c r="AB168" s="71">
        <v>34672</v>
      </c>
      <c r="AC168" s="71">
        <v>0</v>
      </c>
      <c r="AD168" s="71">
        <v>2.7462190135417459</v>
      </c>
      <c r="AE168" s="72"/>
      <c r="AF168" s="71">
        <v>19806414.652823929</v>
      </c>
      <c r="AG168" s="71">
        <v>712043.94376548578</v>
      </c>
      <c r="AH168" s="71">
        <v>602397.34476817667</v>
      </c>
      <c r="AI168" s="71">
        <v>46074316.167759173</v>
      </c>
      <c r="AJ168" s="71">
        <v>56583239.220416933</v>
      </c>
      <c r="AK168" s="71">
        <v>0</v>
      </c>
      <c r="AL168" s="71">
        <v>0</v>
      </c>
      <c r="AM168" s="71">
        <v>4755343.7239278527</v>
      </c>
      <c r="AN168" s="71">
        <v>0</v>
      </c>
      <c r="AO168" s="71">
        <v>0</v>
      </c>
      <c r="AP168" s="71">
        <v>128533755.05346155</v>
      </c>
      <c r="AQ168" s="72"/>
      <c r="AR168" s="71">
        <v>1009</v>
      </c>
      <c r="AS168" s="71">
        <v>183</v>
      </c>
      <c r="AT168" s="71">
        <v>0</v>
      </c>
      <c r="AU168" s="71">
        <v>0</v>
      </c>
      <c r="AV168" s="71">
        <v>0</v>
      </c>
      <c r="AW168" s="71">
        <v>0</v>
      </c>
      <c r="AX168" s="71"/>
      <c r="AY168" s="72"/>
      <c r="AZ168" s="71">
        <v>4304.6000000000004</v>
      </c>
      <c r="BA168" s="71">
        <v>3789.7</v>
      </c>
      <c r="BB168" s="71">
        <v>0</v>
      </c>
      <c r="BC168" s="71">
        <v>0</v>
      </c>
      <c r="BD168" s="71">
        <v>0</v>
      </c>
      <c r="BE168" s="71">
        <v>0</v>
      </c>
      <c r="BF168" s="71"/>
      <c r="BG168" s="72"/>
      <c r="BH168" s="71">
        <v>0</v>
      </c>
      <c r="BI168" s="71">
        <v>0</v>
      </c>
      <c r="BJ168" s="71">
        <v>11.548</v>
      </c>
      <c r="BK168" s="71">
        <v>0</v>
      </c>
      <c r="BL168" s="71">
        <v>3.9049999999999998</v>
      </c>
      <c r="BM168" s="71">
        <v>0</v>
      </c>
      <c r="BN168" s="72"/>
      <c r="BO168" s="71">
        <v>0</v>
      </c>
      <c r="BP168" s="71">
        <v>0</v>
      </c>
      <c r="BQ168" s="71">
        <v>2</v>
      </c>
      <c r="BR168" s="71">
        <v>0</v>
      </c>
      <c r="BS168" s="71">
        <v>1</v>
      </c>
      <c r="BT168" s="71">
        <v>0</v>
      </c>
      <c r="BU168"/>
      <c r="BV168" s="70">
        <v>15.452999999999999</v>
      </c>
      <c r="BW168" s="70">
        <v>0</v>
      </c>
      <c r="BX168" s="70">
        <v>0</v>
      </c>
      <c r="BY168" s="70">
        <v>0</v>
      </c>
      <c r="BZ168" s="70">
        <v>0</v>
      </c>
      <c r="CA168" s="70">
        <v>0</v>
      </c>
      <c r="CB168" s="70">
        <v>0</v>
      </c>
      <c r="CC168" s="70">
        <v>0</v>
      </c>
      <c r="CD168" s="70">
        <v>0</v>
      </c>
    </row>
    <row r="169" spans="1:82">
      <c r="A169" s="70" t="s">
        <v>1869</v>
      </c>
      <c r="B169" s="70">
        <v>65</v>
      </c>
      <c r="C169" s="70">
        <v>14</v>
      </c>
      <c r="D169" s="70">
        <v>4</v>
      </c>
      <c r="E169" s="70">
        <v>2017</v>
      </c>
      <c r="F169" s="70" t="s">
        <v>156</v>
      </c>
      <c r="G169" s="70" t="s">
        <v>1855</v>
      </c>
      <c r="H169" s="70" t="s">
        <v>1856</v>
      </c>
      <c r="I169" s="148"/>
      <c r="J169" s="71">
        <v>28.117705175448183</v>
      </c>
      <c r="K169" s="71">
        <v>0.92854608163836183</v>
      </c>
      <c r="L169" s="71">
        <v>3.6413150794875357</v>
      </c>
      <c r="M169" s="71">
        <v>29.51640949923743</v>
      </c>
      <c r="N169" s="71">
        <v>40.899146417190678</v>
      </c>
      <c r="O169" s="71">
        <v>33.266959669197057</v>
      </c>
      <c r="P169" s="71">
        <v>11.85742964270217</v>
      </c>
      <c r="Q169" s="71">
        <v>2.3662119302603402</v>
      </c>
      <c r="R169" s="71">
        <v>0</v>
      </c>
      <c r="S169" s="71">
        <v>3.3279682349421829</v>
      </c>
      <c r="T169" s="72"/>
      <c r="U169" s="71">
        <v>3913827</v>
      </c>
      <c r="V169" s="71">
        <v>451</v>
      </c>
      <c r="W169" s="71">
        <v>66</v>
      </c>
      <c r="X169" s="71">
        <v>7732</v>
      </c>
      <c r="Y169" s="71">
        <v>13768</v>
      </c>
      <c r="Z169" s="71">
        <v>19890</v>
      </c>
      <c r="AA169" s="71">
        <v>2456</v>
      </c>
      <c r="AB169" s="71">
        <v>34643</v>
      </c>
      <c r="AC169" s="71">
        <v>0</v>
      </c>
      <c r="AD169" s="71">
        <v>3.3279682349421829</v>
      </c>
      <c r="AE169" s="72"/>
      <c r="AF169" s="71">
        <v>21116943.733110599</v>
      </c>
      <c r="AG169" s="71">
        <v>736941.03675771272</v>
      </c>
      <c r="AH169" s="71">
        <v>767679.86326313333</v>
      </c>
      <c r="AI169" s="71">
        <v>46816634.841102578</v>
      </c>
      <c r="AJ169" s="71">
        <v>60518601.384696357</v>
      </c>
      <c r="AK169" s="71">
        <v>0</v>
      </c>
      <c r="AL169" s="71">
        <v>0</v>
      </c>
      <c r="AM169" s="71">
        <v>4758800.8992033899</v>
      </c>
      <c r="AN169" s="71">
        <v>0</v>
      </c>
      <c r="AO169" s="71">
        <v>0</v>
      </c>
      <c r="AP169" s="71">
        <v>134715601.75813377</v>
      </c>
      <c r="AQ169" s="72"/>
      <c r="AR169" s="71">
        <v>1083</v>
      </c>
      <c r="AS169" s="71">
        <v>211</v>
      </c>
      <c r="AT169" s="71">
        <v>0</v>
      </c>
      <c r="AU169" s="71">
        <v>0</v>
      </c>
      <c r="AV169" s="71">
        <v>0</v>
      </c>
      <c r="AW169" s="71">
        <v>0</v>
      </c>
      <c r="AX169" s="71"/>
      <c r="AY169" s="72"/>
      <c r="AZ169" s="71">
        <v>4716.8999999999996</v>
      </c>
      <c r="BA169" s="71">
        <v>4293</v>
      </c>
      <c r="BB169" s="71">
        <v>0</v>
      </c>
      <c r="BC169" s="71">
        <v>0</v>
      </c>
      <c r="BD169" s="71">
        <v>0</v>
      </c>
      <c r="BE169" s="71">
        <v>0</v>
      </c>
      <c r="BF169" s="71"/>
      <c r="BG169" s="72"/>
      <c r="BH169" s="71">
        <v>0</v>
      </c>
      <c r="BI169" s="71">
        <v>0</v>
      </c>
      <c r="BJ169" s="71">
        <v>11.694000000000001</v>
      </c>
      <c r="BK169" s="71">
        <v>0</v>
      </c>
      <c r="BL169" s="71">
        <v>3.6120000000000001</v>
      </c>
      <c r="BM169" s="71">
        <v>0</v>
      </c>
      <c r="BN169" s="72"/>
      <c r="BO169" s="71">
        <v>0</v>
      </c>
      <c r="BP169" s="71">
        <v>0</v>
      </c>
      <c r="BQ169" s="71">
        <v>2</v>
      </c>
      <c r="BR169" s="71">
        <v>0</v>
      </c>
      <c r="BS169" s="71">
        <v>1</v>
      </c>
      <c r="BT169" s="71">
        <v>0</v>
      </c>
      <c r="BU169"/>
      <c r="BV169" s="70">
        <v>15.305999999999999</v>
      </c>
      <c r="BW169" s="70">
        <v>0</v>
      </c>
      <c r="BX169" s="70">
        <v>0</v>
      </c>
      <c r="BY169" s="70">
        <v>0</v>
      </c>
      <c r="BZ169" s="70">
        <v>0</v>
      </c>
      <c r="CA169" s="70">
        <v>0</v>
      </c>
      <c r="CB169" s="70">
        <v>0</v>
      </c>
      <c r="CC169" s="70">
        <v>0</v>
      </c>
      <c r="CD169" s="70">
        <v>0</v>
      </c>
    </row>
    <row r="170" spans="1:82">
      <c r="A170" s="70" t="s">
        <v>1870</v>
      </c>
      <c r="B170" s="70">
        <v>66</v>
      </c>
      <c r="C170" s="70">
        <v>15</v>
      </c>
      <c r="D170" s="70">
        <v>4</v>
      </c>
      <c r="E170" s="70">
        <v>2018</v>
      </c>
      <c r="F170" s="70" t="s">
        <v>183</v>
      </c>
      <c r="G170" s="70" t="s">
        <v>1855</v>
      </c>
      <c r="H170" s="70" t="s">
        <v>1856</v>
      </c>
      <c r="I170" s="148"/>
      <c r="J170" s="71">
        <v>28.435140969942996</v>
      </c>
      <c r="K170" s="71">
        <v>0.86689070147745251</v>
      </c>
      <c r="L170" s="71">
        <v>3.3909250592182141</v>
      </c>
      <c r="M170" s="71">
        <v>29.975620819490125</v>
      </c>
      <c r="N170" s="71">
        <v>37.773709101478708</v>
      </c>
      <c r="O170" s="71">
        <v>32.784723843394943</v>
      </c>
      <c r="P170" s="71">
        <v>11.930593380332093</v>
      </c>
      <c r="Q170" s="71">
        <v>2.20457552746347</v>
      </c>
      <c r="R170" s="71">
        <v>0</v>
      </c>
      <c r="S170" s="71">
        <v>4.4559940810542153</v>
      </c>
      <c r="T170" s="72"/>
      <c r="U170" s="71">
        <v>4130494</v>
      </c>
      <c r="V170" s="71">
        <v>451</v>
      </c>
      <c r="W170" s="71">
        <v>66</v>
      </c>
      <c r="X170" s="71">
        <v>7732</v>
      </c>
      <c r="Y170" s="71">
        <v>14018</v>
      </c>
      <c r="Z170" s="71">
        <v>19977</v>
      </c>
      <c r="AA170" s="71">
        <v>2496</v>
      </c>
      <c r="AB170" s="71">
        <v>34783</v>
      </c>
      <c r="AC170" s="71">
        <v>0</v>
      </c>
      <c r="AD170" s="71">
        <v>4.4559940810542153</v>
      </c>
      <c r="AE170" s="72"/>
      <c r="AF170" s="71">
        <v>21485663.456247199</v>
      </c>
      <c r="AG170" s="71">
        <v>654700.73351074092</v>
      </c>
      <c r="AH170" s="71">
        <v>723969.97592185636</v>
      </c>
      <c r="AI170" s="71">
        <v>45172442.291777447</v>
      </c>
      <c r="AJ170" s="71">
        <v>55199082.477792896</v>
      </c>
      <c r="AK170" s="71">
        <v>0</v>
      </c>
      <c r="AL170" s="71">
        <v>0</v>
      </c>
      <c r="AM170" s="71">
        <v>4787918.5838832827</v>
      </c>
      <c r="AN170" s="71">
        <v>0</v>
      </c>
      <c r="AO170" s="71">
        <v>0</v>
      </c>
      <c r="AP170" s="71">
        <v>128023777.51913342</v>
      </c>
      <c r="AQ170" s="72"/>
      <c r="AR170" s="71">
        <v>1159</v>
      </c>
      <c r="AS170" s="71">
        <v>234</v>
      </c>
      <c r="AT170" s="71">
        <v>0</v>
      </c>
      <c r="AU170" s="71">
        <v>0</v>
      </c>
      <c r="AV170" s="71">
        <v>0</v>
      </c>
      <c r="AW170" s="71">
        <v>0</v>
      </c>
      <c r="AX170" s="71"/>
      <c r="AY170" s="72"/>
      <c r="AZ170" s="71">
        <v>5120.6000000000004</v>
      </c>
      <c r="BA170" s="71">
        <v>4582</v>
      </c>
      <c r="BB170" s="71">
        <v>0</v>
      </c>
      <c r="BC170" s="71">
        <v>0</v>
      </c>
      <c r="BD170" s="71">
        <v>0</v>
      </c>
      <c r="BE170" s="71">
        <v>0</v>
      </c>
      <c r="BF170" s="71"/>
      <c r="BG170" s="72"/>
      <c r="BH170" s="71">
        <v>0</v>
      </c>
      <c r="BI170" s="71">
        <v>0</v>
      </c>
      <c r="BJ170" s="71">
        <v>12.127000000000001</v>
      </c>
      <c r="BK170" s="71">
        <v>0</v>
      </c>
      <c r="BL170" s="71">
        <v>3.621</v>
      </c>
      <c r="BM170" s="71">
        <v>0</v>
      </c>
      <c r="BN170" s="72"/>
      <c r="BO170" s="71">
        <v>0</v>
      </c>
      <c r="BP170" s="71">
        <v>0</v>
      </c>
      <c r="BQ170" s="71">
        <v>2</v>
      </c>
      <c r="BR170" s="71">
        <v>0</v>
      </c>
      <c r="BS170" s="71">
        <v>1</v>
      </c>
      <c r="BT170" s="71">
        <v>0</v>
      </c>
      <c r="BU170"/>
      <c r="BV170" s="70">
        <v>15.747999999999999</v>
      </c>
      <c r="BW170" s="70">
        <v>0</v>
      </c>
      <c r="BX170" s="70">
        <v>0</v>
      </c>
      <c r="BY170" s="70">
        <v>0</v>
      </c>
      <c r="BZ170" s="70">
        <v>0</v>
      </c>
      <c r="CA170" s="70">
        <v>0</v>
      </c>
      <c r="CB170" s="70">
        <v>0</v>
      </c>
      <c r="CC170" s="70">
        <v>0</v>
      </c>
      <c r="CD170" s="70">
        <v>0</v>
      </c>
    </row>
    <row r="171" spans="1:82">
      <c r="A171" s="70" t="s">
        <v>1871</v>
      </c>
      <c r="B171" s="70">
        <v>67</v>
      </c>
      <c r="C171" s="70">
        <v>16</v>
      </c>
      <c r="D171" s="70">
        <v>4</v>
      </c>
      <c r="E171" s="70">
        <v>2019</v>
      </c>
      <c r="F171" s="70" t="s">
        <v>158</v>
      </c>
      <c r="G171" s="70" t="s">
        <v>1855</v>
      </c>
      <c r="H171" s="70" t="s">
        <v>1856</v>
      </c>
      <c r="I171" s="148"/>
      <c r="J171" s="71">
        <v>25.131303369560019</v>
      </c>
      <c r="K171" s="71">
        <v>0.77779755959211216</v>
      </c>
      <c r="L171" s="71">
        <v>3.4091512811399021</v>
      </c>
      <c r="M171" s="71">
        <v>28.574493287269117</v>
      </c>
      <c r="N171" s="71">
        <v>37.127336832021228</v>
      </c>
      <c r="O171" s="71">
        <v>31.9486565163281</v>
      </c>
      <c r="P171" s="71">
        <v>11.827930865063063</v>
      </c>
      <c r="Q171" s="71">
        <v>2.1473922196912199</v>
      </c>
      <c r="R171" s="71">
        <v>0</v>
      </c>
      <c r="S171" s="71">
        <v>2.4204693444098093</v>
      </c>
      <c r="T171" s="72"/>
      <c r="U171" s="71">
        <v>3820230</v>
      </c>
      <c r="V171" s="71">
        <v>451</v>
      </c>
      <c r="W171" s="71">
        <v>66</v>
      </c>
      <c r="X171" s="71">
        <v>7732</v>
      </c>
      <c r="Y171" s="71">
        <v>14195</v>
      </c>
      <c r="Z171" s="71">
        <v>20002</v>
      </c>
      <c r="AA171" s="71">
        <v>2456</v>
      </c>
      <c r="AB171" s="71">
        <v>34798</v>
      </c>
      <c r="AC171" s="71">
        <v>0</v>
      </c>
      <c r="AD171" s="71">
        <v>2.4204693444098089</v>
      </c>
      <c r="AE171" s="72"/>
      <c r="AF171" s="71">
        <v>19310416.72415594</v>
      </c>
      <c r="AG171" s="71">
        <v>631212.66563206539</v>
      </c>
      <c r="AH171" s="71">
        <v>777602.54970161128</v>
      </c>
      <c r="AI171" s="71">
        <v>46634856.947700903</v>
      </c>
      <c r="AJ171" s="71">
        <v>60473101.592388548</v>
      </c>
      <c r="AK171" s="71">
        <v>0</v>
      </c>
      <c r="AL171" s="71">
        <v>0</v>
      </c>
      <c r="AM171" s="71">
        <v>4739225.6407962516</v>
      </c>
      <c r="AN171" s="71">
        <v>0</v>
      </c>
      <c r="AO171" s="71">
        <v>0</v>
      </c>
      <c r="AP171" s="71">
        <v>132566416.12037531</v>
      </c>
      <c r="AQ171" s="72"/>
      <c r="AR171" s="71">
        <v>1242</v>
      </c>
      <c r="AS171" s="71">
        <v>256</v>
      </c>
      <c r="AT171" s="71">
        <v>0</v>
      </c>
      <c r="AU171" s="71">
        <v>0</v>
      </c>
      <c r="AV171" s="71">
        <v>0</v>
      </c>
      <c r="AW171" s="71">
        <v>0</v>
      </c>
      <c r="AX171" s="71"/>
      <c r="AY171" s="72"/>
      <c r="AZ171" s="71">
        <v>5508.5000000000009</v>
      </c>
      <c r="BA171" s="71">
        <v>4994.9000000000024</v>
      </c>
      <c r="BB171" s="71">
        <v>0</v>
      </c>
      <c r="BC171" s="71">
        <v>0</v>
      </c>
      <c r="BD171" s="71">
        <v>0</v>
      </c>
      <c r="BE171" s="71">
        <v>0</v>
      </c>
      <c r="BF171" s="71"/>
      <c r="BG171" s="72"/>
      <c r="BH171" s="71">
        <v>0</v>
      </c>
      <c r="BI171" s="71">
        <v>0</v>
      </c>
      <c r="BJ171" s="71">
        <v>11.398999999999999</v>
      </c>
      <c r="BK171" s="71">
        <v>0</v>
      </c>
      <c r="BL171" s="71">
        <v>3.4140000000000001</v>
      </c>
      <c r="BM171" s="71">
        <v>0</v>
      </c>
      <c r="BN171" s="72"/>
      <c r="BO171" s="71">
        <v>0</v>
      </c>
      <c r="BP171" s="71">
        <v>0</v>
      </c>
      <c r="BQ171" s="71">
        <v>2</v>
      </c>
      <c r="BR171" s="71">
        <v>0</v>
      </c>
      <c r="BS171" s="71">
        <v>1</v>
      </c>
      <c r="BT171" s="71">
        <v>0</v>
      </c>
      <c r="BU171"/>
      <c r="BV171" s="70">
        <v>14.813000000000001</v>
      </c>
      <c r="BW171" s="70">
        <v>0</v>
      </c>
      <c r="BX171" s="70">
        <v>0</v>
      </c>
      <c r="BY171" s="70">
        <v>0</v>
      </c>
      <c r="BZ171" s="70">
        <v>0</v>
      </c>
      <c r="CA171" s="70">
        <v>0</v>
      </c>
      <c r="CB171" s="70">
        <v>0</v>
      </c>
      <c r="CC171" s="70">
        <v>0</v>
      </c>
      <c r="CD171" s="70">
        <v>0</v>
      </c>
    </row>
    <row r="172" spans="1:82">
      <c r="A172" s="70" t="s">
        <v>1872</v>
      </c>
      <c r="B172" s="70">
        <v>68</v>
      </c>
      <c r="C172" s="70">
        <v>17</v>
      </c>
      <c r="D172" s="70">
        <v>4</v>
      </c>
      <c r="E172" s="70">
        <v>2020</v>
      </c>
      <c r="F172" s="70" t="s">
        <v>159</v>
      </c>
      <c r="G172" s="70" t="s">
        <v>1855</v>
      </c>
      <c r="H172" s="70" t="s">
        <v>1856</v>
      </c>
      <c r="I172" s="148"/>
      <c r="J172" s="71">
        <v>24.640120749335271</v>
      </c>
      <c r="K172" s="71">
        <v>0.75840778067500625</v>
      </c>
      <c r="L172" s="71">
        <v>2.2409025809695584</v>
      </c>
      <c r="M172" s="71">
        <v>25.147680485082432</v>
      </c>
      <c r="N172" s="71">
        <v>37.367052450714944</v>
      </c>
      <c r="O172" s="71">
        <v>28.10349506969094</v>
      </c>
      <c r="P172" s="71">
        <v>11.263965467236515</v>
      </c>
      <c r="Q172" s="71">
        <v>2.0591443039838699</v>
      </c>
      <c r="R172" s="71">
        <v>0</v>
      </c>
      <c r="S172" s="71">
        <v>2.8355764133369661</v>
      </c>
      <c r="T172" s="72"/>
      <c r="U172" s="71">
        <v>3671673</v>
      </c>
      <c r="V172" s="71">
        <v>410</v>
      </c>
      <c r="W172" s="71">
        <v>48</v>
      </c>
      <c r="X172" s="71">
        <v>7687</v>
      </c>
      <c r="Y172" s="71">
        <v>14426</v>
      </c>
      <c r="Z172" s="71">
        <v>20082</v>
      </c>
      <c r="AA172" s="71">
        <v>2486</v>
      </c>
      <c r="AB172" s="71">
        <v>34924</v>
      </c>
      <c r="AC172" s="71">
        <v>0</v>
      </c>
      <c r="AD172" s="71">
        <v>2.8355764133369661</v>
      </c>
      <c r="AE172" s="72"/>
      <c r="AF172" s="71">
        <v>19207465.35353291</v>
      </c>
      <c r="AG172" s="71">
        <v>584929.85102952179</v>
      </c>
      <c r="AH172" s="71">
        <v>538526.27132558951</v>
      </c>
      <c r="AI172" s="71">
        <v>42812344.332130745</v>
      </c>
      <c r="AJ172" s="71">
        <v>63339784.839826576</v>
      </c>
      <c r="AK172" s="71"/>
      <c r="AL172" s="71"/>
      <c r="AM172" s="71">
        <v>4557970.0137328207</v>
      </c>
      <c r="AN172" s="71"/>
      <c r="AO172" s="71"/>
      <c r="AP172" s="71">
        <v>131041020.66157816</v>
      </c>
      <c r="AQ172" s="72"/>
      <c r="AR172" s="71">
        <v>1327</v>
      </c>
      <c r="AS172" s="71">
        <v>263</v>
      </c>
      <c r="AT172" s="71">
        <v>0</v>
      </c>
      <c r="AU172" s="71">
        <v>0</v>
      </c>
      <c r="AV172" s="71">
        <v>0</v>
      </c>
      <c r="AW172" s="71">
        <v>0</v>
      </c>
      <c r="AX172" s="71"/>
      <c r="AY172" s="72"/>
      <c r="AZ172" s="71">
        <v>5991.2000000000007</v>
      </c>
      <c r="BA172" s="71">
        <v>5169.1000000000022</v>
      </c>
      <c r="BB172" s="71">
        <v>0</v>
      </c>
      <c r="BC172" s="71">
        <v>0</v>
      </c>
      <c r="BD172" s="71">
        <v>0</v>
      </c>
      <c r="BE172" s="71">
        <v>0</v>
      </c>
      <c r="BF172" s="71"/>
      <c r="BG172" s="72"/>
      <c r="BH172" s="71">
        <v>0</v>
      </c>
      <c r="BI172" s="71">
        <v>0</v>
      </c>
      <c r="BJ172" s="71">
        <v>10.026999999999999</v>
      </c>
      <c r="BK172" s="71">
        <v>0</v>
      </c>
      <c r="BL172" s="71">
        <v>3.218</v>
      </c>
      <c r="BM172" s="71">
        <v>0</v>
      </c>
      <c r="BN172" s="72"/>
      <c r="BO172" s="71">
        <v>0</v>
      </c>
      <c r="BP172" s="71">
        <v>0</v>
      </c>
      <c r="BQ172" s="71">
        <v>2</v>
      </c>
      <c r="BR172" s="71">
        <v>0</v>
      </c>
      <c r="BS172" s="71">
        <v>1</v>
      </c>
      <c r="BT172" s="71">
        <v>0</v>
      </c>
      <c r="BU172"/>
      <c r="BV172" s="70">
        <v>13.244999999999999</v>
      </c>
      <c r="BW172" s="70">
        <v>0</v>
      </c>
      <c r="BX172" s="70">
        <v>0</v>
      </c>
      <c r="BY172" s="70">
        <v>0</v>
      </c>
      <c r="BZ172" s="70">
        <v>0</v>
      </c>
      <c r="CA172" s="70">
        <v>0</v>
      </c>
      <c r="CB172" s="70">
        <v>0</v>
      </c>
      <c r="CC172" s="70">
        <v>0</v>
      </c>
      <c r="CD172" s="70">
        <v>0</v>
      </c>
    </row>
    <row r="173" spans="1:82">
      <c r="A173" s="70" t="s">
        <v>1873</v>
      </c>
      <c r="B173" s="70">
        <v>68</v>
      </c>
      <c r="C173" s="70">
        <v>18</v>
      </c>
      <c r="D173" s="70">
        <v>4</v>
      </c>
      <c r="E173" s="70">
        <v>2021</v>
      </c>
      <c r="F173" s="70" t="s">
        <v>160</v>
      </c>
      <c r="G173" s="70" t="s">
        <v>1855</v>
      </c>
      <c r="H173" s="70" t="s">
        <v>1856</v>
      </c>
      <c r="I173" s="148"/>
      <c r="J173" s="71">
        <v>25.102619364729982</v>
      </c>
      <c r="K173" s="71">
        <v>0.85935430881722707</v>
      </c>
      <c r="L173" s="71">
        <v>2.1365461768217915</v>
      </c>
      <c r="M173" s="71">
        <v>28.462054799757343</v>
      </c>
      <c r="N173" s="71">
        <v>37.159011134202956</v>
      </c>
      <c r="O173" s="71">
        <v>27.435512579061019</v>
      </c>
      <c r="P173" s="71">
        <v>11.918554397675681</v>
      </c>
      <c r="Q173" s="71">
        <v>2.0434903718028599</v>
      </c>
      <c r="R173" s="71">
        <v>0</v>
      </c>
      <c r="S173" s="71">
        <v>3.5844738935427518</v>
      </c>
      <c r="T173" s="72"/>
      <c r="U173" s="71">
        <v>3939385</v>
      </c>
      <c r="V173" s="71">
        <v>410</v>
      </c>
      <c r="W173" s="71">
        <v>48</v>
      </c>
      <c r="X173" s="71">
        <v>7687</v>
      </c>
      <c r="Y173" s="71">
        <v>14584</v>
      </c>
      <c r="Z173" s="71">
        <v>20186</v>
      </c>
      <c r="AA173" s="71">
        <v>2565</v>
      </c>
      <c r="AB173" s="71">
        <v>34999</v>
      </c>
      <c r="AC173" s="71">
        <v>0</v>
      </c>
      <c r="AD173" s="71">
        <v>3.5844738935427518</v>
      </c>
      <c r="AE173" s="72"/>
      <c r="AF173" s="71">
        <v>19326958.363196053</v>
      </c>
      <c r="AG173" s="71">
        <v>651359.01706355554</v>
      </c>
      <c r="AH173" s="71">
        <v>495469.52177346387</v>
      </c>
      <c r="AI173" s="71">
        <v>45683029.143034667</v>
      </c>
      <c r="AJ173" s="71">
        <v>58440357.866593741</v>
      </c>
      <c r="AK173" s="71">
        <v>0</v>
      </c>
      <c r="AL173" s="71">
        <v>0</v>
      </c>
      <c r="AM173" s="71">
        <v>4594104.8093852941</v>
      </c>
      <c r="AN173" s="71">
        <v>0</v>
      </c>
      <c r="AO173" s="71">
        <v>0</v>
      </c>
      <c r="AP173" s="71">
        <v>129191278.72104678</v>
      </c>
      <c r="AQ173" s="72"/>
      <c r="AR173" s="71">
        <v>1421</v>
      </c>
      <c r="AS173" s="71">
        <v>265</v>
      </c>
      <c r="AT173" s="71">
        <v>0</v>
      </c>
      <c r="AU173" s="71">
        <v>0</v>
      </c>
      <c r="AV173" s="71">
        <v>0</v>
      </c>
      <c r="AW173" s="71">
        <v>0</v>
      </c>
      <c r="AX173" s="71"/>
      <c r="AY173" s="72"/>
      <c r="AZ173" s="71">
        <v>6516.1000000000013</v>
      </c>
      <c r="BA173" s="71">
        <v>5385.6000000000022</v>
      </c>
      <c r="BB173" s="71">
        <v>0</v>
      </c>
      <c r="BC173" s="71">
        <v>0</v>
      </c>
      <c r="BD173" s="71">
        <v>0</v>
      </c>
      <c r="BE173" s="71">
        <v>0</v>
      </c>
      <c r="BF173" s="71"/>
      <c r="BG173" s="72"/>
      <c r="BH173" s="71">
        <v>0</v>
      </c>
      <c r="BI173" s="71">
        <v>0</v>
      </c>
      <c r="BJ173" s="71">
        <v>10.763999999999999</v>
      </c>
      <c r="BK173" s="71">
        <v>0</v>
      </c>
      <c r="BL173" s="71">
        <v>2.8439999999999999</v>
      </c>
      <c r="BM173" s="71">
        <v>0</v>
      </c>
      <c r="BN173" s="72"/>
      <c r="BO173" s="71">
        <v>0</v>
      </c>
      <c r="BP173" s="71">
        <v>0</v>
      </c>
      <c r="BQ173" s="71">
        <v>2</v>
      </c>
      <c r="BR173" s="71">
        <v>0</v>
      </c>
      <c r="BS173" s="71">
        <v>1</v>
      </c>
      <c r="BT173" s="71">
        <v>0</v>
      </c>
      <c r="BU173"/>
      <c r="BV173" s="70">
        <v>13.608000000000001</v>
      </c>
      <c r="BW173" s="70">
        <v>0</v>
      </c>
      <c r="BX173" s="70">
        <v>0</v>
      </c>
      <c r="BY173" s="70">
        <v>0</v>
      </c>
      <c r="BZ173" s="70">
        <v>0</v>
      </c>
      <c r="CA173" s="70">
        <v>0</v>
      </c>
      <c r="CB173" s="70">
        <v>0</v>
      </c>
      <c r="CC173" s="70">
        <v>0</v>
      </c>
      <c r="CD173" s="70">
        <v>0</v>
      </c>
    </row>
    <row r="174" spans="1:82">
      <c r="A174" s="70" t="s">
        <v>1874</v>
      </c>
      <c r="B174" s="70">
        <v>68</v>
      </c>
      <c r="C174" s="70">
        <v>19</v>
      </c>
      <c r="D174" s="70">
        <v>4</v>
      </c>
      <c r="E174" s="70">
        <v>2022</v>
      </c>
      <c r="F174" s="70" t="s">
        <v>161</v>
      </c>
      <c r="G174" s="70" t="s">
        <v>1855</v>
      </c>
      <c r="H174" s="70" t="s">
        <v>1856</v>
      </c>
      <c r="I174" s="148"/>
      <c r="J174" s="71">
        <v>21.964507658371911</v>
      </c>
      <c r="K174" s="71">
        <v>0.77397519297365591</v>
      </c>
      <c r="L174" s="71">
        <v>1.998894848370431</v>
      </c>
      <c r="M174" s="71">
        <v>26.880710830592147</v>
      </c>
      <c r="N174" s="71">
        <v>37.140868260438481</v>
      </c>
      <c r="O174" s="71">
        <v>28.987787884991963</v>
      </c>
      <c r="P174" s="71">
        <v>12.027931960076934</v>
      </c>
      <c r="Q174" s="71">
        <v>2.0619751036531335</v>
      </c>
      <c r="R174" s="71">
        <v>0</v>
      </c>
      <c r="S174" s="71">
        <v>1.9446807351320401</v>
      </c>
      <c r="T174" s="72"/>
      <c r="U174" s="71">
        <v>4173535</v>
      </c>
      <c r="V174" s="71">
        <v>410</v>
      </c>
      <c r="W174" s="71">
        <v>48</v>
      </c>
      <c r="X174" s="71">
        <v>7687</v>
      </c>
      <c r="Y174" s="71">
        <v>14780</v>
      </c>
      <c r="Z174" s="71">
        <v>20264</v>
      </c>
      <c r="AA174" s="71">
        <v>2628</v>
      </c>
      <c r="AB174" s="71">
        <v>35026</v>
      </c>
      <c r="AC174" s="71">
        <v>0</v>
      </c>
      <c r="AD174" s="71">
        <v>1.9446807351320401</v>
      </c>
      <c r="AE174" s="72"/>
      <c r="AF174" s="71">
        <v>17400785.510847006</v>
      </c>
      <c r="AG174" s="71">
        <v>626035.96479914221</v>
      </c>
      <c r="AH174" s="71">
        <v>544590.32067336806</v>
      </c>
      <c r="AI174" s="71">
        <v>44679367.445961483</v>
      </c>
      <c r="AJ174" s="71">
        <v>61235954.488651872</v>
      </c>
      <c r="AK174" s="71">
        <v>0</v>
      </c>
      <c r="AL174" s="71">
        <v>0</v>
      </c>
      <c r="AM174" s="71">
        <v>4522812.6139036296</v>
      </c>
      <c r="AN174" s="71">
        <v>0</v>
      </c>
      <c r="AO174" s="71">
        <v>0</v>
      </c>
      <c r="AP174" s="71">
        <v>129009546.34483649</v>
      </c>
      <c r="AQ174" s="72"/>
      <c r="AR174" s="71">
        <v>1556</v>
      </c>
      <c r="AS174" s="71">
        <v>268</v>
      </c>
      <c r="AT174" s="71">
        <v>0</v>
      </c>
      <c r="AU174" s="71">
        <v>0</v>
      </c>
      <c r="AV174" s="71">
        <v>0</v>
      </c>
      <c r="AW174" s="71">
        <v>0</v>
      </c>
      <c r="AX174" s="71"/>
      <c r="AY174" s="72"/>
      <c r="AZ174" s="71">
        <v>7250.0999999999985</v>
      </c>
      <c r="BA174" s="71">
        <v>5425.6000000000022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1875</v>
      </c>
      <c r="B175" s="70">
        <v>68</v>
      </c>
      <c r="C175" s="70">
        <v>20</v>
      </c>
      <c r="D175" s="70">
        <v>4</v>
      </c>
      <c r="E175" s="70">
        <v>2023</v>
      </c>
      <c r="F175" s="70" t="s">
        <v>1539</v>
      </c>
      <c r="G175" s="70" t="s">
        <v>1855</v>
      </c>
      <c r="H175" s="70" t="s">
        <v>1856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1660</v>
      </c>
      <c r="AS175" s="71">
        <v>270</v>
      </c>
      <c r="AT175" s="71">
        <v>0</v>
      </c>
      <c r="AU175" s="71">
        <v>0</v>
      </c>
      <c r="AV175" s="71">
        <v>0</v>
      </c>
      <c r="AW175" s="71">
        <v>0</v>
      </c>
      <c r="AX175" s="71"/>
      <c r="AY175" s="72"/>
      <c r="AZ175" s="71">
        <v>7817.7999999999929</v>
      </c>
      <c r="BA175" s="71">
        <v>5456.6000000000022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1876</v>
      </c>
      <c r="B176" s="70">
        <v>68</v>
      </c>
      <c r="C176" s="70">
        <v>21</v>
      </c>
      <c r="D176" s="70">
        <v>4</v>
      </c>
      <c r="E176" s="70">
        <v>2024</v>
      </c>
      <c r="F176" s="70" t="s">
        <v>1554</v>
      </c>
      <c r="G176" s="70" t="s">
        <v>1855</v>
      </c>
      <c r="H176" s="70" t="s">
        <v>1856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1877</v>
      </c>
      <c r="B177" s="70">
        <v>222</v>
      </c>
      <c r="C177" s="70">
        <v>1</v>
      </c>
      <c r="D177" s="70">
        <v>14</v>
      </c>
      <c r="E177" s="70">
        <v>1990</v>
      </c>
      <c r="F177" s="70" t="s">
        <v>787</v>
      </c>
      <c r="G177" s="70" t="s">
        <v>1878</v>
      </c>
      <c r="H177" s="70" t="s">
        <v>1879</v>
      </c>
      <c r="I177" s="148"/>
      <c r="J177" s="71">
        <v>154.65784780107259</v>
      </c>
      <c r="K177" s="71">
        <v>14.11233097155465</v>
      </c>
      <c r="L177" s="71">
        <v>11.42641540367155</v>
      </c>
      <c r="M177" s="71">
        <v>31.914604786535619</v>
      </c>
      <c r="N177" s="71">
        <v>48.227397200751582</v>
      </c>
      <c r="O177" s="71">
        <v>32.221306132656323</v>
      </c>
      <c r="P177" s="71">
        <v>56.426581698740193</v>
      </c>
      <c r="Q177" s="71">
        <v>3.0555643112677999</v>
      </c>
      <c r="R177" s="71">
        <v>0</v>
      </c>
      <c r="S177" s="71">
        <v>2.237540132621274</v>
      </c>
      <c r="T177" s="72"/>
      <c r="U177" s="71">
        <v>6395506</v>
      </c>
      <c r="V177" s="71">
        <v>3184</v>
      </c>
      <c r="W177" s="71">
        <v>102</v>
      </c>
      <c r="X177" s="71">
        <v>10164</v>
      </c>
      <c r="Y177" s="71">
        <v>12507</v>
      </c>
      <c r="Z177" s="71">
        <v>13253</v>
      </c>
      <c r="AA177" s="71">
        <v>13701</v>
      </c>
      <c r="AB177" s="71">
        <v>49612</v>
      </c>
      <c r="AC177" s="71">
        <v>0</v>
      </c>
      <c r="AD177" s="71">
        <v>2.237540132621274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1880</v>
      </c>
      <c r="B178" s="70">
        <v>223</v>
      </c>
      <c r="C178" s="70">
        <v>2</v>
      </c>
      <c r="D178" s="70">
        <v>14</v>
      </c>
      <c r="E178" s="70">
        <v>2005</v>
      </c>
      <c r="F178" s="70" t="s">
        <v>789</v>
      </c>
      <c r="G178" s="1064" t="s">
        <v>1878</v>
      </c>
      <c r="H178" s="70" t="s">
        <v>1879</v>
      </c>
      <c r="I178" s="148"/>
      <c r="J178" s="71">
        <v>129.83664491180909</v>
      </c>
      <c r="K178" s="71">
        <v>9.8912634509015387</v>
      </c>
      <c r="L178" s="71">
        <v>25.058444861880051</v>
      </c>
      <c r="M178" s="71">
        <v>56.595808240470127</v>
      </c>
      <c r="N178" s="71">
        <v>65.397150571854709</v>
      </c>
      <c r="O178" s="71">
        <v>50.182150117655631</v>
      </c>
      <c r="P178" s="71">
        <v>58.065977527271137</v>
      </c>
      <c r="Q178" s="71">
        <v>2.6856680520485701</v>
      </c>
      <c r="R178" s="71">
        <v>0</v>
      </c>
      <c r="S178" s="71">
        <v>0</v>
      </c>
      <c r="T178" s="72"/>
      <c r="U178" s="71">
        <v>7552502</v>
      </c>
      <c r="V178" s="71">
        <v>2820</v>
      </c>
      <c r="W178" s="71">
        <v>204</v>
      </c>
      <c r="X178" s="71">
        <v>7850</v>
      </c>
      <c r="Y178" s="71">
        <v>13543</v>
      </c>
      <c r="Z178" s="71">
        <v>23885</v>
      </c>
      <c r="AA178" s="71">
        <v>11547</v>
      </c>
      <c r="AB178" s="71">
        <v>45586</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1881</v>
      </c>
      <c r="B179" s="70">
        <v>224</v>
      </c>
      <c r="C179" s="70">
        <v>3</v>
      </c>
      <c r="D179" s="70">
        <v>14</v>
      </c>
      <c r="E179" s="70">
        <v>2006</v>
      </c>
      <c r="F179" s="70" t="s">
        <v>790</v>
      </c>
      <c r="G179" s="1064" t="s">
        <v>1878</v>
      </c>
      <c r="H179" s="70" t="s">
        <v>1879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1882</v>
      </c>
      <c r="B180" s="70">
        <v>225</v>
      </c>
      <c r="C180" s="70">
        <v>4</v>
      </c>
      <c r="D180" s="70">
        <v>14</v>
      </c>
      <c r="E180" s="70">
        <v>2007</v>
      </c>
      <c r="F180" s="70" t="s">
        <v>791</v>
      </c>
      <c r="G180" s="70" t="s">
        <v>1878</v>
      </c>
      <c r="H180" s="70" t="s">
        <v>1879</v>
      </c>
      <c r="I180" s="148"/>
      <c r="J180" s="71">
        <v>124.5915426386032</v>
      </c>
      <c r="K180" s="71">
        <v>8.911814420302278</v>
      </c>
      <c r="L180" s="71">
        <v>29.891225751486932</v>
      </c>
      <c r="M180" s="71">
        <v>70.886558483052752</v>
      </c>
      <c r="N180" s="71">
        <v>72.686881030520667</v>
      </c>
      <c r="O180" s="71">
        <v>48.042479656555358</v>
      </c>
      <c r="P180" s="71">
        <v>56.483012100299277</v>
      </c>
      <c r="Q180" s="71">
        <v>2.77179355836547</v>
      </c>
      <c r="R180" s="71">
        <v>0</v>
      </c>
      <c r="S180" s="71">
        <v>0</v>
      </c>
      <c r="T180" s="72"/>
      <c r="U180" s="71">
        <v>8369727</v>
      </c>
      <c r="V180" s="71">
        <v>2458</v>
      </c>
      <c r="W180" s="71">
        <v>258</v>
      </c>
      <c r="X180" s="71">
        <v>10513</v>
      </c>
      <c r="Y180" s="71">
        <v>13601</v>
      </c>
      <c r="Z180" s="71">
        <v>23771</v>
      </c>
      <c r="AA180" s="71">
        <v>11061</v>
      </c>
      <c r="AB180" s="71">
        <v>44560</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1883</v>
      </c>
      <c r="B181" s="70">
        <v>226</v>
      </c>
      <c r="C181" s="70">
        <v>5</v>
      </c>
      <c r="D181" s="70">
        <v>14</v>
      </c>
      <c r="E181" s="70">
        <v>2008</v>
      </c>
      <c r="F181" s="70" t="s">
        <v>792</v>
      </c>
      <c r="G181" s="70" t="s">
        <v>1878</v>
      </c>
      <c r="H181" s="70" t="s">
        <v>1879</v>
      </c>
      <c r="I181" s="148"/>
      <c r="J181" s="71">
        <v>123.69147859692789</v>
      </c>
      <c r="K181" s="71">
        <v>6.7599284632846599</v>
      </c>
      <c r="L181" s="71">
        <v>24.854124533377131</v>
      </c>
      <c r="M181" s="71">
        <v>67.415456771501695</v>
      </c>
      <c r="N181" s="71">
        <v>75.454722468906837</v>
      </c>
      <c r="O181" s="71">
        <v>46.464214562623972</v>
      </c>
      <c r="P181" s="71">
        <v>55.03125589878745</v>
      </c>
      <c r="Q181" s="71">
        <v>2.6938335792488401</v>
      </c>
      <c r="R181" s="71">
        <v>0</v>
      </c>
      <c r="S181" s="71">
        <v>0</v>
      </c>
      <c r="T181" s="72"/>
      <c r="U181" s="71">
        <v>8242960</v>
      </c>
      <c r="V181" s="71">
        <v>2458</v>
      </c>
      <c r="W181" s="71">
        <v>258</v>
      </c>
      <c r="X181" s="71">
        <v>10513</v>
      </c>
      <c r="Y181" s="71">
        <v>13630</v>
      </c>
      <c r="Z181" s="71">
        <v>23797</v>
      </c>
      <c r="AA181" s="71">
        <v>10789</v>
      </c>
      <c r="AB181" s="71">
        <v>44019</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1884</v>
      </c>
      <c r="B182" s="70">
        <v>227</v>
      </c>
      <c r="C182" s="70">
        <v>6</v>
      </c>
      <c r="D182" s="70">
        <v>14</v>
      </c>
      <c r="E182" s="70">
        <v>2009</v>
      </c>
      <c r="F182" s="70" t="s">
        <v>176</v>
      </c>
      <c r="G182" s="70" t="s">
        <v>1878</v>
      </c>
      <c r="H182" s="70" t="s">
        <v>1879</v>
      </c>
      <c r="I182" s="148"/>
      <c r="J182" s="71">
        <v>130.94658076458541</v>
      </c>
      <c r="K182" s="71">
        <v>6.2237820059657274</v>
      </c>
      <c r="L182" s="71">
        <v>30.2807224042357</v>
      </c>
      <c r="M182" s="71">
        <v>63.421195646614947</v>
      </c>
      <c r="N182" s="71">
        <v>65.250380392541089</v>
      </c>
      <c r="O182" s="71">
        <v>47.356762322994093</v>
      </c>
      <c r="P182" s="71">
        <v>52.591116057641429</v>
      </c>
      <c r="Q182" s="71">
        <v>2.5404822824636701</v>
      </c>
      <c r="R182" s="71">
        <v>0</v>
      </c>
      <c r="S182" s="71">
        <v>0</v>
      </c>
      <c r="T182" s="72"/>
      <c r="U182" s="71">
        <v>7447293</v>
      </c>
      <c r="V182" s="71">
        <v>2204</v>
      </c>
      <c r="W182" s="71">
        <v>482</v>
      </c>
      <c r="X182" s="71">
        <v>10786</v>
      </c>
      <c r="Y182" s="71">
        <v>13658</v>
      </c>
      <c r="Z182" s="71">
        <v>23940</v>
      </c>
      <c r="AA182" s="71">
        <v>10585</v>
      </c>
      <c r="AB182" s="71">
        <v>43578</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44.05</v>
      </c>
      <c r="BK182" s="71">
        <v>0</v>
      </c>
      <c r="BL182" s="71">
        <v>0</v>
      </c>
      <c r="BM182" s="71">
        <v>0</v>
      </c>
      <c r="BN182" s="72"/>
      <c r="BO182" s="71">
        <v>0</v>
      </c>
      <c r="BP182" s="71">
        <v>0</v>
      </c>
      <c r="BQ182" s="71">
        <v>2</v>
      </c>
      <c r="BR182" s="71">
        <v>0</v>
      </c>
      <c r="BS182" s="71">
        <v>0</v>
      </c>
      <c r="BT182" s="71">
        <v>0</v>
      </c>
      <c r="BU182"/>
      <c r="BV182" s="70">
        <v>44.05</v>
      </c>
      <c r="BW182" s="70">
        <v>0</v>
      </c>
      <c r="BX182" s="70">
        <v>0</v>
      </c>
      <c r="BY182" s="70">
        <v>0</v>
      </c>
      <c r="BZ182" s="70">
        <v>0</v>
      </c>
      <c r="CA182" s="70">
        <v>0</v>
      </c>
      <c r="CB182" s="70">
        <v>0</v>
      </c>
      <c r="CC182" s="70">
        <v>0</v>
      </c>
      <c r="CD182" s="70">
        <v>0</v>
      </c>
    </row>
    <row r="183" spans="1:82">
      <c r="A183" s="70" t="s">
        <v>1885</v>
      </c>
      <c r="B183" s="70">
        <v>228</v>
      </c>
      <c r="C183" s="70">
        <v>7</v>
      </c>
      <c r="D183" s="70">
        <v>14</v>
      </c>
      <c r="E183" s="70">
        <v>2010</v>
      </c>
      <c r="F183" s="70" t="s">
        <v>177</v>
      </c>
      <c r="G183" s="70" t="s">
        <v>1878</v>
      </c>
      <c r="H183" s="70" t="s">
        <v>1879</v>
      </c>
      <c r="I183" s="148"/>
      <c r="J183" s="71">
        <v>159.60661305059719</v>
      </c>
      <c r="K183" s="71">
        <v>7.0767674061142181</v>
      </c>
      <c r="L183" s="71">
        <v>27.03614443365991</v>
      </c>
      <c r="M183" s="71">
        <v>73.64896185122241</v>
      </c>
      <c r="N183" s="71">
        <v>76.736696597107667</v>
      </c>
      <c r="O183" s="71">
        <v>46.919164411076643</v>
      </c>
      <c r="P183" s="71">
        <v>53.189080477462809</v>
      </c>
      <c r="Q183" s="71">
        <v>2.6134594710980199</v>
      </c>
      <c r="R183" s="71">
        <v>0</v>
      </c>
      <c r="S183" s="71">
        <v>0</v>
      </c>
      <c r="T183" s="72"/>
      <c r="U183" s="71">
        <v>8555712</v>
      </c>
      <c r="V183" s="71">
        <v>2204</v>
      </c>
      <c r="W183" s="71">
        <v>482</v>
      </c>
      <c r="X183" s="71">
        <v>10786</v>
      </c>
      <c r="Y183" s="71">
        <v>13641</v>
      </c>
      <c r="Z183" s="71">
        <v>23829</v>
      </c>
      <c r="AA183" s="71">
        <v>10438</v>
      </c>
      <c r="AB183" s="71">
        <v>42957</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58.65</v>
      </c>
      <c r="BK183" s="71">
        <v>0</v>
      </c>
      <c r="BL183" s="71">
        <v>0</v>
      </c>
      <c r="BM183" s="71">
        <v>0</v>
      </c>
      <c r="BN183" s="72"/>
      <c r="BO183" s="71">
        <v>0</v>
      </c>
      <c r="BP183" s="71">
        <v>0</v>
      </c>
      <c r="BQ183" s="71">
        <v>2</v>
      </c>
      <c r="BR183" s="71">
        <v>0</v>
      </c>
      <c r="BS183" s="71">
        <v>0</v>
      </c>
      <c r="BT183" s="71">
        <v>0</v>
      </c>
      <c r="BU183"/>
      <c r="BV183" s="70">
        <v>58.65</v>
      </c>
      <c r="BW183" s="70">
        <v>0</v>
      </c>
      <c r="BX183" s="70">
        <v>0</v>
      </c>
      <c r="BY183" s="70">
        <v>0</v>
      </c>
      <c r="BZ183" s="70">
        <v>0</v>
      </c>
      <c r="CA183" s="70">
        <v>0</v>
      </c>
      <c r="CB183" s="70">
        <v>0</v>
      </c>
      <c r="CC183" s="70">
        <v>0</v>
      </c>
      <c r="CD183" s="70">
        <v>0</v>
      </c>
    </row>
    <row r="184" spans="1:82">
      <c r="A184" s="70" t="s">
        <v>1886</v>
      </c>
      <c r="B184" s="70">
        <v>229</v>
      </c>
      <c r="C184" s="70">
        <v>8</v>
      </c>
      <c r="D184" s="70">
        <v>14</v>
      </c>
      <c r="E184" s="70">
        <v>2011</v>
      </c>
      <c r="F184" s="70" t="s">
        <v>178</v>
      </c>
      <c r="G184" s="70" t="s">
        <v>1878</v>
      </c>
      <c r="H184" s="70" t="s">
        <v>1879</v>
      </c>
      <c r="I184" s="148"/>
      <c r="J184" s="71">
        <v>139.30884673161731</v>
      </c>
      <c r="K184" s="71">
        <v>7.1953002397030534</v>
      </c>
      <c r="L184" s="71">
        <v>28.281167057935761</v>
      </c>
      <c r="M184" s="71">
        <v>66.889737515816719</v>
      </c>
      <c r="N184" s="71">
        <v>70.911322241966232</v>
      </c>
      <c r="O184" s="71">
        <v>46.330070485804107</v>
      </c>
      <c r="P184" s="71">
        <v>50.365402859330274</v>
      </c>
      <c r="Q184" s="71">
        <v>2.9668747963327098</v>
      </c>
      <c r="R184" s="71">
        <v>0</v>
      </c>
      <c r="S184" s="71">
        <v>0</v>
      </c>
      <c r="T184" s="72"/>
      <c r="U184" s="71">
        <v>8248870</v>
      </c>
      <c r="V184" s="71">
        <v>2204</v>
      </c>
      <c r="W184" s="71">
        <v>482</v>
      </c>
      <c r="X184" s="71">
        <v>10786</v>
      </c>
      <c r="Y184" s="71">
        <v>13647</v>
      </c>
      <c r="Z184" s="71">
        <v>24041</v>
      </c>
      <c r="AA184" s="71">
        <v>10178</v>
      </c>
      <c r="AB184" s="71">
        <v>42277</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63.686999999999998</v>
      </c>
      <c r="BK184" s="71">
        <v>0</v>
      </c>
      <c r="BL184" s="71">
        <v>0</v>
      </c>
      <c r="BM184" s="71">
        <v>0</v>
      </c>
      <c r="BN184" s="72"/>
      <c r="BO184" s="71">
        <v>0</v>
      </c>
      <c r="BP184" s="71">
        <v>0</v>
      </c>
      <c r="BQ184" s="71">
        <v>3</v>
      </c>
      <c r="BR184" s="71">
        <v>0</v>
      </c>
      <c r="BS184" s="71">
        <v>0</v>
      </c>
      <c r="BT184" s="71">
        <v>0</v>
      </c>
      <c r="BU184"/>
      <c r="BV184" s="70">
        <v>63.686999999999998</v>
      </c>
      <c r="BW184" s="70">
        <v>0</v>
      </c>
      <c r="BX184" s="70">
        <v>0</v>
      </c>
      <c r="BY184" s="70">
        <v>0</v>
      </c>
      <c r="BZ184" s="70">
        <v>0</v>
      </c>
      <c r="CA184" s="70">
        <v>0</v>
      </c>
      <c r="CB184" s="70">
        <v>0</v>
      </c>
      <c r="CC184" s="70">
        <v>0</v>
      </c>
      <c r="CD184" s="70">
        <v>0</v>
      </c>
    </row>
    <row r="185" spans="1:82">
      <c r="A185" s="70" t="s">
        <v>1887</v>
      </c>
      <c r="B185" s="70">
        <v>230</v>
      </c>
      <c r="C185" s="70">
        <v>9</v>
      </c>
      <c r="D185" s="70">
        <v>14</v>
      </c>
      <c r="E185" s="70">
        <v>2012</v>
      </c>
      <c r="F185" s="70" t="s">
        <v>179</v>
      </c>
      <c r="G185" s="70" t="s">
        <v>1878</v>
      </c>
      <c r="H185" s="70" t="s">
        <v>1879</v>
      </c>
      <c r="I185" s="148"/>
      <c r="J185" s="71">
        <v>163.90808971295539</v>
      </c>
      <c r="K185" s="71">
        <v>6.757893391283373</v>
      </c>
      <c r="L185" s="71">
        <v>27.452748892539461</v>
      </c>
      <c r="M185" s="71">
        <v>69.036872688256366</v>
      </c>
      <c r="N185" s="71">
        <v>79.977229912756727</v>
      </c>
      <c r="O185" s="71">
        <v>46.342148689296017</v>
      </c>
      <c r="P185" s="71">
        <v>49.706400753325816</v>
      </c>
      <c r="Q185" s="71">
        <v>3.1945524717573899</v>
      </c>
      <c r="R185" s="71">
        <v>0</v>
      </c>
      <c r="S185" s="71">
        <v>0</v>
      </c>
      <c r="T185" s="72"/>
      <c r="U185" s="71">
        <v>8997931</v>
      </c>
      <c r="V185" s="71">
        <v>2204</v>
      </c>
      <c r="W185" s="71">
        <v>482</v>
      </c>
      <c r="X185" s="71">
        <v>10786</v>
      </c>
      <c r="Y185" s="71">
        <v>13782</v>
      </c>
      <c r="Z185" s="71">
        <v>24238</v>
      </c>
      <c r="AA185" s="71">
        <v>9988</v>
      </c>
      <c r="AB185" s="71">
        <v>41898</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49.23</v>
      </c>
      <c r="BK185" s="71">
        <v>0</v>
      </c>
      <c r="BL185" s="71">
        <v>0</v>
      </c>
      <c r="BM185" s="71">
        <v>0</v>
      </c>
      <c r="BN185" s="72"/>
      <c r="BO185" s="71">
        <v>0</v>
      </c>
      <c r="BP185" s="71">
        <v>0</v>
      </c>
      <c r="BQ185" s="71">
        <v>3</v>
      </c>
      <c r="BR185" s="71">
        <v>0</v>
      </c>
      <c r="BS185" s="71">
        <v>0</v>
      </c>
      <c r="BT185" s="71">
        <v>0</v>
      </c>
      <c r="BU185"/>
      <c r="BV185" s="70">
        <v>49.23</v>
      </c>
      <c r="BW185" s="70">
        <v>0</v>
      </c>
      <c r="BX185" s="70">
        <v>0</v>
      </c>
      <c r="BY185" s="70">
        <v>0</v>
      </c>
      <c r="BZ185" s="70">
        <v>0</v>
      </c>
      <c r="CA185" s="70">
        <v>0</v>
      </c>
      <c r="CB185" s="70">
        <v>0</v>
      </c>
      <c r="CC185" s="70">
        <v>0</v>
      </c>
      <c r="CD185" s="70">
        <v>0</v>
      </c>
    </row>
    <row r="186" spans="1:82">
      <c r="A186" s="70" t="s">
        <v>1888</v>
      </c>
      <c r="B186" s="70">
        <v>231</v>
      </c>
      <c r="C186" s="70">
        <v>10</v>
      </c>
      <c r="D186" s="70">
        <v>14</v>
      </c>
      <c r="E186" s="70">
        <v>2013</v>
      </c>
      <c r="F186" s="70" t="s">
        <v>180</v>
      </c>
      <c r="G186" s="70" t="s">
        <v>1878</v>
      </c>
      <c r="H186" s="70" t="s">
        <v>1879</v>
      </c>
      <c r="I186" s="148"/>
      <c r="J186" s="71">
        <v>151.1324491110247</v>
      </c>
      <c r="K186" s="71">
        <v>5.6735740205229428</v>
      </c>
      <c r="L186" s="71">
        <v>24.849237155033251</v>
      </c>
      <c r="M186" s="71">
        <v>66.9695576091096</v>
      </c>
      <c r="N186" s="71">
        <v>69.732585650509336</v>
      </c>
      <c r="O186" s="71">
        <v>44.740350737816534</v>
      </c>
      <c r="P186" s="71">
        <v>49.044482965453817</v>
      </c>
      <c r="Q186" s="71">
        <v>3.2153335156077301</v>
      </c>
      <c r="R186" s="71">
        <v>0</v>
      </c>
      <c r="S186" s="71">
        <v>0</v>
      </c>
      <c r="T186" s="72"/>
      <c r="U186" s="71">
        <v>8723226</v>
      </c>
      <c r="V186" s="71">
        <v>2204</v>
      </c>
      <c r="W186" s="71">
        <v>482</v>
      </c>
      <c r="X186" s="71">
        <v>10786</v>
      </c>
      <c r="Y186" s="71">
        <v>13785</v>
      </c>
      <c r="Z186" s="71">
        <v>24445</v>
      </c>
      <c r="AA186" s="71">
        <v>9818</v>
      </c>
      <c r="AB186" s="71">
        <v>41566</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41.893999999999998</v>
      </c>
      <c r="BK186" s="71">
        <v>0</v>
      </c>
      <c r="BL186" s="71">
        <v>0</v>
      </c>
      <c r="BM186" s="71">
        <v>0</v>
      </c>
      <c r="BN186" s="72"/>
      <c r="BO186" s="71">
        <v>0</v>
      </c>
      <c r="BP186" s="71">
        <v>0</v>
      </c>
      <c r="BQ186" s="71">
        <v>3</v>
      </c>
      <c r="BR186" s="71">
        <v>0</v>
      </c>
      <c r="BS186" s="71">
        <v>0</v>
      </c>
      <c r="BT186" s="71">
        <v>0</v>
      </c>
      <c r="BU186"/>
      <c r="BV186" s="70">
        <v>41.893999999999998</v>
      </c>
      <c r="BW186" s="70">
        <v>0</v>
      </c>
      <c r="BX186" s="70">
        <v>0</v>
      </c>
      <c r="BY186" s="70">
        <v>0</v>
      </c>
      <c r="BZ186" s="70">
        <v>0</v>
      </c>
      <c r="CA186" s="70">
        <v>0</v>
      </c>
      <c r="CB186" s="70">
        <v>0</v>
      </c>
      <c r="CC186" s="70">
        <v>0</v>
      </c>
      <c r="CD186" s="70">
        <v>0</v>
      </c>
    </row>
    <row r="187" spans="1:82">
      <c r="A187" s="70" t="s">
        <v>1889</v>
      </c>
      <c r="B187" s="70">
        <v>232</v>
      </c>
      <c r="C187" s="70">
        <v>11</v>
      </c>
      <c r="D187" s="70">
        <v>14</v>
      </c>
      <c r="E187" s="70">
        <v>2014</v>
      </c>
      <c r="F187" s="70" t="s">
        <v>181</v>
      </c>
      <c r="G187" s="70" t="s">
        <v>1878</v>
      </c>
      <c r="H187" s="70" t="s">
        <v>1879</v>
      </c>
      <c r="I187" s="148"/>
      <c r="J187" s="71">
        <v>155.37316947408189</v>
      </c>
      <c r="K187" s="71">
        <v>5.1077503032715121</v>
      </c>
      <c r="L187" s="71">
        <v>21.592992528880369</v>
      </c>
      <c r="M187" s="71">
        <v>67.676608357127975</v>
      </c>
      <c r="N187" s="71">
        <v>70.313720334508602</v>
      </c>
      <c r="O187" s="71">
        <v>42.729721453226894</v>
      </c>
      <c r="P187" s="71">
        <v>48.506038706131164</v>
      </c>
      <c r="Q187" s="71">
        <v>3.0400936748323502</v>
      </c>
      <c r="R187" s="71">
        <v>0</v>
      </c>
      <c r="S187" s="71">
        <v>0</v>
      </c>
      <c r="T187" s="72"/>
      <c r="U187" s="71">
        <v>9262415</v>
      </c>
      <c r="V187" s="71">
        <v>1723</v>
      </c>
      <c r="W187" s="71">
        <v>389</v>
      </c>
      <c r="X187" s="71">
        <v>9944</v>
      </c>
      <c r="Y187" s="71">
        <v>13812</v>
      </c>
      <c r="Z187" s="71">
        <v>24589</v>
      </c>
      <c r="AA187" s="71">
        <v>9660</v>
      </c>
      <c r="AB187" s="71">
        <v>40962</v>
      </c>
      <c r="AC187" s="71">
        <v>0</v>
      </c>
      <c r="AD187" s="71">
        <v>0</v>
      </c>
      <c r="AE187" s="72"/>
      <c r="AF187" s="71"/>
      <c r="AG187" s="71"/>
      <c r="AH187" s="71"/>
      <c r="AI187" s="71"/>
      <c r="AJ187" s="71"/>
      <c r="AK187" s="71"/>
      <c r="AL187" s="71"/>
      <c r="AM187" s="71"/>
      <c r="AN187" s="71"/>
      <c r="AO187" s="71"/>
      <c r="AP187" s="71"/>
      <c r="AQ187" s="72"/>
      <c r="AR187" s="71">
        <v>732</v>
      </c>
      <c r="AS187" s="71">
        <v>137</v>
      </c>
      <c r="AT187" s="71">
        <v>0</v>
      </c>
      <c r="AU187" s="71">
        <v>0</v>
      </c>
      <c r="AV187" s="71">
        <v>0</v>
      </c>
      <c r="AW187" s="71">
        <v>0</v>
      </c>
      <c r="AX187" s="71"/>
      <c r="AY187" s="72"/>
      <c r="AZ187" s="71">
        <v>3371.4479999999999</v>
      </c>
      <c r="BA187" s="71">
        <v>3784.4</v>
      </c>
      <c r="BB187" s="71">
        <v>0</v>
      </c>
      <c r="BC187" s="71">
        <v>0</v>
      </c>
      <c r="BD187" s="71">
        <v>0</v>
      </c>
      <c r="BE187" s="71">
        <v>0</v>
      </c>
      <c r="BF187" s="71"/>
      <c r="BG187" s="72"/>
      <c r="BH187" s="71">
        <v>0</v>
      </c>
      <c r="BI187" s="71">
        <v>0</v>
      </c>
      <c r="BJ187" s="71">
        <v>32.798999999999999</v>
      </c>
      <c r="BK187" s="71">
        <v>0</v>
      </c>
      <c r="BL187" s="71">
        <v>0</v>
      </c>
      <c r="BM187" s="71">
        <v>0</v>
      </c>
      <c r="BN187" s="72"/>
      <c r="BO187" s="71">
        <v>0</v>
      </c>
      <c r="BP187" s="71">
        <v>0</v>
      </c>
      <c r="BQ187" s="71">
        <v>3</v>
      </c>
      <c r="BR187" s="71">
        <v>0</v>
      </c>
      <c r="BS187" s="71">
        <v>0</v>
      </c>
      <c r="BT187" s="71">
        <v>0</v>
      </c>
      <c r="BU187"/>
      <c r="BV187" s="70">
        <v>32.798999999999999</v>
      </c>
      <c r="BW187" s="70">
        <v>0</v>
      </c>
      <c r="BX187" s="70">
        <v>0</v>
      </c>
      <c r="BY187" s="70">
        <v>0</v>
      </c>
      <c r="BZ187" s="70">
        <v>0</v>
      </c>
      <c r="CA187" s="70">
        <v>0</v>
      </c>
      <c r="CB187" s="70">
        <v>0</v>
      </c>
      <c r="CC187" s="70">
        <v>0</v>
      </c>
      <c r="CD187" s="70">
        <v>0</v>
      </c>
    </row>
    <row r="188" spans="1:82">
      <c r="A188" s="70" t="s">
        <v>1890</v>
      </c>
      <c r="B188" s="70">
        <v>233</v>
      </c>
      <c r="C188" s="70">
        <v>12</v>
      </c>
      <c r="D188" s="70">
        <v>14</v>
      </c>
      <c r="E188" s="70">
        <v>2015</v>
      </c>
      <c r="F188" s="70" t="s">
        <v>182</v>
      </c>
      <c r="G188" s="70" t="s">
        <v>1878</v>
      </c>
      <c r="H188" s="70" t="s">
        <v>1879</v>
      </c>
      <c r="I188" s="148"/>
      <c r="J188" s="71">
        <v>147.87147180081789</v>
      </c>
      <c r="K188" s="71">
        <v>4.8667300219692882</v>
      </c>
      <c r="L188" s="71">
        <v>20.68056186198115</v>
      </c>
      <c r="M188" s="71">
        <v>96.099179818408871</v>
      </c>
      <c r="N188" s="71">
        <v>60.386369173700487</v>
      </c>
      <c r="O188" s="71">
        <v>42.034974849235752</v>
      </c>
      <c r="P188" s="71">
        <v>47.489049108798824</v>
      </c>
      <c r="Q188" s="71">
        <v>2.9416904048344801</v>
      </c>
      <c r="R188" s="71">
        <v>0</v>
      </c>
      <c r="S188" s="71">
        <v>0</v>
      </c>
      <c r="T188" s="72"/>
      <c r="U188" s="71">
        <v>9267875</v>
      </c>
      <c r="V188" s="71">
        <v>1723</v>
      </c>
      <c r="W188" s="71">
        <v>389</v>
      </c>
      <c r="X188" s="71">
        <v>9944</v>
      </c>
      <c r="Y188" s="71">
        <v>13882</v>
      </c>
      <c r="Z188" s="71">
        <v>24422</v>
      </c>
      <c r="AA188" s="71">
        <v>9450</v>
      </c>
      <c r="AB188" s="71">
        <v>40489</v>
      </c>
      <c r="AC188" s="71">
        <v>0</v>
      </c>
      <c r="AD188" s="71">
        <v>0</v>
      </c>
      <c r="AE188" s="72"/>
      <c r="AF188" s="71">
        <v>152770593.87859601</v>
      </c>
      <c r="AG188" s="71">
        <v>3152361.5602700771</v>
      </c>
      <c r="AH188" s="71">
        <v>1897747.4569189721</v>
      </c>
      <c r="AI188" s="71">
        <v>107691658.8227891</v>
      </c>
      <c r="AJ188" s="71">
        <v>74414050.310689345</v>
      </c>
      <c r="AK188" s="71">
        <v>0</v>
      </c>
      <c r="AL188" s="71">
        <v>0</v>
      </c>
      <c r="AM188" s="71">
        <v>5548847.6050329916</v>
      </c>
      <c r="AN188" s="71">
        <v>0</v>
      </c>
      <c r="AO188" s="71">
        <v>0</v>
      </c>
      <c r="AP188" s="71">
        <v>345475259.63429648</v>
      </c>
      <c r="AQ188" s="72"/>
      <c r="AR188" s="71">
        <v>769</v>
      </c>
      <c r="AS188" s="71">
        <v>179</v>
      </c>
      <c r="AT188" s="71">
        <v>0</v>
      </c>
      <c r="AU188" s="71">
        <v>0</v>
      </c>
      <c r="AV188" s="71">
        <v>0</v>
      </c>
      <c r="AW188" s="71">
        <v>0</v>
      </c>
      <c r="AX188" s="71"/>
      <c r="AY188" s="72"/>
      <c r="AZ188" s="71">
        <v>3588.1880000000001</v>
      </c>
      <c r="BA188" s="71">
        <v>5747</v>
      </c>
      <c r="BB188" s="71">
        <v>0</v>
      </c>
      <c r="BC188" s="71">
        <v>0</v>
      </c>
      <c r="BD188" s="71">
        <v>0</v>
      </c>
      <c r="BE188" s="71">
        <v>0</v>
      </c>
      <c r="BF188" s="71"/>
      <c r="BG188" s="72"/>
      <c r="BH188" s="71">
        <v>0</v>
      </c>
      <c r="BI188" s="71">
        <v>0</v>
      </c>
      <c r="BJ188" s="71">
        <v>35.768000000000001</v>
      </c>
      <c r="BK188" s="71">
        <v>0</v>
      </c>
      <c r="BL188" s="71">
        <v>0</v>
      </c>
      <c r="BM188" s="71">
        <v>0</v>
      </c>
      <c r="BN188" s="72"/>
      <c r="BO188" s="71">
        <v>0</v>
      </c>
      <c r="BP188" s="71">
        <v>0</v>
      </c>
      <c r="BQ188" s="71">
        <v>3</v>
      </c>
      <c r="BR188" s="71">
        <v>0</v>
      </c>
      <c r="BS188" s="71">
        <v>0</v>
      </c>
      <c r="BT188" s="71">
        <v>0</v>
      </c>
      <c r="BU188"/>
      <c r="BV188" s="70">
        <v>31.43</v>
      </c>
      <c r="BW188" s="70">
        <v>0</v>
      </c>
      <c r="BX188" s="70">
        <v>0</v>
      </c>
      <c r="BY188" s="70">
        <v>0</v>
      </c>
      <c r="BZ188" s="70">
        <v>0</v>
      </c>
      <c r="CA188" s="70">
        <v>4.3380000000000001</v>
      </c>
      <c r="CB188" s="70">
        <v>0</v>
      </c>
      <c r="CC188" s="70">
        <v>0</v>
      </c>
      <c r="CD188" s="70">
        <v>0</v>
      </c>
    </row>
    <row r="189" spans="1:82">
      <c r="A189" s="70" t="s">
        <v>1891</v>
      </c>
      <c r="B189" s="70">
        <v>234</v>
      </c>
      <c r="C189" s="70">
        <v>13</v>
      </c>
      <c r="D189" s="70">
        <v>14</v>
      </c>
      <c r="E189" s="70">
        <v>2016</v>
      </c>
      <c r="F189" s="70" t="s">
        <v>155</v>
      </c>
      <c r="G189" s="70" t="s">
        <v>1878</v>
      </c>
      <c r="H189" s="70" t="s">
        <v>1879</v>
      </c>
      <c r="I189" s="148"/>
      <c r="J189" s="71">
        <v>147.30144136992064</v>
      </c>
      <c r="K189" s="71">
        <v>4.7793144297879095</v>
      </c>
      <c r="L189" s="71">
        <v>20.641623224453014</v>
      </c>
      <c r="M189" s="71">
        <v>57.398901423067187</v>
      </c>
      <c r="N189" s="71">
        <v>65.068406741981804</v>
      </c>
      <c r="O189" s="71">
        <v>41.589135009348404</v>
      </c>
      <c r="P189" s="71">
        <v>46.084977544565916</v>
      </c>
      <c r="Q189" s="71">
        <v>2.8233740493002579</v>
      </c>
      <c r="R189" s="71">
        <v>0</v>
      </c>
      <c r="S189" s="71">
        <v>0</v>
      </c>
      <c r="T189" s="72"/>
      <c r="U189" s="71">
        <v>9655041</v>
      </c>
      <c r="V189" s="71">
        <v>1723</v>
      </c>
      <c r="W189" s="71">
        <v>389</v>
      </c>
      <c r="X189" s="71">
        <v>9944</v>
      </c>
      <c r="Y189" s="71">
        <v>13892</v>
      </c>
      <c r="Z189" s="71">
        <v>24460</v>
      </c>
      <c r="AA189" s="71">
        <v>9485</v>
      </c>
      <c r="AB189" s="71">
        <v>39973</v>
      </c>
      <c r="AC189" s="71">
        <v>0</v>
      </c>
      <c r="AD189" s="71">
        <v>0</v>
      </c>
      <c r="AE189" s="72"/>
      <c r="AF189" s="71">
        <v>154746295.1754443</v>
      </c>
      <c r="AG189" s="71">
        <v>3013118.5995428502</v>
      </c>
      <c r="AH189" s="71">
        <v>1371496.5100169659</v>
      </c>
      <c r="AI189" s="71">
        <v>66545185.692298152</v>
      </c>
      <c r="AJ189" s="71">
        <v>78758695.309087664</v>
      </c>
      <c r="AK189" s="71">
        <v>0</v>
      </c>
      <c r="AL189" s="71">
        <v>0</v>
      </c>
      <c r="AM189" s="71">
        <v>5482387.9406024469</v>
      </c>
      <c r="AN189" s="71">
        <v>0</v>
      </c>
      <c r="AO189" s="71">
        <v>0</v>
      </c>
      <c r="AP189" s="71">
        <v>309917179.22699237</v>
      </c>
      <c r="AQ189" s="72"/>
      <c r="AR189" s="71">
        <v>810</v>
      </c>
      <c r="AS189" s="71">
        <v>210</v>
      </c>
      <c r="AT189" s="71">
        <v>0</v>
      </c>
      <c r="AU189" s="71">
        <v>0</v>
      </c>
      <c r="AV189" s="71">
        <v>0</v>
      </c>
      <c r="AW189" s="71">
        <v>0</v>
      </c>
      <c r="AX189" s="71"/>
      <c r="AY189" s="72"/>
      <c r="AZ189" s="71">
        <v>3829.2539999999999</v>
      </c>
      <c r="BA189" s="71">
        <v>7620.3</v>
      </c>
      <c r="BB189" s="71">
        <v>0</v>
      </c>
      <c r="BC189" s="71">
        <v>0</v>
      </c>
      <c r="BD189" s="71">
        <v>0</v>
      </c>
      <c r="BE189" s="71">
        <v>0</v>
      </c>
      <c r="BF189" s="71"/>
      <c r="BG189" s="72"/>
      <c r="BH189" s="71">
        <v>0</v>
      </c>
      <c r="BI189" s="71">
        <v>0</v>
      </c>
      <c r="BJ189" s="71">
        <v>71.569000000000003</v>
      </c>
      <c r="BK189" s="71">
        <v>0</v>
      </c>
      <c r="BL189" s="71">
        <v>0</v>
      </c>
      <c r="BM189" s="71">
        <v>0</v>
      </c>
      <c r="BN189" s="72"/>
      <c r="BO189" s="71">
        <v>0</v>
      </c>
      <c r="BP189" s="71">
        <v>0</v>
      </c>
      <c r="BQ189" s="71">
        <v>4</v>
      </c>
      <c r="BR189" s="71">
        <v>0</v>
      </c>
      <c r="BS189" s="71">
        <v>0</v>
      </c>
      <c r="BT189" s="71">
        <v>0</v>
      </c>
      <c r="BU189"/>
      <c r="BV189" s="70">
        <v>38.576000000000001</v>
      </c>
      <c r="BW189" s="70">
        <v>0</v>
      </c>
      <c r="BX189" s="70">
        <v>0</v>
      </c>
      <c r="BY189" s="70">
        <v>0</v>
      </c>
      <c r="BZ189" s="70">
        <v>0</v>
      </c>
      <c r="CA189" s="70">
        <v>32.993000000000002</v>
      </c>
      <c r="CB189" s="70">
        <v>0</v>
      </c>
      <c r="CC189" s="70">
        <v>0</v>
      </c>
      <c r="CD189" s="70">
        <v>0</v>
      </c>
    </row>
    <row r="190" spans="1:82">
      <c r="A190" s="70" t="s">
        <v>1892</v>
      </c>
      <c r="B190" s="70">
        <v>235</v>
      </c>
      <c r="C190" s="70">
        <v>14</v>
      </c>
      <c r="D190" s="70">
        <v>14</v>
      </c>
      <c r="E190" s="70">
        <v>2017</v>
      </c>
      <c r="F190" s="70" t="s">
        <v>156</v>
      </c>
      <c r="G190" s="70" t="s">
        <v>1878</v>
      </c>
      <c r="H190" s="70" t="s">
        <v>1879</v>
      </c>
      <c r="I190" s="148"/>
      <c r="J190" s="71">
        <v>163.04292107035522</v>
      </c>
      <c r="K190" s="71">
        <v>4.7343509135899318</v>
      </c>
      <c r="L190" s="71">
        <v>24.16006658997491</v>
      </c>
      <c r="M190" s="71">
        <v>52.050169941248022</v>
      </c>
      <c r="N190" s="71">
        <v>71.806978708652963</v>
      </c>
      <c r="O190" s="71">
        <v>40.786730944848642</v>
      </c>
      <c r="P190" s="71">
        <v>45.324735132609113</v>
      </c>
      <c r="Q190" s="71">
        <v>2.6797898239712001</v>
      </c>
      <c r="R190" s="71">
        <v>0</v>
      </c>
      <c r="S190" s="71">
        <v>0</v>
      </c>
      <c r="T190" s="72"/>
      <c r="U190" s="71">
        <v>10690870</v>
      </c>
      <c r="V190" s="71">
        <v>1723</v>
      </c>
      <c r="W190" s="71">
        <v>389</v>
      </c>
      <c r="X190" s="71">
        <v>9944</v>
      </c>
      <c r="Y190" s="71">
        <v>13838</v>
      </c>
      <c r="Z190" s="71">
        <v>24386</v>
      </c>
      <c r="AA190" s="71">
        <v>9388</v>
      </c>
      <c r="AB190" s="71">
        <v>39234</v>
      </c>
      <c r="AC190" s="71">
        <v>0</v>
      </c>
      <c r="AD190" s="71">
        <v>0</v>
      </c>
      <c r="AE190" s="72"/>
      <c r="AF190" s="71">
        <v>178246793.29481721</v>
      </c>
      <c r="AG190" s="71">
        <v>3025380.0863366751</v>
      </c>
      <c r="AH190" s="71">
        <v>2854642.584975583</v>
      </c>
      <c r="AI190" s="71">
        <v>63146418.828664728</v>
      </c>
      <c r="AJ190" s="71">
        <v>90740702.362585038</v>
      </c>
      <c r="AK190" s="71">
        <v>0</v>
      </c>
      <c r="AL190" s="71">
        <v>0</v>
      </c>
      <c r="AM190" s="71">
        <v>5389452.2552707857</v>
      </c>
      <c r="AN190" s="71">
        <v>0</v>
      </c>
      <c r="AO190" s="71">
        <v>0</v>
      </c>
      <c r="AP190" s="71">
        <v>343403389.41265005</v>
      </c>
      <c r="AQ190" s="72"/>
      <c r="AR190" s="71">
        <v>829</v>
      </c>
      <c r="AS190" s="71">
        <v>225</v>
      </c>
      <c r="AT190" s="71">
        <v>0</v>
      </c>
      <c r="AU190" s="71">
        <v>0</v>
      </c>
      <c r="AV190" s="71">
        <v>0</v>
      </c>
      <c r="AW190" s="71">
        <v>0</v>
      </c>
      <c r="AX190" s="71"/>
      <c r="AY190" s="72"/>
      <c r="AZ190" s="71">
        <v>3928.3539999999998</v>
      </c>
      <c r="BA190" s="71">
        <v>10490.3</v>
      </c>
      <c r="BB190" s="71">
        <v>0</v>
      </c>
      <c r="BC190" s="71">
        <v>0</v>
      </c>
      <c r="BD190" s="71">
        <v>0</v>
      </c>
      <c r="BE190" s="71">
        <v>0</v>
      </c>
      <c r="BF190" s="71"/>
      <c r="BG190" s="72"/>
      <c r="BH190" s="71">
        <v>0</v>
      </c>
      <c r="BI190" s="71">
        <v>0</v>
      </c>
      <c r="BJ190" s="71">
        <v>46.701000000000001</v>
      </c>
      <c r="BK190" s="71">
        <v>0</v>
      </c>
      <c r="BL190" s="71">
        <v>0</v>
      </c>
      <c r="BM190" s="71">
        <v>0</v>
      </c>
      <c r="BN190" s="72"/>
      <c r="BO190" s="71">
        <v>0</v>
      </c>
      <c r="BP190" s="71">
        <v>0</v>
      </c>
      <c r="BQ190" s="71">
        <v>4</v>
      </c>
      <c r="BR190" s="71">
        <v>0</v>
      </c>
      <c r="BS190" s="71">
        <v>0</v>
      </c>
      <c r="BT190" s="71">
        <v>0</v>
      </c>
      <c r="BU190"/>
      <c r="BV190" s="70">
        <v>42.472999999999999</v>
      </c>
      <c r="BW190" s="70">
        <v>0</v>
      </c>
      <c r="BX190" s="70">
        <v>0</v>
      </c>
      <c r="BY190" s="70">
        <v>0</v>
      </c>
      <c r="BZ190" s="70">
        <v>0</v>
      </c>
      <c r="CA190" s="70">
        <v>4.2279999999999998</v>
      </c>
      <c r="CB190" s="70">
        <v>0</v>
      </c>
      <c r="CC190" s="70">
        <v>0</v>
      </c>
      <c r="CD190" s="70">
        <v>0</v>
      </c>
    </row>
    <row r="191" spans="1:82">
      <c r="A191" s="70" t="s">
        <v>1893</v>
      </c>
      <c r="B191" s="70">
        <v>236</v>
      </c>
      <c r="C191" s="70">
        <v>15</v>
      </c>
      <c r="D191" s="70">
        <v>14</v>
      </c>
      <c r="E191" s="70">
        <v>2018</v>
      </c>
      <c r="F191" s="70" t="s">
        <v>183</v>
      </c>
      <c r="G191" s="70" t="s">
        <v>1878</v>
      </c>
      <c r="H191" s="70" t="s">
        <v>1879</v>
      </c>
      <c r="I191" s="148"/>
      <c r="J191" s="71">
        <v>146.6068545005032</v>
      </c>
      <c r="K191" s="71">
        <v>4.3529691583374985</v>
      </c>
      <c r="L191" s="71">
        <v>21.989201571679114</v>
      </c>
      <c r="M191" s="71">
        <v>48.903109851473289</v>
      </c>
      <c r="N191" s="71">
        <v>56.864260389538735</v>
      </c>
      <c r="O191" s="71">
        <v>39.830066960964871</v>
      </c>
      <c r="P191" s="71">
        <v>44.691926324561337</v>
      </c>
      <c r="Q191" s="71">
        <v>2.4388310876366801</v>
      </c>
      <c r="R191" s="71">
        <v>0</v>
      </c>
      <c r="S191" s="71">
        <v>0</v>
      </c>
      <c r="T191" s="72"/>
      <c r="U191" s="71">
        <v>11073811</v>
      </c>
      <c r="V191" s="71">
        <v>1723</v>
      </c>
      <c r="W191" s="71">
        <v>389</v>
      </c>
      <c r="X191" s="71">
        <v>9944</v>
      </c>
      <c r="Y191" s="71">
        <v>13786</v>
      </c>
      <c r="Z191" s="71">
        <v>24270</v>
      </c>
      <c r="AA191" s="71">
        <v>9350</v>
      </c>
      <c r="AB191" s="71">
        <v>38479</v>
      </c>
      <c r="AC191" s="71">
        <v>0</v>
      </c>
      <c r="AD191" s="71">
        <v>0</v>
      </c>
      <c r="AE191" s="72"/>
      <c r="AF191" s="71">
        <v>169262692.27720949</v>
      </c>
      <c r="AG191" s="71">
        <v>2699222.9609589721</v>
      </c>
      <c r="AH191" s="71">
        <v>2736631.343109638</v>
      </c>
      <c r="AI191" s="71">
        <v>60954745.789967962</v>
      </c>
      <c r="AJ191" s="71">
        <v>76006270.862628162</v>
      </c>
      <c r="AK191" s="71">
        <v>0</v>
      </c>
      <c r="AL191" s="71">
        <v>0</v>
      </c>
      <c r="AM191" s="71">
        <v>5296677.0890735369</v>
      </c>
      <c r="AN191" s="71">
        <v>0</v>
      </c>
      <c r="AO191" s="71">
        <v>0</v>
      </c>
      <c r="AP191" s="71">
        <v>316956240.32294774</v>
      </c>
      <c r="AQ191" s="72"/>
      <c r="AR191" s="71">
        <v>865</v>
      </c>
      <c r="AS191" s="71">
        <v>232</v>
      </c>
      <c r="AT191" s="71">
        <v>0</v>
      </c>
      <c r="AU191" s="71">
        <v>0</v>
      </c>
      <c r="AV191" s="71">
        <v>0</v>
      </c>
      <c r="AW191" s="71">
        <v>0</v>
      </c>
      <c r="AX191" s="71"/>
      <c r="AY191" s="72"/>
      <c r="AZ191" s="71">
        <v>4127.5179999999973</v>
      </c>
      <c r="BA191" s="71">
        <v>10565</v>
      </c>
      <c r="BB191" s="71">
        <v>0</v>
      </c>
      <c r="BC191" s="71">
        <v>0</v>
      </c>
      <c r="BD191" s="71">
        <v>0</v>
      </c>
      <c r="BE191" s="71">
        <v>0</v>
      </c>
      <c r="BF191" s="71"/>
      <c r="BG191" s="72"/>
      <c r="BH191" s="71">
        <v>0</v>
      </c>
      <c r="BI191" s="71">
        <v>0</v>
      </c>
      <c r="BJ191" s="71">
        <v>45.061999999999998</v>
      </c>
      <c r="BK191" s="71">
        <v>0</v>
      </c>
      <c r="BL191" s="71">
        <v>0</v>
      </c>
      <c r="BM191" s="71">
        <v>0</v>
      </c>
      <c r="BN191" s="72"/>
      <c r="BO191" s="71">
        <v>0</v>
      </c>
      <c r="BP191" s="71">
        <v>0</v>
      </c>
      <c r="BQ191" s="71">
        <v>4</v>
      </c>
      <c r="BR191" s="71">
        <v>0</v>
      </c>
      <c r="BS191" s="71">
        <v>0</v>
      </c>
      <c r="BT191" s="71">
        <v>0</v>
      </c>
      <c r="BU191"/>
      <c r="BV191" s="70">
        <v>41.070999999999998</v>
      </c>
      <c r="BW191" s="70">
        <v>0</v>
      </c>
      <c r="BX191" s="70">
        <v>0</v>
      </c>
      <c r="BY191" s="70">
        <v>0</v>
      </c>
      <c r="BZ191" s="70">
        <v>0</v>
      </c>
      <c r="CA191" s="70">
        <v>3.9910000000000001</v>
      </c>
      <c r="CB191" s="70">
        <v>0</v>
      </c>
      <c r="CC191" s="70">
        <v>0</v>
      </c>
      <c r="CD191" s="70">
        <v>0</v>
      </c>
    </row>
    <row r="192" spans="1:82">
      <c r="A192" s="70" t="s">
        <v>1894</v>
      </c>
      <c r="B192" s="70">
        <v>237</v>
      </c>
      <c r="C192" s="70">
        <v>16</v>
      </c>
      <c r="D192" s="70">
        <v>14</v>
      </c>
      <c r="E192" s="70">
        <v>2019</v>
      </c>
      <c r="F192" s="70" t="s">
        <v>158</v>
      </c>
      <c r="G192" s="70" t="s">
        <v>1878</v>
      </c>
      <c r="H192" s="70" t="s">
        <v>1879</v>
      </c>
      <c r="I192" s="148"/>
      <c r="J192" s="71">
        <v>120.9711571235442</v>
      </c>
      <c r="K192" s="71">
        <v>3.8999491012127576</v>
      </c>
      <c r="L192" s="71">
        <v>22.061164514037522</v>
      </c>
      <c r="M192" s="71">
        <v>48.909958935317952</v>
      </c>
      <c r="N192" s="71">
        <v>52.650709523953296</v>
      </c>
      <c r="O192" s="71">
        <v>38.412820745984135</v>
      </c>
      <c r="P192" s="71">
        <v>43.680510157215792</v>
      </c>
      <c r="Q192" s="71">
        <v>2.3277094811987098</v>
      </c>
      <c r="R192" s="71">
        <v>0</v>
      </c>
      <c r="S192" s="71">
        <v>0</v>
      </c>
      <c r="T192" s="72"/>
      <c r="U192" s="71">
        <v>10326474</v>
      </c>
      <c r="V192" s="71">
        <v>1723</v>
      </c>
      <c r="W192" s="71">
        <v>389</v>
      </c>
      <c r="X192" s="71">
        <v>9944</v>
      </c>
      <c r="Y192" s="71">
        <v>13748</v>
      </c>
      <c r="Z192" s="71">
        <v>24049</v>
      </c>
      <c r="AA192" s="71">
        <v>9070</v>
      </c>
      <c r="AB192" s="71">
        <v>37720</v>
      </c>
      <c r="AC192" s="71">
        <v>0</v>
      </c>
      <c r="AD192" s="71">
        <v>0</v>
      </c>
      <c r="AE192" s="72"/>
      <c r="AF192" s="71">
        <v>153567979.73109359</v>
      </c>
      <c r="AG192" s="71">
        <v>2613966.969091001</v>
      </c>
      <c r="AH192" s="71">
        <v>2870856.1987209991</v>
      </c>
      <c r="AI192" s="71">
        <v>69413781.937957004</v>
      </c>
      <c r="AJ192" s="71">
        <v>76552377.815416232</v>
      </c>
      <c r="AK192" s="71">
        <v>0</v>
      </c>
      <c r="AL192" s="71">
        <v>0</v>
      </c>
      <c r="AM192" s="71">
        <v>5137180.0439920295</v>
      </c>
      <c r="AN192" s="71">
        <v>0</v>
      </c>
      <c r="AO192" s="71">
        <v>0</v>
      </c>
      <c r="AP192" s="71">
        <v>310156142.69627082</v>
      </c>
      <c r="AQ192" s="72"/>
      <c r="AR192" s="71">
        <v>892</v>
      </c>
      <c r="AS192" s="71">
        <v>236</v>
      </c>
      <c r="AT192" s="71">
        <v>0</v>
      </c>
      <c r="AU192" s="71">
        <v>1</v>
      </c>
      <c r="AV192" s="71">
        <v>0</v>
      </c>
      <c r="AW192" s="71">
        <v>0</v>
      </c>
      <c r="AX192" s="71"/>
      <c r="AY192" s="72"/>
      <c r="AZ192" s="71">
        <v>4273.5260000000017</v>
      </c>
      <c r="BA192" s="71">
        <v>11054.3</v>
      </c>
      <c r="BB192" s="71">
        <v>0</v>
      </c>
      <c r="BC192" s="71">
        <v>110</v>
      </c>
      <c r="BD192" s="71">
        <v>0</v>
      </c>
      <c r="BE192" s="71">
        <v>0</v>
      </c>
      <c r="BF192" s="71"/>
      <c r="BG192" s="72"/>
      <c r="BH192" s="71">
        <v>0</v>
      </c>
      <c r="BI192" s="71">
        <v>0</v>
      </c>
      <c r="BJ192" s="71">
        <v>27.265999999999998</v>
      </c>
      <c r="BK192" s="71">
        <v>0</v>
      </c>
      <c r="BL192" s="71">
        <v>0</v>
      </c>
      <c r="BM192" s="71">
        <v>0</v>
      </c>
      <c r="BN192" s="72"/>
      <c r="BO192" s="71">
        <v>0</v>
      </c>
      <c r="BP192" s="71">
        <v>0</v>
      </c>
      <c r="BQ192" s="71">
        <v>3</v>
      </c>
      <c r="BR192" s="71">
        <v>0</v>
      </c>
      <c r="BS192" s="71">
        <v>0</v>
      </c>
      <c r="BT192" s="71">
        <v>0</v>
      </c>
      <c r="BU192"/>
      <c r="BV192" s="70">
        <v>23.419</v>
      </c>
      <c r="BW192" s="70">
        <v>0</v>
      </c>
      <c r="BX192" s="70">
        <v>0</v>
      </c>
      <c r="BY192" s="70">
        <v>0</v>
      </c>
      <c r="BZ192" s="70">
        <v>0</v>
      </c>
      <c r="CA192" s="70">
        <v>3.847</v>
      </c>
      <c r="CB192" s="70">
        <v>0</v>
      </c>
      <c r="CC192" s="70">
        <v>0</v>
      </c>
      <c r="CD192" s="70">
        <v>0</v>
      </c>
    </row>
    <row r="193" spans="1:82">
      <c r="A193" s="70" t="s">
        <v>1895</v>
      </c>
      <c r="B193" s="70">
        <v>238</v>
      </c>
      <c r="C193" s="70">
        <v>17</v>
      </c>
      <c r="D193" s="70">
        <v>14</v>
      </c>
      <c r="E193" s="70">
        <v>2020</v>
      </c>
      <c r="F193" s="70" t="s">
        <v>159</v>
      </c>
      <c r="G193" s="70" t="s">
        <v>1878</v>
      </c>
      <c r="H193" s="70" t="s">
        <v>1879</v>
      </c>
      <c r="I193" s="148"/>
      <c r="J193" s="71">
        <v>100.7229336067409</v>
      </c>
      <c r="K193" s="71">
        <v>3.5908818818386501</v>
      </c>
      <c r="L193" s="71">
        <v>28.173068315594445</v>
      </c>
      <c r="M193" s="71">
        <v>48.285536948841568</v>
      </c>
      <c r="N193" s="71">
        <v>50.825921102722162</v>
      </c>
      <c r="O193" s="71">
        <v>33.51931649782081</v>
      </c>
      <c r="P193" s="71">
        <v>40.774105084336846</v>
      </c>
      <c r="Q193" s="71">
        <v>2.1875607595467201</v>
      </c>
      <c r="R193" s="71">
        <v>0</v>
      </c>
      <c r="S193" s="71">
        <v>0</v>
      </c>
      <c r="T193" s="72"/>
      <c r="U193" s="71">
        <v>9012020</v>
      </c>
      <c r="V193" s="71">
        <v>1396</v>
      </c>
      <c r="W193" s="71">
        <v>626</v>
      </c>
      <c r="X193" s="71">
        <v>10373</v>
      </c>
      <c r="Y193" s="71">
        <v>13711</v>
      </c>
      <c r="Z193" s="71">
        <v>23952</v>
      </c>
      <c r="AA193" s="71">
        <v>8999</v>
      </c>
      <c r="AB193" s="71">
        <v>37102</v>
      </c>
      <c r="AC193" s="71">
        <v>0</v>
      </c>
      <c r="AD193" s="71">
        <v>0</v>
      </c>
      <c r="AE193" s="72"/>
      <c r="AF193" s="71">
        <v>134334671.4733074</v>
      </c>
      <c r="AG193" s="71">
        <v>2336418.0831528166</v>
      </c>
      <c r="AH193" s="71">
        <v>3356368.8431268199</v>
      </c>
      <c r="AI193" s="71">
        <v>72372284.940834641</v>
      </c>
      <c r="AJ193" s="71">
        <v>82828333.852099359</v>
      </c>
      <c r="AK193" s="71"/>
      <c r="AL193" s="71"/>
      <c r="AM193" s="71">
        <v>4842223.2118175207</v>
      </c>
      <c r="AN193" s="71"/>
      <c r="AO193" s="71"/>
      <c r="AP193" s="71">
        <v>300070300.40433854</v>
      </c>
      <c r="AQ193" s="72"/>
      <c r="AR193" s="71">
        <v>921</v>
      </c>
      <c r="AS193" s="71">
        <v>240</v>
      </c>
      <c r="AT193" s="71">
        <v>0</v>
      </c>
      <c r="AU193" s="71">
        <v>3</v>
      </c>
      <c r="AV193" s="71">
        <v>0</v>
      </c>
      <c r="AW193" s="71">
        <v>0</v>
      </c>
      <c r="AX193" s="71"/>
      <c r="AY193" s="72"/>
      <c r="AZ193" s="71">
        <v>4432.3650000000034</v>
      </c>
      <c r="BA193" s="71">
        <v>11384.5</v>
      </c>
      <c r="BB193" s="71">
        <v>0</v>
      </c>
      <c r="BC193" s="71">
        <v>2010</v>
      </c>
      <c r="BD193" s="71">
        <v>0</v>
      </c>
      <c r="BE193" s="71">
        <v>0</v>
      </c>
      <c r="BF193" s="71"/>
      <c r="BG193" s="72"/>
      <c r="BH193" s="71">
        <v>0</v>
      </c>
      <c r="BI193" s="71">
        <v>0</v>
      </c>
      <c r="BJ193" s="71">
        <v>22.818000000000001</v>
      </c>
      <c r="BK193" s="71">
        <v>0</v>
      </c>
      <c r="BL193" s="71">
        <v>0</v>
      </c>
      <c r="BM193" s="71">
        <v>0</v>
      </c>
      <c r="BN193" s="72"/>
      <c r="BO193" s="71">
        <v>0</v>
      </c>
      <c r="BP193" s="71">
        <v>0</v>
      </c>
      <c r="BQ193" s="71">
        <v>3</v>
      </c>
      <c r="BR193" s="71">
        <v>0</v>
      </c>
      <c r="BS193" s="71">
        <v>0</v>
      </c>
      <c r="BT193" s="71">
        <v>0</v>
      </c>
      <c r="BU193"/>
      <c r="BV193" s="70">
        <v>22.818000000000001</v>
      </c>
      <c r="BW193" s="70">
        <v>0</v>
      </c>
      <c r="BX193" s="70">
        <v>0</v>
      </c>
      <c r="BY193" s="70">
        <v>0</v>
      </c>
      <c r="BZ193" s="70">
        <v>0</v>
      </c>
      <c r="CA193" s="70">
        <v>0</v>
      </c>
      <c r="CB193" s="70">
        <v>0</v>
      </c>
      <c r="CC193" s="70">
        <v>0</v>
      </c>
      <c r="CD193" s="70">
        <v>0</v>
      </c>
    </row>
    <row r="194" spans="1:82">
      <c r="A194" s="70" t="s">
        <v>1896</v>
      </c>
      <c r="B194" s="70">
        <v>238</v>
      </c>
      <c r="C194" s="70">
        <v>18</v>
      </c>
      <c r="D194" s="70">
        <v>14</v>
      </c>
      <c r="E194" s="70">
        <v>2021</v>
      </c>
      <c r="F194" s="70" t="s">
        <v>160</v>
      </c>
      <c r="G194" s="70" t="s">
        <v>1878</v>
      </c>
      <c r="H194" s="70" t="s">
        <v>1879</v>
      </c>
      <c r="I194" s="148"/>
      <c r="J194" s="71">
        <v>94.516417684127987</v>
      </c>
      <c r="K194" s="71">
        <v>3.6448785946459816</v>
      </c>
      <c r="L194" s="71">
        <v>24.863945319242976</v>
      </c>
      <c r="M194" s="71">
        <v>47.896106176049344</v>
      </c>
      <c r="N194" s="71">
        <v>49.873052559798914</v>
      </c>
      <c r="O194" s="71">
        <v>32.17074124375182</v>
      </c>
      <c r="P194" s="71">
        <v>41.661504377996167</v>
      </c>
      <c r="Q194" s="71">
        <v>2.1237142573669399</v>
      </c>
      <c r="R194" s="71">
        <v>0</v>
      </c>
      <c r="S194" s="71">
        <v>0</v>
      </c>
      <c r="T194" s="72"/>
      <c r="U194" s="71">
        <v>9116076</v>
      </c>
      <c r="V194" s="71">
        <v>1396</v>
      </c>
      <c r="W194" s="71">
        <v>626</v>
      </c>
      <c r="X194" s="71">
        <v>10373</v>
      </c>
      <c r="Y194" s="71">
        <v>13604</v>
      </c>
      <c r="Z194" s="71">
        <v>23670</v>
      </c>
      <c r="AA194" s="71">
        <v>8966</v>
      </c>
      <c r="AB194" s="71">
        <v>36373</v>
      </c>
      <c r="AC194" s="71">
        <v>0</v>
      </c>
      <c r="AD194" s="71">
        <v>0</v>
      </c>
      <c r="AE194" s="72"/>
      <c r="AF194" s="71">
        <v>127561947.41670333</v>
      </c>
      <c r="AG194" s="71">
        <v>2320724.8545106449</v>
      </c>
      <c r="AH194" s="71">
        <v>2929424.3439823855</v>
      </c>
      <c r="AI194" s="71">
        <v>70265661.690313831</v>
      </c>
      <c r="AJ194" s="71">
        <v>75038168.895811692</v>
      </c>
      <c r="AK194" s="71">
        <v>0</v>
      </c>
      <c r="AL194" s="71">
        <v>0</v>
      </c>
      <c r="AM194" s="71">
        <v>4774461.3912332151</v>
      </c>
      <c r="AN194" s="71">
        <v>0</v>
      </c>
      <c r="AO194" s="71">
        <v>0</v>
      </c>
      <c r="AP194" s="71">
        <v>282890388.59255511</v>
      </c>
      <c r="AQ194" s="72"/>
      <c r="AR194" s="71">
        <v>939</v>
      </c>
      <c r="AS194" s="71">
        <v>241</v>
      </c>
      <c r="AT194" s="71">
        <v>0</v>
      </c>
      <c r="AU194" s="71">
        <v>3</v>
      </c>
      <c r="AV194" s="71">
        <v>0</v>
      </c>
      <c r="AW194" s="71">
        <v>0</v>
      </c>
      <c r="AX194" s="71"/>
      <c r="AY194" s="72"/>
      <c r="AZ194" s="71">
        <v>4552.6150000000016</v>
      </c>
      <c r="BA194" s="71">
        <v>11434</v>
      </c>
      <c r="BB194" s="71">
        <v>0</v>
      </c>
      <c r="BC194" s="71">
        <v>2010</v>
      </c>
      <c r="BD194" s="71">
        <v>0</v>
      </c>
      <c r="BE194" s="71">
        <v>0</v>
      </c>
      <c r="BF194" s="71"/>
      <c r="BG194" s="72"/>
      <c r="BH194" s="71">
        <v>0</v>
      </c>
      <c r="BI194" s="71">
        <v>0</v>
      </c>
      <c r="BJ194" s="71">
        <v>12.204000000000001</v>
      </c>
      <c r="BK194" s="71">
        <v>0</v>
      </c>
      <c r="BL194" s="71">
        <v>0</v>
      </c>
      <c r="BM194" s="71">
        <v>0</v>
      </c>
      <c r="BN194" s="72"/>
      <c r="BO194" s="71">
        <v>0</v>
      </c>
      <c r="BP194" s="71">
        <v>0</v>
      </c>
      <c r="BQ194" s="71">
        <v>3</v>
      </c>
      <c r="BR194" s="71">
        <v>0</v>
      </c>
      <c r="BS194" s="71">
        <v>0</v>
      </c>
      <c r="BT194" s="71">
        <v>0</v>
      </c>
      <c r="BU194"/>
      <c r="BV194" s="70">
        <v>12.204000000000001</v>
      </c>
      <c r="BW194" s="70">
        <v>0</v>
      </c>
      <c r="BX194" s="70">
        <v>0</v>
      </c>
      <c r="BY194" s="70">
        <v>0</v>
      </c>
      <c r="BZ194" s="70">
        <v>0</v>
      </c>
      <c r="CA194" s="70">
        <v>0</v>
      </c>
      <c r="CB194" s="70">
        <v>0</v>
      </c>
      <c r="CC194" s="70">
        <v>0</v>
      </c>
      <c r="CD194" s="70">
        <v>0</v>
      </c>
    </row>
    <row r="195" spans="1:82">
      <c r="A195" s="70" t="s">
        <v>1897</v>
      </c>
      <c r="B195" s="70">
        <v>238</v>
      </c>
      <c r="C195" s="70">
        <v>19</v>
      </c>
      <c r="D195" s="70">
        <v>14</v>
      </c>
      <c r="E195" s="70">
        <v>2022</v>
      </c>
      <c r="F195" s="70" t="s">
        <v>161</v>
      </c>
      <c r="G195" s="70" t="s">
        <v>1878</v>
      </c>
      <c r="H195" s="70" t="s">
        <v>1879</v>
      </c>
      <c r="I195" s="148"/>
      <c r="J195" s="71">
        <v>101.91734578901901</v>
      </c>
      <c r="K195" s="71">
        <v>3.3805149902785314</v>
      </c>
      <c r="L195" s="71">
        <v>22.194093261165349</v>
      </c>
      <c r="M195" s="71">
        <v>47.78231207415098</v>
      </c>
      <c r="N195" s="71">
        <v>61.116774870515023</v>
      </c>
      <c r="O195" s="71">
        <v>33.659822785918912</v>
      </c>
      <c r="P195" s="71">
        <v>41.058819487766435</v>
      </c>
      <c r="Q195" s="71">
        <v>2.1038904315181775</v>
      </c>
      <c r="R195" s="71">
        <v>0</v>
      </c>
      <c r="S195" s="71">
        <v>0</v>
      </c>
      <c r="T195" s="72"/>
      <c r="U195" s="71">
        <v>10121691</v>
      </c>
      <c r="V195" s="71">
        <v>1396</v>
      </c>
      <c r="W195" s="71">
        <v>626</v>
      </c>
      <c r="X195" s="71">
        <v>10373</v>
      </c>
      <c r="Y195" s="71">
        <v>13589</v>
      </c>
      <c r="Z195" s="71">
        <v>23530</v>
      </c>
      <c r="AA195" s="71">
        <v>8971</v>
      </c>
      <c r="AB195" s="71">
        <v>35738</v>
      </c>
      <c r="AC195" s="71">
        <v>0</v>
      </c>
      <c r="AD195" s="71">
        <v>0</v>
      </c>
      <c r="AE195" s="72"/>
      <c r="AF195" s="71">
        <v>133031634.35928775</v>
      </c>
      <c r="AG195" s="71">
        <v>2280613.4904487454</v>
      </c>
      <c r="AH195" s="71">
        <v>2779781.6724295043</v>
      </c>
      <c r="AI195" s="71">
        <v>63029181.640263468</v>
      </c>
      <c r="AJ195" s="71">
        <v>96464353.11245124</v>
      </c>
      <c r="AK195" s="71">
        <v>0</v>
      </c>
      <c r="AL195" s="71">
        <v>0</v>
      </c>
      <c r="AM195" s="71">
        <v>4614751.2475214954</v>
      </c>
      <c r="AN195" s="71">
        <v>0</v>
      </c>
      <c r="AO195" s="71">
        <v>0</v>
      </c>
      <c r="AP195" s="71">
        <v>302200315.52240223</v>
      </c>
      <c r="AQ195" s="72"/>
      <c r="AR195" s="71">
        <v>981</v>
      </c>
      <c r="AS195" s="71">
        <v>243</v>
      </c>
      <c r="AT195" s="71">
        <v>0</v>
      </c>
      <c r="AU195" s="71">
        <v>3</v>
      </c>
      <c r="AV195" s="71">
        <v>0</v>
      </c>
      <c r="AW195" s="71">
        <v>0</v>
      </c>
      <c r="AX195" s="71"/>
      <c r="AY195" s="72"/>
      <c r="AZ195" s="71">
        <v>4801.738000000003</v>
      </c>
      <c r="BA195" s="71">
        <v>11533.000000000002</v>
      </c>
      <c r="BB195" s="71">
        <v>0</v>
      </c>
      <c r="BC195" s="71">
        <v>2010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1898</v>
      </c>
      <c r="B196" s="70">
        <v>238</v>
      </c>
      <c r="C196" s="70">
        <v>20</v>
      </c>
      <c r="D196" s="70">
        <v>14</v>
      </c>
      <c r="E196" s="70">
        <v>2023</v>
      </c>
      <c r="F196" s="70" t="s">
        <v>1539</v>
      </c>
      <c r="G196" s="70" t="s">
        <v>1878</v>
      </c>
      <c r="H196" s="70" t="s">
        <v>1879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1028</v>
      </c>
      <c r="AS196" s="71">
        <v>243</v>
      </c>
      <c r="AT196" s="71">
        <v>0</v>
      </c>
      <c r="AU196" s="71">
        <v>4</v>
      </c>
      <c r="AV196" s="71">
        <v>0</v>
      </c>
      <c r="AW196" s="71">
        <v>0</v>
      </c>
      <c r="AX196" s="71"/>
      <c r="AY196" s="72"/>
      <c r="AZ196" s="71">
        <v>5057.006000000004</v>
      </c>
      <c r="BA196" s="71">
        <v>11533.000000000002</v>
      </c>
      <c r="BB196" s="71">
        <v>0</v>
      </c>
      <c r="BC196" s="71">
        <v>19710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1899</v>
      </c>
      <c r="B197" s="70">
        <v>238</v>
      </c>
      <c r="C197" s="70">
        <v>21</v>
      </c>
      <c r="D197" s="70">
        <v>14</v>
      </c>
      <c r="E197" s="70">
        <v>2024</v>
      </c>
      <c r="F197" s="70" t="s">
        <v>1554</v>
      </c>
      <c r="G197" s="1064" t="s">
        <v>1878</v>
      </c>
      <c r="H197" s="70" t="s">
        <v>1879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1900</v>
      </c>
      <c r="B198" s="70">
        <v>273</v>
      </c>
      <c r="C198" s="70">
        <v>1</v>
      </c>
      <c r="D198" s="70">
        <v>17</v>
      </c>
      <c r="E198" s="70">
        <v>1990</v>
      </c>
      <c r="F198" s="70" t="s">
        <v>787</v>
      </c>
      <c r="G198" s="1064" t="s">
        <v>1901</v>
      </c>
      <c r="H198" s="70" t="s">
        <v>1902</v>
      </c>
      <c r="I198" s="148"/>
      <c r="J198" s="71">
        <v>114.18956248745801</v>
      </c>
      <c r="K198" s="71">
        <v>10.973191363047899</v>
      </c>
      <c r="L198" s="71">
        <v>14.913291889612781</v>
      </c>
      <c r="M198" s="71">
        <v>25.172391655275511</v>
      </c>
      <c r="N198" s="71">
        <v>38.782300866698357</v>
      </c>
      <c r="O198" s="71">
        <v>38.676264842548612</v>
      </c>
      <c r="P198" s="71">
        <v>47.596672118264379</v>
      </c>
      <c r="Q198" s="71">
        <v>3.2332492068174199</v>
      </c>
      <c r="R198" s="71">
        <v>0</v>
      </c>
      <c r="S198" s="71">
        <v>3.325952206164974</v>
      </c>
      <c r="T198" s="72"/>
      <c r="U198" s="71">
        <v>3017977</v>
      </c>
      <c r="V198" s="71">
        <v>2666</v>
      </c>
      <c r="W198" s="71">
        <v>138</v>
      </c>
      <c r="X198" s="71">
        <v>9033</v>
      </c>
      <c r="Y198" s="71">
        <v>17004</v>
      </c>
      <c r="Z198" s="71">
        <v>15908</v>
      </c>
      <c r="AA198" s="71">
        <v>11557</v>
      </c>
      <c r="AB198" s="71">
        <v>52497</v>
      </c>
      <c r="AC198" s="71">
        <v>0</v>
      </c>
      <c r="AD198" s="71">
        <v>3.325952206164974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1903</v>
      </c>
      <c r="B199" s="70">
        <v>274</v>
      </c>
      <c r="C199" s="70">
        <v>2</v>
      </c>
      <c r="D199" s="70">
        <v>17</v>
      </c>
      <c r="E199" s="70">
        <v>2005</v>
      </c>
      <c r="F199" s="70" t="s">
        <v>789</v>
      </c>
      <c r="G199" s="70" t="s">
        <v>1901</v>
      </c>
      <c r="H199" s="70" t="s">
        <v>1902</v>
      </c>
      <c r="I199" s="148"/>
      <c r="J199" s="71">
        <v>102.95361044213951</v>
      </c>
      <c r="K199" s="71">
        <v>2.636591314436616</v>
      </c>
      <c r="L199" s="71">
        <v>1.719989359830967</v>
      </c>
      <c r="M199" s="71">
        <v>34.701612073075253</v>
      </c>
      <c r="N199" s="71">
        <v>52.980946828193552</v>
      </c>
      <c r="O199" s="71">
        <v>53.501714580117259</v>
      </c>
      <c r="P199" s="71">
        <v>43.940461733203023</v>
      </c>
      <c r="Q199" s="71">
        <v>2.7728023268035402</v>
      </c>
      <c r="R199" s="71">
        <v>0</v>
      </c>
      <c r="S199" s="71">
        <v>3.0419809280000001</v>
      </c>
      <c r="T199" s="72"/>
      <c r="U199" s="71">
        <v>3971303</v>
      </c>
      <c r="V199" s="71">
        <v>1269</v>
      </c>
      <c r="W199" s="71">
        <v>24</v>
      </c>
      <c r="X199" s="71">
        <v>7698</v>
      </c>
      <c r="Y199" s="71">
        <v>19262</v>
      </c>
      <c r="Z199" s="71">
        <v>25465</v>
      </c>
      <c r="AA199" s="71">
        <v>8738</v>
      </c>
      <c r="AB199" s="71">
        <v>47065</v>
      </c>
      <c r="AC199" s="71">
        <v>0</v>
      </c>
      <c r="AD199" s="71">
        <v>3.0419809280000001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1904</v>
      </c>
      <c r="B200" s="70">
        <v>275</v>
      </c>
      <c r="C200" s="70">
        <v>3</v>
      </c>
      <c r="D200" s="70">
        <v>17</v>
      </c>
      <c r="E200" s="70">
        <v>2006</v>
      </c>
      <c r="F200" s="70" t="s">
        <v>790</v>
      </c>
      <c r="G200" s="70" t="s">
        <v>1901</v>
      </c>
      <c r="H200" s="70" t="s">
        <v>1902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1905</v>
      </c>
      <c r="B201" s="70">
        <v>276</v>
      </c>
      <c r="C201" s="70">
        <v>4</v>
      </c>
      <c r="D201" s="70">
        <v>17</v>
      </c>
      <c r="E201" s="70">
        <v>2007</v>
      </c>
      <c r="F201" s="70" t="s">
        <v>791</v>
      </c>
      <c r="G201" s="70" t="s">
        <v>1901</v>
      </c>
      <c r="H201" s="70" t="s">
        <v>1902</v>
      </c>
      <c r="I201" s="148"/>
      <c r="J201" s="71">
        <v>106.422639437537</v>
      </c>
      <c r="K201" s="71">
        <v>2.413203781312717</v>
      </c>
      <c r="L201" s="71">
        <v>3.1998981819823462</v>
      </c>
      <c r="M201" s="71">
        <v>34.906225522122497</v>
      </c>
      <c r="N201" s="71">
        <v>52.416015642624501</v>
      </c>
      <c r="O201" s="71">
        <v>51.458061273634087</v>
      </c>
      <c r="P201" s="71">
        <v>42.424813717501713</v>
      </c>
      <c r="Q201" s="71">
        <v>2.8431411169706098</v>
      </c>
      <c r="R201" s="71">
        <v>0</v>
      </c>
      <c r="S201" s="71">
        <v>2.94186528</v>
      </c>
      <c r="T201" s="72"/>
      <c r="U201" s="71">
        <v>4546690</v>
      </c>
      <c r="V201" s="71">
        <v>1080</v>
      </c>
      <c r="W201" s="71">
        <v>45</v>
      </c>
      <c r="X201" s="71">
        <v>9224</v>
      </c>
      <c r="Y201" s="71">
        <v>19303</v>
      </c>
      <c r="Z201" s="71">
        <v>25461</v>
      </c>
      <c r="AA201" s="71">
        <v>8308</v>
      </c>
      <c r="AB201" s="71">
        <v>45707</v>
      </c>
      <c r="AC201" s="71">
        <v>0</v>
      </c>
      <c r="AD201" s="71">
        <v>2.94186528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1906</v>
      </c>
      <c r="B202" s="70">
        <v>277</v>
      </c>
      <c r="C202" s="70">
        <v>5</v>
      </c>
      <c r="D202" s="70">
        <v>17</v>
      </c>
      <c r="E202" s="70">
        <v>2008</v>
      </c>
      <c r="F202" s="70" t="s">
        <v>792</v>
      </c>
      <c r="G202" s="70" t="s">
        <v>1901</v>
      </c>
      <c r="H202" s="70" t="s">
        <v>1902</v>
      </c>
      <c r="I202" s="148"/>
      <c r="J202" s="71">
        <v>109.69526168057131</v>
      </c>
      <c r="K202" s="71">
        <v>1.884759948594908</v>
      </c>
      <c r="L202" s="71">
        <v>1.2966079718571319</v>
      </c>
      <c r="M202" s="71">
        <v>36.529074634272078</v>
      </c>
      <c r="N202" s="71">
        <v>48.973759189558699</v>
      </c>
      <c r="O202" s="71">
        <v>49.734692328409359</v>
      </c>
      <c r="P202" s="71">
        <v>41.27981777633579</v>
      </c>
      <c r="Q202" s="71">
        <v>2.7540514906503</v>
      </c>
      <c r="R202" s="71">
        <v>0</v>
      </c>
      <c r="S202" s="71">
        <v>3.0967511679999999</v>
      </c>
      <c r="T202" s="72"/>
      <c r="U202" s="71">
        <v>4840886</v>
      </c>
      <c r="V202" s="71">
        <v>1080</v>
      </c>
      <c r="W202" s="71">
        <v>21</v>
      </c>
      <c r="X202" s="71">
        <v>9224</v>
      </c>
      <c r="Y202" s="71">
        <v>19268</v>
      </c>
      <c r="Z202" s="71">
        <v>25472</v>
      </c>
      <c r="AA202" s="71">
        <v>8093</v>
      </c>
      <c r="AB202" s="71">
        <v>45003</v>
      </c>
      <c r="AC202" s="71">
        <v>0</v>
      </c>
      <c r="AD202" s="71">
        <v>3.0967511679999999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1907</v>
      </c>
      <c r="B203" s="70">
        <v>278</v>
      </c>
      <c r="C203" s="70">
        <v>6</v>
      </c>
      <c r="D203" s="70">
        <v>17</v>
      </c>
      <c r="E203" s="70">
        <v>2009</v>
      </c>
      <c r="F203" s="70" t="s">
        <v>176</v>
      </c>
      <c r="G203" s="70" t="s">
        <v>1901</v>
      </c>
      <c r="H203" s="70" t="s">
        <v>1902</v>
      </c>
      <c r="I203" s="148"/>
      <c r="J203" s="71">
        <v>99.316688866160746</v>
      </c>
      <c r="K203" s="71">
        <v>1.209802008815104</v>
      </c>
      <c r="L203" s="71">
        <v>5.6420895454269786</v>
      </c>
      <c r="M203" s="71">
        <v>37.375215429730282</v>
      </c>
      <c r="N203" s="71">
        <v>47.751247375808212</v>
      </c>
      <c r="O203" s="71">
        <v>50.594983706567241</v>
      </c>
      <c r="P203" s="71">
        <v>39.156408658504681</v>
      </c>
      <c r="Q203" s="71">
        <v>2.5967975306361399</v>
      </c>
      <c r="R203" s="71">
        <v>0</v>
      </c>
      <c r="S203" s="71">
        <v>2.775215352</v>
      </c>
      <c r="T203" s="72"/>
      <c r="U203" s="71">
        <v>4485279</v>
      </c>
      <c r="V203" s="71">
        <v>872</v>
      </c>
      <c r="W203" s="71">
        <v>133</v>
      </c>
      <c r="X203" s="71">
        <v>9952</v>
      </c>
      <c r="Y203" s="71">
        <v>19314</v>
      </c>
      <c r="Z203" s="71">
        <v>25577</v>
      </c>
      <c r="AA203" s="71">
        <v>7881</v>
      </c>
      <c r="AB203" s="71">
        <v>44544</v>
      </c>
      <c r="AC203" s="71">
        <v>0</v>
      </c>
      <c r="AD203" s="71">
        <v>2.775215352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9.0470000000000006</v>
      </c>
      <c r="BK203" s="71">
        <v>0</v>
      </c>
      <c r="BL203" s="71">
        <v>0</v>
      </c>
      <c r="BM203" s="71">
        <v>0</v>
      </c>
      <c r="BN203" s="72"/>
      <c r="BO203" s="71">
        <v>0</v>
      </c>
      <c r="BP203" s="71">
        <v>0</v>
      </c>
      <c r="BQ203" s="71">
        <v>2</v>
      </c>
      <c r="BR203" s="71">
        <v>0</v>
      </c>
      <c r="BS203" s="71">
        <v>0</v>
      </c>
      <c r="BT203" s="71">
        <v>0</v>
      </c>
      <c r="BU203"/>
      <c r="BV203" s="70">
        <v>9.0470000000000006</v>
      </c>
      <c r="BW203" s="70">
        <v>0</v>
      </c>
      <c r="BX203" s="70">
        <v>0</v>
      </c>
      <c r="BY203" s="70">
        <v>0</v>
      </c>
      <c r="BZ203" s="70">
        <v>0</v>
      </c>
      <c r="CA203" s="70">
        <v>0</v>
      </c>
      <c r="CB203" s="70">
        <v>0</v>
      </c>
      <c r="CC203" s="70">
        <v>0</v>
      </c>
      <c r="CD203" s="70">
        <v>0</v>
      </c>
    </row>
    <row r="204" spans="1:82">
      <c r="A204" s="70" t="s">
        <v>1908</v>
      </c>
      <c r="B204" s="70">
        <v>279</v>
      </c>
      <c r="C204" s="70">
        <v>7</v>
      </c>
      <c r="D204" s="70">
        <v>17</v>
      </c>
      <c r="E204" s="70">
        <v>2010</v>
      </c>
      <c r="F204" s="70" t="s">
        <v>177</v>
      </c>
      <c r="G204" s="70" t="s">
        <v>1901</v>
      </c>
      <c r="H204" s="70" t="s">
        <v>1902</v>
      </c>
      <c r="I204" s="148"/>
      <c r="J204" s="71">
        <v>103.3008515606744</v>
      </c>
      <c r="K204" s="71">
        <v>1.355588948764163</v>
      </c>
      <c r="L204" s="71">
        <v>5.3312299032119546</v>
      </c>
      <c r="M204" s="71">
        <v>39.312395368676881</v>
      </c>
      <c r="N204" s="71">
        <v>48.366721094247957</v>
      </c>
      <c r="O204" s="71">
        <v>50.573617772399317</v>
      </c>
      <c r="P204" s="71">
        <v>39.247202322036657</v>
      </c>
      <c r="Q204" s="71">
        <v>2.65994044127561</v>
      </c>
      <c r="R204" s="71">
        <v>0</v>
      </c>
      <c r="S204" s="71">
        <v>2.7057831405999999</v>
      </c>
      <c r="T204" s="72"/>
      <c r="U204" s="71">
        <v>4306634</v>
      </c>
      <c r="V204" s="71">
        <v>872</v>
      </c>
      <c r="W204" s="71">
        <v>133</v>
      </c>
      <c r="X204" s="71">
        <v>9952</v>
      </c>
      <c r="Y204" s="71">
        <v>19295</v>
      </c>
      <c r="Z204" s="71">
        <v>25685</v>
      </c>
      <c r="AA204" s="71">
        <v>7702</v>
      </c>
      <c r="AB204" s="71">
        <v>43721</v>
      </c>
      <c r="AC204" s="71">
        <v>0</v>
      </c>
      <c r="AD204" s="71">
        <v>2.7057831405999999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9.5500000000000007</v>
      </c>
      <c r="BK204" s="71">
        <v>0</v>
      </c>
      <c r="BL204" s="71">
        <v>0</v>
      </c>
      <c r="BM204" s="71">
        <v>0</v>
      </c>
      <c r="BN204" s="72"/>
      <c r="BO204" s="71">
        <v>0</v>
      </c>
      <c r="BP204" s="71">
        <v>0</v>
      </c>
      <c r="BQ204" s="71">
        <v>2</v>
      </c>
      <c r="BR204" s="71">
        <v>0</v>
      </c>
      <c r="BS204" s="71">
        <v>0</v>
      </c>
      <c r="BT204" s="71">
        <v>0</v>
      </c>
      <c r="BU204"/>
      <c r="BV204" s="70">
        <v>9.5500000000000007</v>
      </c>
      <c r="BW204" s="70">
        <v>0</v>
      </c>
      <c r="BX204" s="70">
        <v>0</v>
      </c>
      <c r="BY204" s="70">
        <v>0</v>
      </c>
      <c r="BZ204" s="70">
        <v>0</v>
      </c>
      <c r="CA204" s="70">
        <v>0</v>
      </c>
      <c r="CB204" s="70">
        <v>0</v>
      </c>
      <c r="CC204" s="70">
        <v>0</v>
      </c>
      <c r="CD204" s="70">
        <v>0</v>
      </c>
    </row>
    <row r="205" spans="1:82">
      <c r="A205" s="70" t="s">
        <v>1909</v>
      </c>
      <c r="B205" s="70">
        <v>280</v>
      </c>
      <c r="C205" s="70">
        <v>8</v>
      </c>
      <c r="D205" s="70">
        <v>17</v>
      </c>
      <c r="E205" s="70">
        <v>2011</v>
      </c>
      <c r="F205" s="70" t="s">
        <v>178</v>
      </c>
      <c r="G205" s="70" t="s">
        <v>1901</v>
      </c>
      <c r="H205" s="70" t="s">
        <v>1902</v>
      </c>
      <c r="I205" s="148"/>
      <c r="J205" s="71">
        <v>113.95917141264491</v>
      </c>
      <c r="K205" s="71">
        <v>2.1974405020333561</v>
      </c>
      <c r="L205" s="71">
        <v>5.9953028434650157</v>
      </c>
      <c r="M205" s="71">
        <v>47.572383173765353</v>
      </c>
      <c r="N205" s="71">
        <v>59.021165822370577</v>
      </c>
      <c r="O205" s="71">
        <v>49.781555708551714</v>
      </c>
      <c r="P205" s="71">
        <v>37.756732542414028</v>
      </c>
      <c r="Q205" s="71">
        <v>3.0152267781354198</v>
      </c>
      <c r="R205" s="71">
        <v>0</v>
      </c>
      <c r="S205" s="71">
        <v>2.9748325289599999</v>
      </c>
      <c r="T205" s="72"/>
      <c r="U205" s="71">
        <v>4486215</v>
      </c>
      <c r="V205" s="71">
        <v>872</v>
      </c>
      <c r="W205" s="71">
        <v>133</v>
      </c>
      <c r="X205" s="71">
        <v>9952</v>
      </c>
      <c r="Y205" s="71">
        <v>19297</v>
      </c>
      <c r="Z205" s="71">
        <v>25832</v>
      </c>
      <c r="AA205" s="71">
        <v>7630</v>
      </c>
      <c r="AB205" s="71">
        <v>42966</v>
      </c>
      <c r="AC205" s="71">
        <v>0</v>
      </c>
      <c r="AD205" s="71">
        <v>2.9748325289599999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13.06</v>
      </c>
      <c r="BK205" s="71">
        <v>0</v>
      </c>
      <c r="BL205" s="71">
        <v>0</v>
      </c>
      <c r="BM205" s="71">
        <v>0</v>
      </c>
      <c r="BN205" s="72"/>
      <c r="BO205" s="71">
        <v>0</v>
      </c>
      <c r="BP205" s="71">
        <v>0</v>
      </c>
      <c r="BQ205" s="71">
        <v>3</v>
      </c>
      <c r="BR205" s="71">
        <v>0</v>
      </c>
      <c r="BS205" s="71">
        <v>0</v>
      </c>
      <c r="BT205" s="71">
        <v>0</v>
      </c>
      <c r="BU205"/>
      <c r="BV205" s="70">
        <v>13.06</v>
      </c>
      <c r="BW205" s="70">
        <v>0</v>
      </c>
      <c r="BX205" s="70">
        <v>0</v>
      </c>
      <c r="BY205" s="70">
        <v>0</v>
      </c>
      <c r="BZ205" s="70">
        <v>0</v>
      </c>
      <c r="CA205" s="70">
        <v>0</v>
      </c>
      <c r="CB205" s="70">
        <v>0</v>
      </c>
      <c r="CC205" s="70">
        <v>0</v>
      </c>
      <c r="CD205" s="70">
        <v>0</v>
      </c>
    </row>
    <row r="206" spans="1:82">
      <c r="A206" s="70" t="s">
        <v>1910</v>
      </c>
      <c r="B206" s="70">
        <v>281</v>
      </c>
      <c r="C206" s="70">
        <v>9</v>
      </c>
      <c r="D206" s="70">
        <v>17</v>
      </c>
      <c r="E206" s="70">
        <v>2012</v>
      </c>
      <c r="F206" s="70" t="s">
        <v>179</v>
      </c>
      <c r="G206" s="70" t="s">
        <v>1901</v>
      </c>
      <c r="H206" s="70" t="s">
        <v>1902</v>
      </c>
      <c r="I206" s="148"/>
      <c r="J206" s="71">
        <v>119.25818801918069</v>
      </c>
      <c r="K206" s="71">
        <v>2.0527403187178002</v>
      </c>
      <c r="L206" s="71">
        <v>6.1365173526901478</v>
      </c>
      <c r="M206" s="71">
        <v>52.776339604662027</v>
      </c>
      <c r="N206" s="71">
        <v>68.664816985729672</v>
      </c>
      <c r="O206" s="71">
        <v>49.603956827918793</v>
      </c>
      <c r="P206" s="71">
        <v>37.439052149306178</v>
      </c>
      <c r="Q206" s="71">
        <v>3.2361827560091299</v>
      </c>
      <c r="R206" s="71">
        <v>0</v>
      </c>
      <c r="S206" s="71">
        <v>2.6918470802600001</v>
      </c>
      <c r="T206" s="72"/>
      <c r="U206" s="71">
        <v>4516418</v>
      </c>
      <c r="V206" s="71">
        <v>872</v>
      </c>
      <c r="W206" s="71">
        <v>133</v>
      </c>
      <c r="X206" s="71">
        <v>9952</v>
      </c>
      <c r="Y206" s="71">
        <v>19423</v>
      </c>
      <c r="Z206" s="71">
        <v>25944</v>
      </c>
      <c r="AA206" s="71">
        <v>7523</v>
      </c>
      <c r="AB206" s="71">
        <v>42444</v>
      </c>
      <c r="AC206" s="71">
        <v>0</v>
      </c>
      <c r="AD206" s="71">
        <v>2.6918470802600001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14.978</v>
      </c>
      <c r="BK206" s="71">
        <v>0</v>
      </c>
      <c r="BL206" s="71">
        <v>0</v>
      </c>
      <c r="BM206" s="71">
        <v>0</v>
      </c>
      <c r="BN206" s="72"/>
      <c r="BO206" s="71">
        <v>0</v>
      </c>
      <c r="BP206" s="71">
        <v>0</v>
      </c>
      <c r="BQ206" s="71">
        <v>3</v>
      </c>
      <c r="BR206" s="71">
        <v>0</v>
      </c>
      <c r="BS206" s="71">
        <v>0</v>
      </c>
      <c r="BT206" s="71">
        <v>0</v>
      </c>
      <c r="BU206"/>
      <c r="BV206" s="70">
        <v>14.978</v>
      </c>
      <c r="BW206" s="70">
        <v>0</v>
      </c>
      <c r="BX206" s="70">
        <v>0</v>
      </c>
      <c r="BY206" s="70">
        <v>0</v>
      </c>
      <c r="BZ206" s="70">
        <v>0</v>
      </c>
      <c r="CA206" s="70">
        <v>0</v>
      </c>
      <c r="CB206" s="70">
        <v>0</v>
      </c>
      <c r="CC206" s="70">
        <v>0</v>
      </c>
      <c r="CD206" s="70">
        <v>0</v>
      </c>
    </row>
    <row r="207" spans="1:82">
      <c r="A207" s="70" t="s">
        <v>1911</v>
      </c>
      <c r="B207" s="70">
        <v>282</v>
      </c>
      <c r="C207" s="70">
        <v>10</v>
      </c>
      <c r="D207" s="70">
        <v>17</v>
      </c>
      <c r="E207" s="70">
        <v>2013</v>
      </c>
      <c r="F207" s="70" t="s">
        <v>180</v>
      </c>
      <c r="G207" s="70" t="s">
        <v>1901</v>
      </c>
      <c r="H207" s="70" t="s">
        <v>1902</v>
      </c>
      <c r="I207" s="148"/>
      <c r="J207" s="71">
        <v>123.66655189404641</v>
      </c>
      <c r="K207" s="71">
        <v>1.709574584265928</v>
      </c>
      <c r="L207" s="71">
        <v>5.8971440102804147</v>
      </c>
      <c r="M207" s="71">
        <v>52.287970435998247</v>
      </c>
      <c r="N207" s="71">
        <v>64.928628262326299</v>
      </c>
      <c r="O207" s="71">
        <v>47.796860687996684</v>
      </c>
      <c r="P207" s="71">
        <v>37.055609557724217</v>
      </c>
      <c r="Q207" s="71">
        <v>3.2488281846222602</v>
      </c>
      <c r="R207" s="71">
        <v>0</v>
      </c>
      <c r="S207" s="71">
        <v>2.7507452182000001</v>
      </c>
      <c r="T207" s="72"/>
      <c r="U207" s="71">
        <v>4704175</v>
      </c>
      <c r="V207" s="71">
        <v>872</v>
      </c>
      <c r="W207" s="71">
        <v>133</v>
      </c>
      <c r="X207" s="71">
        <v>9952</v>
      </c>
      <c r="Y207" s="71">
        <v>19273</v>
      </c>
      <c r="Z207" s="71">
        <v>26115</v>
      </c>
      <c r="AA207" s="71">
        <v>7418</v>
      </c>
      <c r="AB207" s="71">
        <v>41999</v>
      </c>
      <c r="AC207" s="71">
        <v>0</v>
      </c>
      <c r="AD207" s="71">
        <v>2.7507452182000001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17.571999999999999</v>
      </c>
      <c r="BK207" s="71">
        <v>0</v>
      </c>
      <c r="BL207" s="71">
        <v>0</v>
      </c>
      <c r="BM207" s="71">
        <v>0</v>
      </c>
      <c r="BN207" s="72"/>
      <c r="BO207" s="71">
        <v>0</v>
      </c>
      <c r="BP207" s="71">
        <v>0</v>
      </c>
      <c r="BQ207" s="71">
        <v>3</v>
      </c>
      <c r="BR207" s="71">
        <v>0</v>
      </c>
      <c r="BS207" s="71">
        <v>0</v>
      </c>
      <c r="BT207" s="71">
        <v>0</v>
      </c>
      <c r="BU207"/>
      <c r="BV207" s="70">
        <v>17.571999999999999</v>
      </c>
      <c r="BW207" s="70">
        <v>0</v>
      </c>
      <c r="BX207" s="70">
        <v>0</v>
      </c>
      <c r="BY207" s="70">
        <v>0</v>
      </c>
      <c r="BZ207" s="70">
        <v>0</v>
      </c>
      <c r="CA207" s="70">
        <v>0</v>
      </c>
      <c r="CB207" s="70">
        <v>0</v>
      </c>
      <c r="CC207" s="70">
        <v>0</v>
      </c>
      <c r="CD207" s="70">
        <v>0</v>
      </c>
    </row>
    <row r="208" spans="1:82">
      <c r="A208" s="70" t="s">
        <v>1912</v>
      </c>
      <c r="B208" s="70">
        <v>283</v>
      </c>
      <c r="C208" s="70">
        <v>11</v>
      </c>
      <c r="D208" s="70">
        <v>17</v>
      </c>
      <c r="E208" s="70">
        <v>2014</v>
      </c>
      <c r="F208" s="70" t="s">
        <v>181</v>
      </c>
      <c r="G208" s="70" t="s">
        <v>1901</v>
      </c>
      <c r="H208" s="70" t="s">
        <v>1902</v>
      </c>
      <c r="I208" s="148"/>
      <c r="J208" s="71">
        <v>131.7587379302787</v>
      </c>
      <c r="K208" s="71">
        <v>2.0553070412127989</v>
      </c>
      <c r="L208" s="71">
        <v>4.5325093759111574</v>
      </c>
      <c r="M208" s="71">
        <v>48.87598728385624</v>
      </c>
      <c r="N208" s="71">
        <v>56.439302357490732</v>
      </c>
      <c r="O208" s="71">
        <v>45.444098813426187</v>
      </c>
      <c r="P208" s="71">
        <v>36.781235354286835</v>
      </c>
      <c r="Q208" s="71">
        <v>3.0653275952816199</v>
      </c>
      <c r="R208" s="71">
        <v>0</v>
      </c>
      <c r="S208" s="71">
        <v>3.083939586000001</v>
      </c>
      <c r="T208" s="72"/>
      <c r="U208" s="71">
        <v>5112970</v>
      </c>
      <c r="V208" s="71">
        <v>804</v>
      </c>
      <c r="W208" s="71">
        <v>104</v>
      </c>
      <c r="X208" s="71">
        <v>9510</v>
      </c>
      <c r="Y208" s="71">
        <v>19160</v>
      </c>
      <c r="Z208" s="71">
        <v>26151</v>
      </c>
      <c r="AA208" s="71">
        <v>7325</v>
      </c>
      <c r="AB208" s="71">
        <v>41302</v>
      </c>
      <c r="AC208" s="71">
        <v>0</v>
      </c>
      <c r="AD208" s="71">
        <v>3.083939586000001</v>
      </c>
      <c r="AE208" s="72"/>
      <c r="AF208" s="71"/>
      <c r="AG208" s="71"/>
      <c r="AH208" s="71"/>
      <c r="AI208" s="71"/>
      <c r="AJ208" s="71"/>
      <c r="AK208" s="71"/>
      <c r="AL208" s="71"/>
      <c r="AM208" s="71"/>
      <c r="AN208" s="71"/>
      <c r="AO208" s="71"/>
      <c r="AP208" s="71"/>
      <c r="AQ208" s="72"/>
      <c r="AR208" s="71">
        <v>670</v>
      </c>
      <c r="AS208" s="71">
        <v>208</v>
      </c>
      <c r="AT208" s="71">
        <v>0</v>
      </c>
      <c r="AU208" s="71">
        <v>0</v>
      </c>
      <c r="AV208" s="71">
        <v>0</v>
      </c>
      <c r="AW208" s="71">
        <v>0</v>
      </c>
      <c r="AX208" s="71"/>
      <c r="AY208" s="72"/>
      <c r="AZ208" s="71">
        <v>3006.8620000000001</v>
      </c>
      <c r="BA208" s="71">
        <v>25295.3</v>
      </c>
      <c r="BB208" s="71">
        <v>0</v>
      </c>
      <c r="BC208" s="71">
        <v>0</v>
      </c>
      <c r="BD208" s="71">
        <v>0</v>
      </c>
      <c r="BE208" s="71">
        <v>0</v>
      </c>
      <c r="BF208" s="71"/>
      <c r="BG208" s="72"/>
      <c r="BH208" s="71">
        <v>0</v>
      </c>
      <c r="BI208" s="71">
        <v>0</v>
      </c>
      <c r="BJ208" s="71">
        <v>18.334</v>
      </c>
      <c r="BK208" s="71">
        <v>0</v>
      </c>
      <c r="BL208" s="71">
        <v>0</v>
      </c>
      <c r="BM208" s="71">
        <v>0</v>
      </c>
      <c r="BN208" s="72"/>
      <c r="BO208" s="71">
        <v>0</v>
      </c>
      <c r="BP208" s="71">
        <v>0</v>
      </c>
      <c r="BQ208" s="71">
        <v>3</v>
      </c>
      <c r="BR208" s="71">
        <v>0</v>
      </c>
      <c r="BS208" s="71">
        <v>0</v>
      </c>
      <c r="BT208" s="71">
        <v>0</v>
      </c>
      <c r="BU208"/>
      <c r="BV208" s="70">
        <v>18.334</v>
      </c>
      <c r="BW208" s="70">
        <v>0</v>
      </c>
      <c r="BX208" s="70">
        <v>0</v>
      </c>
      <c r="BY208" s="70">
        <v>0</v>
      </c>
      <c r="BZ208" s="70">
        <v>0</v>
      </c>
      <c r="CA208" s="70">
        <v>0</v>
      </c>
      <c r="CB208" s="70">
        <v>0</v>
      </c>
      <c r="CC208" s="70">
        <v>0</v>
      </c>
      <c r="CD208" s="70">
        <v>0</v>
      </c>
    </row>
    <row r="209" spans="1:82">
      <c r="A209" s="70" t="s">
        <v>1913</v>
      </c>
      <c r="B209" s="70">
        <v>284</v>
      </c>
      <c r="C209" s="70">
        <v>12</v>
      </c>
      <c r="D209" s="70">
        <v>17</v>
      </c>
      <c r="E209" s="70">
        <v>2015</v>
      </c>
      <c r="F209" s="70" t="s">
        <v>182</v>
      </c>
      <c r="G209" s="70" t="s">
        <v>1901</v>
      </c>
      <c r="H209" s="70" t="s">
        <v>1902</v>
      </c>
      <c r="I209" s="148"/>
      <c r="J209" s="71">
        <v>109.2195313980111</v>
      </c>
      <c r="K209" s="71">
        <v>1.8454257651849719</v>
      </c>
      <c r="L209" s="71">
        <v>4.5335411222152446</v>
      </c>
      <c r="M209" s="71">
        <v>46.775125885779538</v>
      </c>
      <c r="N209" s="71">
        <v>49.783404153841218</v>
      </c>
      <c r="O209" s="71">
        <v>44.845682978332547</v>
      </c>
      <c r="P209" s="71">
        <v>36.277613282160708</v>
      </c>
      <c r="Q209" s="71">
        <v>2.94648557307077</v>
      </c>
      <c r="R209" s="71">
        <v>0</v>
      </c>
      <c r="S209" s="71">
        <v>2.032434700800001</v>
      </c>
      <c r="T209" s="72"/>
      <c r="U209" s="71">
        <v>4838079</v>
      </c>
      <c r="V209" s="71">
        <v>804</v>
      </c>
      <c r="W209" s="71">
        <v>104</v>
      </c>
      <c r="X209" s="71">
        <v>9510</v>
      </c>
      <c r="Y209" s="71">
        <v>19067</v>
      </c>
      <c r="Z209" s="71">
        <v>26055</v>
      </c>
      <c r="AA209" s="71">
        <v>7219</v>
      </c>
      <c r="AB209" s="71">
        <v>40555</v>
      </c>
      <c r="AC209" s="71">
        <v>0</v>
      </c>
      <c r="AD209" s="71">
        <v>2.032434700800001</v>
      </c>
      <c r="AE209" s="72"/>
      <c r="AF209" s="71">
        <v>55513590.060713179</v>
      </c>
      <c r="AG209" s="71">
        <v>1480014.562074464</v>
      </c>
      <c r="AH209" s="71">
        <v>851517.31308309373</v>
      </c>
      <c r="AI209" s="71">
        <v>58786228.517805152</v>
      </c>
      <c r="AJ209" s="71">
        <v>79468506.862227574</v>
      </c>
      <c r="AK209" s="71">
        <v>0</v>
      </c>
      <c r="AL209" s="71">
        <v>0</v>
      </c>
      <c r="AM209" s="71">
        <v>5557892.6281734034</v>
      </c>
      <c r="AN209" s="71">
        <v>0</v>
      </c>
      <c r="AO209" s="71">
        <v>0</v>
      </c>
      <c r="AP209" s="71">
        <v>201657749.9440769</v>
      </c>
      <c r="AQ209" s="72"/>
      <c r="AR209" s="71">
        <v>745</v>
      </c>
      <c r="AS209" s="71">
        <v>298</v>
      </c>
      <c r="AT209" s="71">
        <v>0</v>
      </c>
      <c r="AU209" s="71">
        <v>0</v>
      </c>
      <c r="AV209" s="71">
        <v>0</v>
      </c>
      <c r="AW209" s="71">
        <v>0</v>
      </c>
      <c r="AX209" s="71"/>
      <c r="AY209" s="72"/>
      <c r="AZ209" s="71">
        <v>3467.6619999999998</v>
      </c>
      <c r="BA209" s="71">
        <v>59086.7</v>
      </c>
      <c r="BB209" s="71">
        <v>0</v>
      </c>
      <c r="BC209" s="71">
        <v>0</v>
      </c>
      <c r="BD209" s="71">
        <v>0</v>
      </c>
      <c r="BE209" s="71">
        <v>0</v>
      </c>
      <c r="BF209" s="71"/>
      <c r="BG209" s="72"/>
      <c r="BH209" s="71">
        <v>0</v>
      </c>
      <c r="BI209" s="71">
        <v>0</v>
      </c>
      <c r="BJ209" s="71">
        <v>14.324999999999999</v>
      </c>
      <c r="BK209" s="71">
        <v>0</v>
      </c>
      <c r="BL209" s="71">
        <v>0</v>
      </c>
      <c r="BM209" s="71">
        <v>0</v>
      </c>
      <c r="BN209" s="72"/>
      <c r="BO209" s="71">
        <v>0</v>
      </c>
      <c r="BP209" s="71">
        <v>0</v>
      </c>
      <c r="BQ209" s="71">
        <v>2</v>
      </c>
      <c r="BR209" s="71">
        <v>0</v>
      </c>
      <c r="BS209" s="71">
        <v>0</v>
      </c>
      <c r="BT209" s="71">
        <v>0</v>
      </c>
      <c r="BU209"/>
      <c r="BV209" s="70">
        <v>14.324999999999999</v>
      </c>
      <c r="BW209" s="70">
        <v>0</v>
      </c>
      <c r="BX209" s="70">
        <v>0</v>
      </c>
      <c r="BY209" s="70">
        <v>0</v>
      </c>
      <c r="BZ209" s="70">
        <v>0</v>
      </c>
      <c r="CA209" s="70">
        <v>0</v>
      </c>
      <c r="CB209" s="70">
        <v>0</v>
      </c>
      <c r="CC209" s="70">
        <v>0</v>
      </c>
      <c r="CD209" s="70">
        <v>0</v>
      </c>
    </row>
    <row r="210" spans="1:82">
      <c r="A210" s="70" t="s">
        <v>1914</v>
      </c>
      <c r="B210" s="70">
        <v>285</v>
      </c>
      <c r="C210" s="70">
        <v>13</v>
      </c>
      <c r="D210" s="70">
        <v>17</v>
      </c>
      <c r="E210" s="70">
        <v>2016</v>
      </c>
      <c r="F210" s="70" t="s">
        <v>155</v>
      </c>
      <c r="G210" s="70" t="s">
        <v>1901</v>
      </c>
      <c r="H210" s="70" t="s">
        <v>1902</v>
      </c>
      <c r="I210" s="148"/>
      <c r="J210" s="71">
        <v>89.033723470675341</v>
      </c>
      <c r="K210" s="71">
        <v>1.7950799216035735</v>
      </c>
      <c r="L210" s="71">
        <v>4.2798657807035365</v>
      </c>
      <c r="M210" s="71">
        <v>38.038721051298921</v>
      </c>
      <c r="N210" s="71">
        <v>49.152841940016152</v>
      </c>
      <c r="O210" s="71">
        <v>44.365711357274243</v>
      </c>
      <c r="P210" s="71">
        <v>34.70585077499571</v>
      </c>
      <c r="Q210" s="71">
        <v>2.8072699469501599</v>
      </c>
      <c r="R210" s="71">
        <v>0</v>
      </c>
      <c r="S210" s="71">
        <v>2.9095611648099999</v>
      </c>
      <c r="T210" s="72"/>
      <c r="U210" s="71">
        <v>4171541</v>
      </c>
      <c r="V210" s="71">
        <v>804</v>
      </c>
      <c r="W210" s="71">
        <v>104</v>
      </c>
      <c r="X210" s="71">
        <v>9510</v>
      </c>
      <c r="Y210" s="71">
        <v>18932</v>
      </c>
      <c r="Z210" s="71">
        <v>26093</v>
      </c>
      <c r="AA210" s="71">
        <v>7143</v>
      </c>
      <c r="AB210" s="71">
        <v>39745</v>
      </c>
      <c r="AC210" s="71">
        <v>0</v>
      </c>
      <c r="AD210" s="71">
        <v>2.9095611648099999</v>
      </c>
      <c r="AE210" s="72"/>
      <c r="AF210" s="71">
        <v>46633815.309160739</v>
      </c>
      <c r="AG210" s="71">
        <v>1491328.133876537</v>
      </c>
      <c r="AH210" s="71">
        <v>631558.7402522217</v>
      </c>
      <c r="AI210" s="71">
        <v>61121973.41967281</v>
      </c>
      <c r="AJ210" s="71">
        <v>82256509.304193303</v>
      </c>
      <c r="AK210" s="71">
        <v>0</v>
      </c>
      <c r="AL210" s="71">
        <v>0</v>
      </c>
      <c r="AM210" s="71">
        <v>5451117.2216056911</v>
      </c>
      <c r="AN210" s="71">
        <v>0</v>
      </c>
      <c r="AO210" s="71">
        <v>0</v>
      </c>
      <c r="AP210" s="71">
        <v>197586302.12876132</v>
      </c>
      <c r="AQ210" s="72"/>
      <c r="AR210" s="71">
        <v>794</v>
      </c>
      <c r="AS210" s="71">
        <v>311</v>
      </c>
      <c r="AT210" s="71">
        <v>0</v>
      </c>
      <c r="AU210" s="71">
        <v>0</v>
      </c>
      <c r="AV210" s="71">
        <v>0</v>
      </c>
      <c r="AW210" s="71">
        <v>0</v>
      </c>
      <c r="AX210" s="71"/>
      <c r="AY210" s="72"/>
      <c r="AZ210" s="71">
        <v>3721.8420000000001</v>
      </c>
      <c r="BA210" s="71">
        <v>62845.7</v>
      </c>
      <c r="BB210" s="71">
        <v>0</v>
      </c>
      <c r="BC210" s="71">
        <v>0</v>
      </c>
      <c r="BD210" s="71">
        <v>0</v>
      </c>
      <c r="BE210" s="71">
        <v>0</v>
      </c>
      <c r="BF210" s="71"/>
      <c r="BG210" s="72"/>
      <c r="BH210" s="71">
        <v>0</v>
      </c>
      <c r="BI210" s="71">
        <v>0</v>
      </c>
      <c r="BJ210" s="71">
        <v>15.725</v>
      </c>
      <c r="BK210" s="71">
        <v>0</v>
      </c>
      <c r="BL210" s="71">
        <v>0</v>
      </c>
      <c r="BM210" s="71">
        <v>0</v>
      </c>
      <c r="BN210" s="72"/>
      <c r="BO210" s="71">
        <v>0</v>
      </c>
      <c r="BP210" s="71">
        <v>0</v>
      </c>
      <c r="BQ210" s="71">
        <v>3</v>
      </c>
      <c r="BR210" s="71">
        <v>0</v>
      </c>
      <c r="BS210" s="71">
        <v>0</v>
      </c>
      <c r="BT210" s="71">
        <v>0</v>
      </c>
      <c r="BU210"/>
      <c r="BV210" s="70">
        <v>15.725</v>
      </c>
      <c r="BW210" s="70">
        <v>0</v>
      </c>
      <c r="BX210" s="70">
        <v>0</v>
      </c>
      <c r="BY210" s="70">
        <v>0</v>
      </c>
      <c r="BZ210" s="70">
        <v>0</v>
      </c>
      <c r="CA210" s="70">
        <v>0</v>
      </c>
      <c r="CB210" s="70">
        <v>0</v>
      </c>
      <c r="CC210" s="70">
        <v>0</v>
      </c>
      <c r="CD210" s="70">
        <v>0</v>
      </c>
    </row>
    <row r="211" spans="1:82">
      <c r="A211" s="70" t="s">
        <v>1915</v>
      </c>
      <c r="B211" s="70">
        <v>286</v>
      </c>
      <c r="C211" s="70">
        <v>14</v>
      </c>
      <c r="D211" s="70">
        <v>17</v>
      </c>
      <c r="E211" s="70">
        <v>2017</v>
      </c>
      <c r="F211" s="70" t="s">
        <v>156</v>
      </c>
      <c r="G211" s="70" t="s">
        <v>1901</v>
      </c>
      <c r="H211" s="70" t="s">
        <v>1902</v>
      </c>
      <c r="I211" s="148"/>
      <c r="J211" s="71">
        <v>97.432244760782268</v>
      </c>
      <c r="K211" s="71">
        <v>1.8443089269449948</v>
      </c>
      <c r="L211" s="71">
        <v>4.2453030500498814</v>
      </c>
      <c r="M211" s="71">
        <v>35.416518021752317</v>
      </c>
      <c r="N211" s="71">
        <v>45.26202361631286</v>
      </c>
      <c r="O211" s="71">
        <v>43.235339741012773</v>
      </c>
      <c r="P211" s="71">
        <v>34.268744138395761</v>
      </c>
      <c r="Q211" s="71">
        <v>2.6758965676127802</v>
      </c>
      <c r="R211" s="71">
        <v>0</v>
      </c>
      <c r="S211" s="71">
        <v>3.2168087638399996</v>
      </c>
      <c r="T211" s="72"/>
      <c r="U211" s="71">
        <v>4909738</v>
      </c>
      <c r="V211" s="71">
        <v>804</v>
      </c>
      <c r="W211" s="71">
        <v>104</v>
      </c>
      <c r="X211" s="71">
        <v>9510</v>
      </c>
      <c r="Y211" s="71">
        <v>18836</v>
      </c>
      <c r="Z211" s="71">
        <v>25850</v>
      </c>
      <c r="AA211" s="71">
        <v>7098</v>
      </c>
      <c r="AB211" s="71">
        <v>39177</v>
      </c>
      <c r="AC211" s="71">
        <v>0</v>
      </c>
      <c r="AD211" s="71">
        <v>3.21680876384</v>
      </c>
      <c r="AE211" s="72"/>
      <c r="AF211" s="71">
        <v>52268947.100028023</v>
      </c>
      <c r="AG211" s="71">
        <v>1509734.8552286429</v>
      </c>
      <c r="AH211" s="71">
        <v>847496.33452165127</v>
      </c>
      <c r="AI211" s="71">
        <v>58074779.647160642</v>
      </c>
      <c r="AJ211" s="71">
        <v>83460003.178998187</v>
      </c>
      <c r="AK211" s="71">
        <v>0</v>
      </c>
      <c r="AL211" s="71">
        <v>0</v>
      </c>
      <c r="AM211" s="71">
        <v>5381622.3429867849</v>
      </c>
      <c r="AN211" s="71">
        <v>0</v>
      </c>
      <c r="AO211" s="71">
        <v>0</v>
      </c>
      <c r="AP211" s="71">
        <v>201542583.45892394</v>
      </c>
      <c r="AQ211" s="72"/>
      <c r="AR211" s="71">
        <v>856</v>
      </c>
      <c r="AS211" s="71">
        <v>325</v>
      </c>
      <c r="AT211" s="71">
        <v>0</v>
      </c>
      <c r="AU211" s="71">
        <v>0</v>
      </c>
      <c r="AV211" s="71">
        <v>0</v>
      </c>
      <c r="AW211" s="71">
        <v>0</v>
      </c>
      <c r="AX211" s="71"/>
      <c r="AY211" s="72"/>
      <c r="AZ211" s="71">
        <v>4122.8319999999994</v>
      </c>
      <c r="BA211" s="71">
        <v>72303.8</v>
      </c>
      <c r="BB211" s="71">
        <v>0</v>
      </c>
      <c r="BC211" s="71">
        <v>0</v>
      </c>
      <c r="BD211" s="71">
        <v>0</v>
      </c>
      <c r="BE211" s="71">
        <v>0</v>
      </c>
      <c r="BF211" s="71"/>
      <c r="BG211" s="72"/>
      <c r="BH211" s="71">
        <v>0</v>
      </c>
      <c r="BI211" s="71">
        <v>0</v>
      </c>
      <c r="BJ211" s="71">
        <v>14.266999999999999</v>
      </c>
      <c r="BK211" s="71">
        <v>0</v>
      </c>
      <c r="BL211" s="71">
        <v>0</v>
      </c>
      <c r="BM211" s="71">
        <v>0</v>
      </c>
      <c r="BN211" s="72"/>
      <c r="BO211" s="71">
        <v>0</v>
      </c>
      <c r="BP211" s="71">
        <v>0</v>
      </c>
      <c r="BQ211" s="71">
        <v>3</v>
      </c>
      <c r="BR211" s="71">
        <v>0</v>
      </c>
      <c r="BS211" s="71">
        <v>0</v>
      </c>
      <c r="BT211" s="71">
        <v>0</v>
      </c>
      <c r="BU211"/>
      <c r="BV211" s="70">
        <v>14.266999999999999</v>
      </c>
      <c r="BW211" s="70">
        <v>0</v>
      </c>
      <c r="BX211" s="70">
        <v>0</v>
      </c>
      <c r="BY211" s="70">
        <v>0</v>
      </c>
      <c r="BZ211" s="70">
        <v>0</v>
      </c>
      <c r="CA211" s="70">
        <v>0</v>
      </c>
      <c r="CB211" s="70">
        <v>0</v>
      </c>
      <c r="CC211" s="70">
        <v>0</v>
      </c>
      <c r="CD211" s="70">
        <v>0</v>
      </c>
    </row>
    <row r="212" spans="1:82">
      <c r="A212" s="70" t="s">
        <v>1916</v>
      </c>
      <c r="B212" s="70">
        <v>287</v>
      </c>
      <c r="C212" s="70">
        <v>15</v>
      </c>
      <c r="D212" s="70">
        <v>17</v>
      </c>
      <c r="E212" s="70">
        <v>2018</v>
      </c>
      <c r="F212" s="70" t="s">
        <v>183</v>
      </c>
      <c r="G212" s="70" t="s">
        <v>1901</v>
      </c>
      <c r="H212" s="70" t="s">
        <v>1902</v>
      </c>
      <c r="I212" s="148"/>
      <c r="J212" s="71">
        <v>92.955548207693852</v>
      </c>
      <c r="K212" s="71">
        <v>1.5564113183026278</v>
      </c>
      <c r="L212" s="71">
        <v>3.8339870893147756</v>
      </c>
      <c r="M212" s="71">
        <v>32.313659982853572</v>
      </c>
      <c r="N212" s="71">
        <v>31.073744344420319</v>
      </c>
      <c r="O212" s="71">
        <v>42.165385678948105</v>
      </c>
      <c r="P212" s="71">
        <v>33.879826073635371</v>
      </c>
      <c r="Q212" s="71">
        <v>2.4319859576316198</v>
      </c>
      <c r="R212" s="71">
        <v>0</v>
      </c>
      <c r="S212" s="71">
        <v>2.0782109765999999</v>
      </c>
      <c r="T212" s="72"/>
      <c r="U212" s="71">
        <v>5169229</v>
      </c>
      <c r="V212" s="71">
        <v>804</v>
      </c>
      <c r="W212" s="71">
        <v>104</v>
      </c>
      <c r="X212" s="71">
        <v>9510</v>
      </c>
      <c r="Y212" s="71">
        <v>18707</v>
      </c>
      <c r="Z212" s="71">
        <v>25693</v>
      </c>
      <c r="AA212" s="71">
        <v>7088</v>
      </c>
      <c r="AB212" s="71">
        <v>38371</v>
      </c>
      <c r="AC212" s="71">
        <v>0</v>
      </c>
      <c r="AD212" s="71">
        <v>2.0782109765999999</v>
      </c>
      <c r="AE212" s="72"/>
      <c r="AF212" s="71">
        <v>50499939.810808092</v>
      </c>
      <c r="AG212" s="71">
        <v>1365736.6720539529</v>
      </c>
      <c r="AH212" s="71">
        <v>804901.52210487856</v>
      </c>
      <c r="AI212" s="71">
        <v>55779095.409320429</v>
      </c>
      <c r="AJ212" s="71">
        <v>69640423.839889124</v>
      </c>
      <c r="AK212" s="71">
        <v>0</v>
      </c>
      <c r="AL212" s="71">
        <v>0</v>
      </c>
      <c r="AM212" s="71">
        <v>5281810.7691166792</v>
      </c>
      <c r="AN212" s="71">
        <v>0</v>
      </c>
      <c r="AO212" s="71">
        <v>0</v>
      </c>
      <c r="AP212" s="71">
        <v>183371908.02329317</v>
      </c>
      <c r="AQ212" s="72"/>
      <c r="AR212" s="71">
        <v>892</v>
      </c>
      <c r="AS212" s="71">
        <v>340</v>
      </c>
      <c r="AT212" s="71">
        <v>0</v>
      </c>
      <c r="AU212" s="71">
        <v>0</v>
      </c>
      <c r="AV212" s="71">
        <v>0</v>
      </c>
      <c r="AW212" s="71">
        <v>0</v>
      </c>
      <c r="AX212" s="71"/>
      <c r="AY212" s="72"/>
      <c r="AZ212" s="71">
        <v>4325.5119999999997</v>
      </c>
      <c r="BA212" s="71">
        <v>73847</v>
      </c>
      <c r="BB212" s="71">
        <v>0</v>
      </c>
      <c r="BC212" s="71">
        <v>0</v>
      </c>
      <c r="BD212" s="71">
        <v>0</v>
      </c>
      <c r="BE212" s="71">
        <v>0</v>
      </c>
      <c r="BF212" s="71"/>
      <c r="BG212" s="72"/>
      <c r="BH212" s="71">
        <v>0</v>
      </c>
      <c r="BI212" s="71">
        <v>0</v>
      </c>
      <c r="BJ212" s="71">
        <v>13.952999999999999</v>
      </c>
      <c r="BK212" s="71">
        <v>0</v>
      </c>
      <c r="BL212" s="71">
        <v>0</v>
      </c>
      <c r="BM212" s="71">
        <v>0</v>
      </c>
      <c r="BN212" s="72"/>
      <c r="BO212" s="71">
        <v>0</v>
      </c>
      <c r="BP212" s="71">
        <v>0</v>
      </c>
      <c r="BQ212" s="71">
        <v>3</v>
      </c>
      <c r="BR212" s="71">
        <v>0</v>
      </c>
      <c r="BS212" s="71">
        <v>0</v>
      </c>
      <c r="BT212" s="71">
        <v>0</v>
      </c>
      <c r="BU212"/>
      <c r="BV212" s="70">
        <v>13.952999999999999</v>
      </c>
      <c r="BW212" s="70">
        <v>0</v>
      </c>
      <c r="BX212" s="70">
        <v>0</v>
      </c>
      <c r="BY212" s="70">
        <v>0</v>
      </c>
      <c r="BZ212" s="70">
        <v>0</v>
      </c>
      <c r="CA212" s="70">
        <v>0</v>
      </c>
      <c r="CB212" s="70">
        <v>0</v>
      </c>
      <c r="CC212" s="70">
        <v>0</v>
      </c>
      <c r="CD212" s="70">
        <v>0</v>
      </c>
    </row>
    <row r="213" spans="1:82">
      <c r="A213" s="70" t="s">
        <v>1917</v>
      </c>
      <c r="B213" s="70">
        <v>288</v>
      </c>
      <c r="C213" s="70">
        <v>16</v>
      </c>
      <c r="D213" s="70">
        <v>17</v>
      </c>
      <c r="E213" s="70">
        <v>2019</v>
      </c>
      <c r="F213" s="70" t="s">
        <v>158</v>
      </c>
      <c r="G213" s="70" t="s">
        <v>1901</v>
      </c>
      <c r="H213" s="70" t="s">
        <v>1902</v>
      </c>
      <c r="I213" s="148"/>
      <c r="J213" s="71">
        <v>96.69325043605069</v>
      </c>
      <c r="K213" s="71">
        <v>1.4788716346159416</v>
      </c>
      <c r="L213" s="71">
        <v>3.8988678819738491</v>
      </c>
      <c r="M213" s="71">
        <v>33.934320310556231</v>
      </c>
      <c r="N213" s="71">
        <v>30.323222846564661</v>
      </c>
      <c r="O213" s="71">
        <v>40.778382204872337</v>
      </c>
      <c r="P213" s="71">
        <v>33.417757440013276</v>
      </c>
      <c r="Q213" s="71">
        <v>2.3235131862697198</v>
      </c>
      <c r="R213" s="71">
        <v>0</v>
      </c>
      <c r="S213" s="71">
        <v>0</v>
      </c>
      <c r="T213" s="72"/>
      <c r="U213" s="71">
        <v>5365823</v>
      </c>
      <c r="V213" s="71">
        <v>804</v>
      </c>
      <c r="W213" s="71">
        <v>104</v>
      </c>
      <c r="X213" s="71">
        <v>9510</v>
      </c>
      <c r="Y213" s="71">
        <v>18600</v>
      </c>
      <c r="Z213" s="71">
        <v>25530</v>
      </c>
      <c r="AA213" s="71">
        <v>6939</v>
      </c>
      <c r="AB213" s="71">
        <v>37652</v>
      </c>
      <c r="AC213" s="71">
        <v>0</v>
      </c>
      <c r="AD213" s="71">
        <v>0</v>
      </c>
      <c r="AE213" s="72"/>
      <c r="AF213" s="71">
        <v>53655926.383916453</v>
      </c>
      <c r="AG213" s="71">
        <v>1323563.0004356829</v>
      </c>
      <c r="AH213" s="71">
        <v>855362.74717673671</v>
      </c>
      <c r="AI213" s="71">
        <v>57029560.086091921</v>
      </c>
      <c r="AJ213" s="71">
        <v>62464812.326928467</v>
      </c>
      <c r="AK213" s="71">
        <v>0</v>
      </c>
      <c r="AL213" s="71">
        <v>0</v>
      </c>
      <c r="AM213" s="71">
        <v>5127918.9558957545</v>
      </c>
      <c r="AN213" s="71">
        <v>0</v>
      </c>
      <c r="AO213" s="71">
        <v>0</v>
      </c>
      <c r="AP213" s="71">
        <v>180457143.50044501</v>
      </c>
      <c r="AQ213" s="72"/>
      <c r="AR213" s="71">
        <v>957</v>
      </c>
      <c r="AS213" s="71">
        <v>364</v>
      </c>
      <c r="AT213" s="71">
        <v>0</v>
      </c>
      <c r="AU213" s="71">
        <v>0</v>
      </c>
      <c r="AV213" s="71">
        <v>0</v>
      </c>
      <c r="AW213" s="71">
        <v>0</v>
      </c>
      <c r="AX213" s="71"/>
      <c r="AY213" s="72"/>
      <c r="AZ213" s="71">
        <v>4681.5220000000008</v>
      </c>
      <c r="BA213" s="71">
        <v>96990.5</v>
      </c>
      <c r="BB213" s="71">
        <v>0</v>
      </c>
      <c r="BC213" s="71">
        <v>0</v>
      </c>
      <c r="BD213" s="71">
        <v>0</v>
      </c>
      <c r="BE213" s="71">
        <v>0</v>
      </c>
      <c r="BF213" s="71"/>
      <c r="BG213" s="72"/>
      <c r="BH213" s="71">
        <v>0</v>
      </c>
      <c r="BI213" s="71">
        <v>0</v>
      </c>
      <c r="BJ213" s="71">
        <v>10.785</v>
      </c>
      <c r="BK213" s="71">
        <v>0</v>
      </c>
      <c r="BL213" s="71">
        <v>0</v>
      </c>
      <c r="BM213" s="71">
        <v>0</v>
      </c>
      <c r="BN213" s="72"/>
      <c r="BO213" s="71">
        <v>0</v>
      </c>
      <c r="BP213" s="71">
        <v>0</v>
      </c>
      <c r="BQ213" s="71">
        <v>3</v>
      </c>
      <c r="BR213" s="71">
        <v>0</v>
      </c>
      <c r="BS213" s="71">
        <v>0</v>
      </c>
      <c r="BT213" s="71">
        <v>0</v>
      </c>
      <c r="BU213"/>
      <c r="BV213" s="70">
        <v>10.785</v>
      </c>
      <c r="BW213" s="70">
        <v>0</v>
      </c>
      <c r="BX213" s="70">
        <v>0</v>
      </c>
      <c r="BY213" s="70">
        <v>0</v>
      </c>
      <c r="BZ213" s="70">
        <v>0</v>
      </c>
      <c r="CA213" s="70">
        <v>0</v>
      </c>
      <c r="CB213" s="70">
        <v>0</v>
      </c>
      <c r="CC213" s="70">
        <v>0</v>
      </c>
      <c r="CD213" s="70">
        <v>0</v>
      </c>
    </row>
    <row r="214" spans="1:82">
      <c r="A214" s="70" t="s">
        <v>1918</v>
      </c>
      <c r="B214" s="70">
        <v>289</v>
      </c>
      <c r="C214" s="70">
        <v>17</v>
      </c>
      <c r="D214" s="70">
        <v>17</v>
      </c>
      <c r="E214" s="70">
        <v>2020</v>
      </c>
      <c r="F214" s="70" t="s">
        <v>159</v>
      </c>
      <c r="G214" s="70" t="s">
        <v>1901</v>
      </c>
      <c r="H214" s="70" t="s">
        <v>1902</v>
      </c>
      <c r="I214" s="148"/>
      <c r="J214" s="71">
        <v>86.209765404287864</v>
      </c>
      <c r="K214" s="71">
        <v>1.2562564612784528</v>
      </c>
      <c r="L214" s="71">
        <v>3.4304344058165603</v>
      </c>
      <c r="M214" s="71">
        <v>29.399616614746332</v>
      </c>
      <c r="N214" s="71">
        <v>34.861438026454131</v>
      </c>
      <c r="O214" s="71">
        <v>35.635265334857593</v>
      </c>
      <c r="P214" s="71">
        <v>31.476576066328267</v>
      </c>
      <c r="Q214" s="71">
        <v>2.1783628866964899</v>
      </c>
      <c r="R214" s="71">
        <v>0</v>
      </c>
      <c r="S214" s="71">
        <v>4.3991045063284737</v>
      </c>
      <c r="T214" s="72"/>
      <c r="U214" s="71">
        <v>4866674</v>
      </c>
      <c r="V214" s="71">
        <v>675</v>
      </c>
      <c r="W214" s="71">
        <v>121</v>
      </c>
      <c r="X214" s="71">
        <v>8676</v>
      </c>
      <c r="Y214" s="71">
        <v>18435</v>
      </c>
      <c r="Z214" s="71">
        <v>25464</v>
      </c>
      <c r="AA214" s="71">
        <v>6947</v>
      </c>
      <c r="AB214" s="71">
        <v>36946</v>
      </c>
      <c r="AC214" s="71">
        <v>0</v>
      </c>
      <c r="AD214" s="71">
        <v>4.3991045063284737</v>
      </c>
      <c r="AE214" s="72"/>
      <c r="AF214" s="71">
        <v>49485014.315977037</v>
      </c>
      <c r="AG214" s="71">
        <v>1014424.1984603015</v>
      </c>
      <c r="AH214" s="71">
        <v>780603.7831499998</v>
      </c>
      <c r="AI214" s="71">
        <v>48959971.963869922</v>
      </c>
      <c r="AJ214" s="71">
        <v>72763074.922031924</v>
      </c>
      <c r="AK214" s="71"/>
      <c r="AL214" s="71"/>
      <c r="AM214" s="71">
        <v>4821863.4786213711</v>
      </c>
      <c r="AN214" s="71"/>
      <c r="AO214" s="71"/>
      <c r="AP214" s="71">
        <v>177824952.66211057</v>
      </c>
      <c r="AQ214" s="72"/>
      <c r="AR214" s="71">
        <v>991</v>
      </c>
      <c r="AS214" s="71">
        <v>375</v>
      </c>
      <c r="AT214" s="71">
        <v>0</v>
      </c>
      <c r="AU214" s="71">
        <v>0</v>
      </c>
      <c r="AV214" s="71">
        <v>0</v>
      </c>
      <c r="AW214" s="71">
        <v>0</v>
      </c>
      <c r="AX214" s="71"/>
      <c r="AY214" s="72"/>
      <c r="AZ214" s="71">
        <v>4894.0020000000022</v>
      </c>
      <c r="BA214" s="71">
        <v>106894.1999999999</v>
      </c>
      <c r="BB214" s="71">
        <v>0</v>
      </c>
      <c r="BC214" s="71">
        <v>0</v>
      </c>
      <c r="BD214" s="71">
        <v>0</v>
      </c>
      <c r="BE214" s="71">
        <v>0</v>
      </c>
      <c r="BF214" s="71"/>
      <c r="BG214" s="72"/>
      <c r="BH214" s="71">
        <v>0</v>
      </c>
      <c r="BI214" s="71">
        <v>0</v>
      </c>
      <c r="BJ214" s="71">
        <v>9.77</v>
      </c>
      <c r="BK214" s="71">
        <v>0</v>
      </c>
      <c r="BL214" s="71">
        <v>0</v>
      </c>
      <c r="BM214" s="71">
        <v>0</v>
      </c>
      <c r="BN214" s="72"/>
      <c r="BO214" s="71">
        <v>0</v>
      </c>
      <c r="BP214" s="71">
        <v>0</v>
      </c>
      <c r="BQ214" s="71">
        <v>3</v>
      </c>
      <c r="BR214" s="71">
        <v>0</v>
      </c>
      <c r="BS214" s="71">
        <v>0</v>
      </c>
      <c r="BT214" s="71">
        <v>0</v>
      </c>
      <c r="BU214"/>
      <c r="BV214" s="70">
        <v>9.77</v>
      </c>
      <c r="BW214" s="70">
        <v>0</v>
      </c>
      <c r="BX214" s="70">
        <v>0</v>
      </c>
      <c r="BY214" s="70">
        <v>0</v>
      </c>
      <c r="BZ214" s="70">
        <v>0</v>
      </c>
      <c r="CA214" s="70">
        <v>0</v>
      </c>
      <c r="CB214" s="70">
        <v>0</v>
      </c>
      <c r="CC214" s="70">
        <v>0</v>
      </c>
      <c r="CD214" s="70">
        <v>0</v>
      </c>
    </row>
    <row r="215" spans="1:82">
      <c r="A215" s="70" t="s">
        <v>1919</v>
      </c>
      <c r="B215" s="70">
        <v>289</v>
      </c>
      <c r="C215" s="70">
        <v>18</v>
      </c>
      <c r="D215" s="70">
        <v>17</v>
      </c>
      <c r="E215" s="70">
        <v>2021</v>
      </c>
      <c r="F215" s="70" t="s">
        <v>160</v>
      </c>
      <c r="G215" s="70" t="s">
        <v>1901</v>
      </c>
      <c r="H215" s="70" t="s">
        <v>1902</v>
      </c>
      <c r="I215" s="148"/>
      <c r="J215" s="71">
        <v>79.336840461952761</v>
      </c>
      <c r="K215" s="71">
        <v>1.3578227276364376</v>
      </c>
      <c r="L215" s="71">
        <v>3.1171019908919182</v>
      </c>
      <c r="M215" s="71">
        <v>27.05309373771987</v>
      </c>
      <c r="N215" s="71">
        <v>33.088453921611922</v>
      </c>
      <c r="O215" s="71">
        <v>34.159156724935137</v>
      </c>
      <c r="P215" s="71">
        <v>32.122014249953992</v>
      </c>
      <c r="Q215" s="71">
        <v>2.1177587724124001</v>
      </c>
      <c r="R215" s="71">
        <v>0</v>
      </c>
      <c r="S215" s="71">
        <v>7.6978385979079684</v>
      </c>
      <c r="T215" s="72"/>
      <c r="U215" s="71">
        <v>4882743</v>
      </c>
      <c r="V215" s="71">
        <v>675</v>
      </c>
      <c r="W215" s="71">
        <v>121</v>
      </c>
      <c r="X215" s="71">
        <v>8676</v>
      </c>
      <c r="Y215" s="71">
        <v>18273</v>
      </c>
      <c r="Z215" s="71">
        <v>25133</v>
      </c>
      <c r="AA215" s="71">
        <v>6913</v>
      </c>
      <c r="AB215" s="71">
        <v>36271</v>
      </c>
      <c r="AC215" s="71">
        <v>0</v>
      </c>
      <c r="AD215" s="71">
        <v>7.6978385979079684</v>
      </c>
      <c r="AE215" s="72"/>
      <c r="AF215" s="71">
        <v>47355379.713918492</v>
      </c>
      <c r="AG215" s="71">
        <v>1131116.6574787719</v>
      </c>
      <c r="AH215" s="71">
        <v>698643.81781323475</v>
      </c>
      <c r="AI215" s="71">
        <v>52073673.047426753</v>
      </c>
      <c r="AJ215" s="71">
        <v>75973101.785967886</v>
      </c>
      <c r="AK215" s="71">
        <v>0</v>
      </c>
      <c r="AL215" s="71">
        <v>0</v>
      </c>
      <c r="AM215" s="71">
        <v>4761072.4746768204</v>
      </c>
      <c r="AN215" s="71">
        <v>0</v>
      </c>
      <c r="AO215" s="71">
        <v>0</v>
      </c>
      <c r="AP215" s="71">
        <v>181992987.49728194</v>
      </c>
      <c r="AQ215" s="72"/>
      <c r="AR215" s="71">
        <v>1035</v>
      </c>
      <c r="AS215" s="71">
        <v>382</v>
      </c>
      <c r="AT215" s="71">
        <v>0</v>
      </c>
      <c r="AU215" s="71">
        <v>0</v>
      </c>
      <c r="AV215" s="71">
        <v>0</v>
      </c>
      <c r="AW215" s="71">
        <v>0</v>
      </c>
      <c r="AX215" s="71"/>
      <c r="AY215" s="72"/>
      <c r="AZ215" s="71">
        <v>5158.9520000000039</v>
      </c>
      <c r="BA215" s="71">
        <v>111241.2999999999</v>
      </c>
      <c r="BB215" s="71">
        <v>0</v>
      </c>
      <c r="BC215" s="71">
        <v>0</v>
      </c>
      <c r="BD215" s="71">
        <v>0</v>
      </c>
      <c r="BE215" s="71">
        <v>0</v>
      </c>
      <c r="BF215" s="71"/>
      <c r="BG215" s="72"/>
      <c r="BH215" s="71">
        <v>0</v>
      </c>
      <c r="BI215" s="71">
        <v>0</v>
      </c>
      <c r="BJ215" s="71">
        <v>10.635</v>
      </c>
      <c r="BK215" s="71">
        <v>0</v>
      </c>
      <c r="BL215" s="71">
        <v>0</v>
      </c>
      <c r="BM215" s="71">
        <v>0</v>
      </c>
      <c r="BN215" s="72"/>
      <c r="BO215" s="71">
        <v>0</v>
      </c>
      <c r="BP215" s="71">
        <v>0</v>
      </c>
      <c r="BQ215" s="71">
        <v>3</v>
      </c>
      <c r="BR215" s="71">
        <v>0</v>
      </c>
      <c r="BS215" s="71">
        <v>0</v>
      </c>
      <c r="BT215" s="71">
        <v>0</v>
      </c>
      <c r="BU215"/>
      <c r="BV215" s="70">
        <v>10.635</v>
      </c>
      <c r="BW215" s="70">
        <v>0</v>
      </c>
      <c r="BX215" s="70">
        <v>0</v>
      </c>
      <c r="BY215" s="70">
        <v>0</v>
      </c>
      <c r="BZ215" s="70">
        <v>0</v>
      </c>
      <c r="CA215" s="70">
        <v>0</v>
      </c>
      <c r="CB215" s="70">
        <v>0</v>
      </c>
      <c r="CC215" s="70">
        <v>0</v>
      </c>
      <c r="CD215" s="70">
        <v>0</v>
      </c>
    </row>
    <row r="216" spans="1:82">
      <c r="A216" s="70" t="s">
        <v>1920</v>
      </c>
      <c r="B216" s="70">
        <v>289</v>
      </c>
      <c r="C216" s="70">
        <v>19</v>
      </c>
      <c r="D216" s="70">
        <v>17</v>
      </c>
      <c r="E216" s="70">
        <v>2022</v>
      </c>
      <c r="F216" s="70" t="s">
        <v>161</v>
      </c>
      <c r="G216" s="1064" t="s">
        <v>1901</v>
      </c>
      <c r="H216" s="70" t="s">
        <v>1902</v>
      </c>
      <c r="I216" s="148"/>
      <c r="J216" s="71">
        <v>80.918597815741094</v>
      </c>
      <c r="K216" s="71">
        <v>1.3509446294190177</v>
      </c>
      <c r="L216" s="71">
        <v>2.6454818966312805</v>
      </c>
      <c r="M216" s="71">
        <v>30.618271773137398</v>
      </c>
      <c r="N216" s="71">
        <v>41.608443724749307</v>
      </c>
      <c r="O216" s="71">
        <v>35.556674677722079</v>
      </c>
      <c r="P216" s="71">
        <v>31.52526458942539</v>
      </c>
      <c r="Q216" s="71">
        <v>2.0917632439617182</v>
      </c>
      <c r="R216" s="71">
        <v>0</v>
      </c>
      <c r="S216" s="71">
        <v>5.4134054148721038</v>
      </c>
      <c r="T216" s="72"/>
      <c r="U216" s="71">
        <v>5351192</v>
      </c>
      <c r="V216" s="71">
        <v>675</v>
      </c>
      <c r="W216" s="71">
        <v>121</v>
      </c>
      <c r="X216" s="71">
        <v>8676</v>
      </c>
      <c r="Y216" s="71">
        <v>18146</v>
      </c>
      <c r="Z216" s="71">
        <v>24856</v>
      </c>
      <c r="AA216" s="71">
        <v>6888</v>
      </c>
      <c r="AB216" s="71">
        <v>35532</v>
      </c>
      <c r="AC216" s="71">
        <v>0</v>
      </c>
      <c r="AD216" s="71">
        <v>5.4134054148721038</v>
      </c>
      <c r="AE216" s="72"/>
      <c r="AF216" s="71">
        <v>48219593.232577197</v>
      </c>
      <c r="AG216" s="71">
        <v>1130102.1363552648</v>
      </c>
      <c r="AH216" s="71">
        <v>691451.23872349737</v>
      </c>
      <c r="AI216" s="71">
        <v>52150333.207734391</v>
      </c>
      <c r="AJ216" s="71">
        <v>79614960.332459092</v>
      </c>
      <c r="AK216" s="71">
        <v>0</v>
      </c>
      <c r="AL216" s="71">
        <v>0</v>
      </c>
      <c r="AM216" s="71">
        <v>4588151.0248736301</v>
      </c>
      <c r="AN216" s="71">
        <v>0</v>
      </c>
      <c r="AO216" s="71">
        <v>0</v>
      </c>
      <c r="AP216" s="71">
        <v>186394591.17272308</v>
      </c>
      <c r="AQ216" s="72"/>
      <c r="AR216" s="71">
        <v>1091</v>
      </c>
      <c r="AS216" s="71">
        <v>385</v>
      </c>
      <c r="AT216" s="71">
        <v>0</v>
      </c>
      <c r="AU216" s="71">
        <v>0</v>
      </c>
      <c r="AV216" s="71">
        <v>0</v>
      </c>
      <c r="AW216" s="71">
        <v>0</v>
      </c>
      <c r="AX216" s="71"/>
      <c r="AY216" s="72"/>
      <c r="AZ216" s="71">
        <v>5510.052000000006</v>
      </c>
      <c r="BA216" s="71">
        <v>111989.19999999992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1921</v>
      </c>
      <c r="B217" s="70">
        <v>289</v>
      </c>
      <c r="C217" s="70">
        <v>20</v>
      </c>
      <c r="D217" s="70">
        <v>17</v>
      </c>
      <c r="E217" s="70">
        <v>2023</v>
      </c>
      <c r="F217" s="70" t="s">
        <v>1539</v>
      </c>
      <c r="G217" s="1064" t="s">
        <v>1901</v>
      </c>
      <c r="H217" s="70" t="s">
        <v>1902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1135</v>
      </c>
      <c r="AS217" s="71">
        <v>392</v>
      </c>
      <c r="AT217" s="71">
        <v>0</v>
      </c>
      <c r="AU217" s="71">
        <v>0</v>
      </c>
      <c r="AV217" s="71">
        <v>0</v>
      </c>
      <c r="AW217" s="71">
        <v>0</v>
      </c>
      <c r="AX217" s="71"/>
      <c r="AY217" s="72"/>
      <c r="AZ217" s="71">
        <v>5764.3620000000074</v>
      </c>
      <c r="BA217" s="71">
        <v>113477.49999999994</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1922</v>
      </c>
      <c r="B218" s="70">
        <v>289</v>
      </c>
      <c r="C218" s="70">
        <v>21</v>
      </c>
      <c r="D218" s="70">
        <v>17</v>
      </c>
      <c r="E218" s="70">
        <v>2024</v>
      </c>
      <c r="F218" s="70" t="s">
        <v>1554</v>
      </c>
      <c r="G218" s="70" t="s">
        <v>1901</v>
      </c>
      <c r="H218" s="70" t="s">
        <v>1902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1923</v>
      </c>
      <c r="B219" s="70">
        <v>120</v>
      </c>
      <c r="C219" s="70">
        <v>1</v>
      </c>
      <c r="D219" s="70">
        <v>8</v>
      </c>
      <c r="E219" s="70">
        <v>1990</v>
      </c>
      <c r="F219" s="70" t="s">
        <v>787</v>
      </c>
      <c r="G219" s="70" t="s">
        <v>1924</v>
      </c>
      <c r="H219" s="70" t="s">
        <v>1925</v>
      </c>
      <c r="I219" s="148"/>
      <c r="J219" s="71">
        <v>540.95228455157803</v>
      </c>
      <c r="K219" s="71">
        <v>1.6462763316521429</v>
      </c>
      <c r="L219" s="71">
        <v>0</v>
      </c>
      <c r="M219" s="71">
        <v>15.050339835242109</v>
      </c>
      <c r="N219" s="71">
        <v>21.374503517625872</v>
      </c>
      <c r="O219" s="71">
        <v>19.911906528820289</v>
      </c>
      <c r="P219" s="71">
        <v>14.89223556110098</v>
      </c>
      <c r="Q219" s="71">
        <v>1.8977485915321799</v>
      </c>
      <c r="R219" s="71">
        <v>16.759678604528879</v>
      </c>
      <c r="S219" s="71">
        <v>2.3950136573531369</v>
      </c>
      <c r="T219" s="72"/>
      <c r="U219" s="71">
        <v>22698950</v>
      </c>
      <c r="V219" s="71">
        <v>729</v>
      </c>
      <c r="W219" s="71">
        <v>0</v>
      </c>
      <c r="X219" s="71">
        <v>5604</v>
      </c>
      <c r="Y219" s="71">
        <v>9200</v>
      </c>
      <c r="Z219" s="71">
        <v>8190</v>
      </c>
      <c r="AA219" s="71">
        <v>3616</v>
      </c>
      <c r="AB219" s="71">
        <v>30813</v>
      </c>
      <c r="AC219" s="71">
        <v>2902806.5</v>
      </c>
      <c r="AD219" s="71">
        <v>2.3950136573531369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1926</v>
      </c>
      <c r="B220" s="70">
        <v>121</v>
      </c>
      <c r="C220" s="70">
        <v>2</v>
      </c>
      <c r="D220" s="70">
        <v>8</v>
      </c>
      <c r="E220" s="70">
        <v>2005</v>
      </c>
      <c r="F220" s="70" t="s">
        <v>789</v>
      </c>
      <c r="G220" s="70" t="s">
        <v>1924</v>
      </c>
      <c r="H220" s="70" t="s">
        <v>1925</v>
      </c>
      <c r="I220" s="148"/>
      <c r="J220" s="71">
        <v>449.23308481886528</v>
      </c>
      <c r="K220" s="71">
        <v>1.715685895996347</v>
      </c>
      <c r="L220" s="71">
        <v>0</v>
      </c>
      <c r="M220" s="71">
        <v>26.52286314555187</v>
      </c>
      <c r="N220" s="71">
        <v>34.255063324236588</v>
      </c>
      <c r="O220" s="71">
        <v>31.40139902275407</v>
      </c>
      <c r="P220" s="71">
        <v>13.63270677028077</v>
      </c>
      <c r="Q220" s="71">
        <v>1.9957814006755901</v>
      </c>
      <c r="R220" s="71">
        <v>12.622645536065489</v>
      </c>
      <c r="S220" s="71">
        <v>4.2887091699199997</v>
      </c>
      <c r="T220" s="72"/>
      <c r="U220" s="71">
        <v>19920911</v>
      </c>
      <c r="V220" s="71">
        <v>837</v>
      </c>
      <c r="W220" s="71">
        <v>0</v>
      </c>
      <c r="X220" s="71">
        <v>5394</v>
      </c>
      <c r="Y220" s="71">
        <v>12751</v>
      </c>
      <c r="Z220" s="71">
        <v>14946</v>
      </c>
      <c r="AA220" s="71">
        <v>2711</v>
      </c>
      <c r="AB220" s="71">
        <v>33876</v>
      </c>
      <c r="AC220" s="71">
        <v>2232053.5</v>
      </c>
      <c r="AD220" s="71">
        <v>4.2887091699199997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1927</v>
      </c>
      <c r="B221" s="70">
        <v>122</v>
      </c>
      <c r="C221" s="70">
        <v>3</v>
      </c>
      <c r="D221" s="70">
        <v>8</v>
      </c>
      <c r="E221" s="70">
        <v>2006</v>
      </c>
      <c r="F221" s="70" t="s">
        <v>790</v>
      </c>
      <c r="G221" s="70" t="s">
        <v>1924</v>
      </c>
      <c r="H221" s="70" t="s">
        <v>1925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1928</v>
      </c>
      <c r="B222" s="70">
        <v>123</v>
      </c>
      <c r="C222" s="70">
        <v>4</v>
      </c>
      <c r="D222" s="70">
        <v>8</v>
      </c>
      <c r="E222" s="70">
        <v>2007</v>
      </c>
      <c r="F222" s="70" t="s">
        <v>791</v>
      </c>
      <c r="G222" s="70" t="s">
        <v>1924</v>
      </c>
      <c r="H222" s="70" t="s">
        <v>1925</v>
      </c>
      <c r="I222" s="148"/>
      <c r="J222" s="71">
        <v>471.61025246352398</v>
      </c>
      <c r="K222" s="71">
        <v>2.1043935180461388</v>
      </c>
      <c r="L222" s="71">
        <v>0</v>
      </c>
      <c r="M222" s="71">
        <v>23.793922377442101</v>
      </c>
      <c r="N222" s="71">
        <v>37.352184952090361</v>
      </c>
      <c r="O222" s="71">
        <v>30.350171090929781</v>
      </c>
      <c r="P222" s="71">
        <v>12.807105537252561</v>
      </c>
      <c r="Q222" s="71">
        <v>2.1111288504794801</v>
      </c>
      <c r="R222" s="71">
        <v>11.641824027332349</v>
      </c>
      <c r="S222" s="71">
        <v>4.0517772799999996</v>
      </c>
      <c r="T222" s="72"/>
      <c r="U222" s="71">
        <v>22331565</v>
      </c>
      <c r="V222" s="71">
        <v>774</v>
      </c>
      <c r="W222" s="71">
        <v>0</v>
      </c>
      <c r="X222" s="71">
        <v>6184</v>
      </c>
      <c r="Y222" s="71">
        <v>13085</v>
      </c>
      <c r="Z222" s="71">
        <v>15017</v>
      </c>
      <c r="AA222" s="71">
        <v>2508</v>
      </c>
      <c r="AB222" s="71">
        <v>33939</v>
      </c>
      <c r="AC222" s="71">
        <v>2117682.5</v>
      </c>
      <c r="AD222" s="71">
        <v>4.0517772799999996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1929</v>
      </c>
      <c r="B223" s="70">
        <v>124</v>
      </c>
      <c r="C223" s="70">
        <v>5</v>
      </c>
      <c r="D223" s="70">
        <v>8</v>
      </c>
      <c r="E223" s="70">
        <v>2008</v>
      </c>
      <c r="F223" s="70" t="s">
        <v>792</v>
      </c>
      <c r="G223" s="70" t="s">
        <v>1924</v>
      </c>
      <c r="H223" s="70" t="s">
        <v>1925</v>
      </c>
      <c r="I223" s="148"/>
      <c r="J223" s="71">
        <v>445.21556211746059</v>
      </c>
      <c r="K223" s="71">
        <v>1.6510388963208349</v>
      </c>
      <c r="L223" s="71">
        <v>0</v>
      </c>
      <c r="M223" s="71">
        <v>26.056631748615821</v>
      </c>
      <c r="N223" s="71">
        <v>33.748127519364097</v>
      </c>
      <c r="O223" s="71">
        <v>29.793564315295171</v>
      </c>
      <c r="P223" s="71">
        <v>12.680294945257719</v>
      </c>
      <c r="Q223" s="71">
        <v>2.07329534590452</v>
      </c>
      <c r="R223" s="71">
        <v>11.370443073383131</v>
      </c>
      <c r="S223" s="71">
        <v>3.6148690722999999</v>
      </c>
      <c r="T223" s="72"/>
      <c r="U223" s="71">
        <v>23781553</v>
      </c>
      <c r="V223" s="71">
        <v>774</v>
      </c>
      <c r="W223" s="71">
        <v>0</v>
      </c>
      <c r="X223" s="71">
        <v>6184</v>
      </c>
      <c r="Y223" s="71">
        <v>13202</v>
      </c>
      <c r="Z223" s="71">
        <v>15259</v>
      </c>
      <c r="AA223" s="71">
        <v>2486</v>
      </c>
      <c r="AB223" s="71">
        <v>33879</v>
      </c>
      <c r="AC223" s="71">
        <v>2147720.25</v>
      </c>
      <c r="AD223" s="71">
        <v>3.6148690722999999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1930</v>
      </c>
      <c r="B224" s="70">
        <v>125</v>
      </c>
      <c r="C224" s="70">
        <v>6</v>
      </c>
      <c r="D224" s="70">
        <v>8</v>
      </c>
      <c r="E224" s="70">
        <v>2009</v>
      </c>
      <c r="F224" s="70" t="s">
        <v>176</v>
      </c>
      <c r="G224" s="70" t="s">
        <v>1924</v>
      </c>
      <c r="H224" s="70" t="s">
        <v>1925</v>
      </c>
      <c r="I224" s="148"/>
      <c r="J224" s="71">
        <v>427.98831262203959</v>
      </c>
      <c r="K224" s="71">
        <v>1.351054653643007</v>
      </c>
      <c r="L224" s="71">
        <v>0</v>
      </c>
      <c r="M224" s="71">
        <v>23.894806176274059</v>
      </c>
      <c r="N224" s="71">
        <v>29.799777532354391</v>
      </c>
      <c r="O224" s="71">
        <v>30.251752974333691</v>
      </c>
      <c r="P224" s="71">
        <v>12.018697188798731</v>
      </c>
      <c r="Q224" s="71">
        <v>1.97062560452796</v>
      </c>
      <c r="R224" s="71">
        <v>9.429587889148209</v>
      </c>
      <c r="S224" s="71">
        <v>2.2865826380000001</v>
      </c>
      <c r="T224" s="72"/>
      <c r="U224" s="71">
        <v>20205287</v>
      </c>
      <c r="V224" s="71">
        <v>865</v>
      </c>
      <c r="W224" s="71">
        <v>0</v>
      </c>
      <c r="X224" s="71">
        <v>6998</v>
      </c>
      <c r="Y224" s="71">
        <v>13333</v>
      </c>
      <c r="Z224" s="71">
        <v>15293</v>
      </c>
      <c r="AA224" s="71">
        <v>2419</v>
      </c>
      <c r="AB224" s="71">
        <v>33803</v>
      </c>
      <c r="AC224" s="71">
        <v>1737624.75</v>
      </c>
      <c r="AD224" s="71">
        <v>2.2865826380000001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476.30099999999999</v>
      </c>
      <c r="BK224" s="71">
        <v>0</v>
      </c>
      <c r="BL224" s="71">
        <v>0</v>
      </c>
      <c r="BM224" s="71">
        <v>0</v>
      </c>
      <c r="BN224" s="72"/>
      <c r="BO224" s="71">
        <v>0</v>
      </c>
      <c r="BP224" s="71">
        <v>0</v>
      </c>
      <c r="BQ224" s="71">
        <v>11</v>
      </c>
      <c r="BR224" s="71">
        <v>0</v>
      </c>
      <c r="BS224" s="71">
        <v>0</v>
      </c>
      <c r="BT224" s="71">
        <v>0</v>
      </c>
      <c r="BU224"/>
      <c r="BV224" s="70">
        <v>464.76600000000002</v>
      </c>
      <c r="BW224" s="70">
        <v>0</v>
      </c>
      <c r="BX224" s="70">
        <v>11.535</v>
      </c>
      <c r="BY224" s="70">
        <v>0</v>
      </c>
      <c r="BZ224" s="70">
        <v>0</v>
      </c>
      <c r="CA224" s="70">
        <v>0</v>
      </c>
      <c r="CB224" s="70">
        <v>0</v>
      </c>
      <c r="CC224" s="70">
        <v>0</v>
      </c>
      <c r="CD224" s="70">
        <v>0</v>
      </c>
    </row>
    <row r="225" spans="1:82">
      <c r="A225" s="70" t="s">
        <v>1931</v>
      </c>
      <c r="B225" s="70">
        <v>126</v>
      </c>
      <c r="C225" s="70">
        <v>7</v>
      </c>
      <c r="D225" s="70">
        <v>8</v>
      </c>
      <c r="E225" s="70">
        <v>2010</v>
      </c>
      <c r="F225" s="70" t="s">
        <v>177</v>
      </c>
      <c r="G225" s="70" t="s">
        <v>1924</v>
      </c>
      <c r="H225" s="70" t="s">
        <v>1925</v>
      </c>
      <c r="I225" s="148"/>
      <c r="J225" s="71">
        <v>391.36024339109281</v>
      </c>
      <c r="K225" s="71">
        <v>1.8934655558519959</v>
      </c>
      <c r="L225" s="71">
        <v>0</v>
      </c>
      <c r="M225" s="71">
        <v>26.241616999482869</v>
      </c>
      <c r="N225" s="71">
        <v>32.769465782951542</v>
      </c>
      <c r="O225" s="71">
        <v>30.259503909917569</v>
      </c>
      <c r="P225" s="71">
        <v>12.09213335629615</v>
      </c>
      <c r="Q225" s="71">
        <v>2.0653612245928601</v>
      </c>
      <c r="R225" s="71">
        <v>12.149519977781511</v>
      </c>
      <c r="S225" s="71">
        <v>3.0924484474999998</v>
      </c>
      <c r="T225" s="72"/>
      <c r="U225" s="71">
        <v>18035380</v>
      </c>
      <c r="V225" s="71">
        <v>865</v>
      </c>
      <c r="W225" s="71">
        <v>0</v>
      </c>
      <c r="X225" s="71">
        <v>6998</v>
      </c>
      <c r="Y225" s="71">
        <v>13528</v>
      </c>
      <c r="Z225" s="71">
        <v>15368</v>
      </c>
      <c r="AA225" s="71">
        <v>2373</v>
      </c>
      <c r="AB225" s="71">
        <v>33948</v>
      </c>
      <c r="AC225" s="71">
        <v>2121653.25</v>
      </c>
      <c r="AD225" s="71">
        <v>3.0924484474999998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474.286</v>
      </c>
      <c r="BK225" s="71">
        <v>0</v>
      </c>
      <c r="BL225" s="71">
        <v>0</v>
      </c>
      <c r="BM225" s="71">
        <v>0</v>
      </c>
      <c r="BN225" s="72"/>
      <c r="BO225" s="71">
        <v>0</v>
      </c>
      <c r="BP225" s="71">
        <v>0</v>
      </c>
      <c r="BQ225" s="71">
        <v>13</v>
      </c>
      <c r="BR225" s="71">
        <v>0</v>
      </c>
      <c r="BS225" s="71">
        <v>0</v>
      </c>
      <c r="BT225" s="71">
        <v>0</v>
      </c>
      <c r="BU225"/>
      <c r="BV225" s="70">
        <v>463.19</v>
      </c>
      <c r="BW225" s="70">
        <v>0</v>
      </c>
      <c r="BX225" s="70">
        <v>11.096</v>
      </c>
      <c r="BY225" s="70">
        <v>0</v>
      </c>
      <c r="BZ225" s="70">
        <v>0</v>
      </c>
      <c r="CA225" s="70">
        <v>0</v>
      </c>
      <c r="CB225" s="70">
        <v>0</v>
      </c>
      <c r="CC225" s="70">
        <v>0</v>
      </c>
      <c r="CD225" s="70">
        <v>0</v>
      </c>
    </row>
    <row r="226" spans="1:82">
      <c r="A226" s="70" t="s">
        <v>1932</v>
      </c>
      <c r="B226" s="70">
        <v>127</v>
      </c>
      <c r="C226" s="70">
        <v>8</v>
      </c>
      <c r="D226" s="70">
        <v>8</v>
      </c>
      <c r="E226" s="70">
        <v>2011</v>
      </c>
      <c r="F226" s="70" t="s">
        <v>178</v>
      </c>
      <c r="G226" s="70" t="s">
        <v>1924</v>
      </c>
      <c r="H226" s="70" t="s">
        <v>1925</v>
      </c>
      <c r="I226" s="148"/>
      <c r="J226" s="71">
        <v>418.32797539351259</v>
      </c>
      <c r="K226" s="71">
        <v>1.994250519010675</v>
      </c>
      <c r="L226" s="71">
        <v>0</v>
      </c>
      <c r="M226" s="71">
        <v>32.909022880432467</v>
      </c>
      <c r="N226" s="71">
        <v>40.385927167891268</v>
      </c>
      <c r="O226" s="71">
        <v>29.959122988740514</v>
      </c>
      <c r="P226" s="71">
        <v>11.712999466303277</v>
      </c>
      <c r="Q226" s="71">
        <v>2.4042654521928801</v>
      </c>
      <c r="R226" s="71">
        <v>15.9872330841809</v>
      </c>
      <c r="S226" s="71">
        <v>4.247419097499999</v>
      </c>
      <c r="T226" s="72"/>
      <c r="U226" s="71">
        <v>18784771</v>
      </c>
      <c r="V226" s="71">
        <v>865</v>
      </c>
      <c r="W226" s="71">
        <v>0</v>
      </c>
      <c r="X226" s="71">
        <v>6998</v>
      </c>
      <c r="Y226" s="71">
        <v>13789</v>
      </c>
      <c r="Z226" s="71">
        <v>15546</v>
      </c>
      <c r="AA226" s="71">
        <v>2367</v>
      </c>
      <c r="AB226" s="71">
        <v>34260</v>
      </c>
      <c r="AC226" s="71">
        <v>2787210.25</v>
      </c>
      <c r="AD226" s="71">
        <v>4.247419097499999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480.46</v>
      </c>
      <c r="BK226" s="71">
        <v>0</v>
      </c>
      <c r="BL226" s="71">
        <v>0</v>
      </c>
      <c r="BM226" s="71">
        <v>0</v>
      </c>
      <c r="BN226" s="72"/>
      <c r="BO226" s="71">
        <v>0</v>
      </c>
      <c r="BP226" s="71">
        <v>0</v>
      </c>
      <c r="BQ226" s="71">
        <v>13</v>
      </c>
      <c r="BR226" s="71">
        <v>0</v>
      </c>
      <c r="BS226" s="71">
        <v>0</v>
      </c>
      <c r="BT226" s="71">
        <v>0</v>
      </c>
      <c r="BU226"/>
      <c r="BV226" s="70">
        <v>468.69299999999998</v>
      </c>
      <c r="BW226" s="70">
        <v>0</v>
      </c>
      <c r="BX226" s="70">
        <v>11.766999999999999</v>
      </c>
      <c r="BY226" s="70">
        <v>0</v>
      </c>
      <c r="BZ226" s="70">
        <v>0</v>
      </c>
      <c r="CA226" s="70">
        <v>0</v>
      </c>
      <c r="CB226" s="70">
        <v>0</v>
      </c>
      <c r="CC226" s="70">
        <v>0</v>
      </c>
      <c r="CD226" s="70">
        <v>0</v>
      </c>
    </row>
    <row r="227" spans="1:82">
      <c r="A227" s="70" t="s">
        <v>1933</v>
      </c>
      <c r="B227" s="70">
        <v>128</v>
      </c>
      <c r="C227" s="70">
        <v>9</v>
      </c>
      <c r="D227" s="70">
        <v>8</v>
      </c>
      <c r="E227" s="70">
        <v>2012</v>
      </c>
      <c r="F227" s="70" t="s">
        <v>179</v>
      </c>
      <c r="G227" s="70" t="s">
        <v>1924</v>
      </c>
      <c r="H227" s="70" t="s">
        <v>1925</v>
      </c>
      <c r="I227" s="148"/>
      <c r="J227" s="71">
        <v>487.62674516003062</v>
      </c>
      <c r="K227" s="71">
        <v>1.8796080490184479</v>
      </c>
      <c r="L227" s="71">
        <v>0</v>
      </c>
      <c r="M227" s="71">
        <v>34.983191829961449</v>
      </c>
      <c r="N227" s="71">
        <v>41.752770200086033</v>
      </c>
      <c r="O227" s="71">
        <v>30.136353974778608</v>
      </c>
      <c r="P227" s="71">
        <v>11.635318878782114</v>
      </c>
      <c r="Q227" s="71">
        <v>2.6505376766361599</v>
      </c>
      <c r="R227" s="71">
        <v>12.701217530377869</v>
      </c>
      <c r="S227" s="71">
        <v>3.7074296522100001</v>
      </c>
      <c r="T227" s="72"/>
      <c r="U227" s="71">
        <v>21409195</v>
      </c>
      <c r="V227" s="71">
        <v>865</v>
      </c>
      <c r="W227" s="71">
        <v>0</v>
      </c>
      <c r="X227" s="71">
        <v>6998</v>
      </c>
      <c r="Y227" s="71">
        <v>14203</v>
      </c>
      <c r="Z227" s="71">
        <v>15762</v>
      </c>
      <c r="AA227" s="71">
        <v>2338</v>
      </c>
      <c r="AB227" s="71">
        <v>34763</v>
      </c>
      <c r="AC227" s="71">
        <v>2156974.25</v>
      </c>
      <c r="AD227" s="71">
        <v>3.7074296522100001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473.73</v>
      </c>
      <c r="BK227" s="71">
        <v>0</v>
      </c>
      <c r="BL227" s="71">
        <v>0</v>
      </c>
      <c r="BM227" s="71">
        <v>0</v>
      </c>
      <c r="BN227" s="72"/>
      <c r="BO227" s="71">
        <v>0</v>
      </c>
      <c r="BP227" s="71">
        <v>0</v>
      </c>
      <c r="BQ227" s="71">
        <v>13</v>
      </c>
      <c r="BR227" s="71">
        <v>0</v>
      </c>
      <c r="BS227" s="71">
        <v>0</v>
      </c>
      <c r="BT227" s="71">
        <v>0</v>
      </c>
      <c r="BU227"/>
      <c r="BV227" s="70">
        <v>462.06200000000001</v>
      </c>
      <c r="BW227" s="70">
        <v>0</v>
      </c>
      <c r="BX227" s="70">
        <v>11.667999999999999</v>
      </c>
      <c r="BY227" s="70">
        <v>0</v>
      </c>
      <c r="BZ227" s="70">
        <v>0</v>
      </c>
      <c r="CA227" s="70">
        <v>0</v>
      </c>
      <c r="CB227" s="70">
        <v>0</v>
      </c>
      <c r="CC227" s="70">
        <v>0</v>
      </c>
      <c r="CD227" s="70">
        <v>0</v>
      </c>
    </row>
    <row r="228" spans="1:82">
      <c r="A228" s="70" t="s">
        <v>1934</v>
      </c>
      <c r="B228" s="70">
        <v>129</v>
      </c>
      <c r="C228" s="70">
        <v>10</v>
      </c>
      <c r="D228" s="70">
        <v>8</v>
      </c>
      <c r="E228" s="70">
        <v>2013</v>
      </c>
      <c r="F228" s="70" t="s">
        <v>180</v>
      </c>
      <c r="G228" s="70" t="s">
        <v>1924</v>
      </c>
      <c r="H228" s="70" t="s">
        <v>1925</v>
      </c>
      <c r="I228" s="148"/>
      <c r="J228" s="71">
        <v>450.21675785580288</v>
      </c>
      <c r="K228" s="71">
        <v>1.608410619545547</v>
      </c>
      <c r="L228" s="71">
        <v>0</v>
      </c>
      <c r="M228" s="71">
        <v>34.195223183490512</v>
      </c>
      <c r="N228" s="71">
        <v>45.397737212159882</v>
      </c>
      <c r="O228" s="71">
        <v>29.199736374355698</v>
      </c>
      <c r="P228" s="71">
        <v>11.579253566298833</v>
      </c>
      <c r="Q228" s="71">
        <v>2.6942709509843898</v>
      </c>
      <c r="R228" s="71">
        <v>13.26629360935569</v>
      </c>
      <c r="S228" s="71">
        <v>3.1458966358399998</v>
      </c>
      <c r="T228" s="72"/>
      <c r="U228" s="71">
        <v>18409454</v>
      </c>
      <c r="V228" s="71">
        <v>865</v>
      </c>
      <c r="W228" s="71">
        <v>0</v>
      </c>
      <c r="X228" s="71">
        <v>6998</v>
      </c>
      <c r="Y228" s="71">
        <v>14293</v>
      </c>
      <c r="Z228" s="71">
        <v>15954</v>
      </c>
      <c r="AA228" s="71">
        <v>2318</v>
      </c>
      <c r="AB228" s="71">
        <v>34830</v>
      </c>
      <c r="AC228" s="71">
        <v>2199177.5</v>
      </c>
      <c r="AD228" s="71">
        <v>3.1458966358399998</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516.15700000000004</v>
      </c>
      <c r="BK228" s="71">
        <v>0</v>
      </c>
      <c r="BL228" s="71">
        <v>0</v>
      </c>
      <c r="BM228" s="71">
        <v>0</v>
      </c>
      <c r="BN228" s="72"/>
      <c r="BO228" s="71">
        <v>0</v>
      </c>
      <c r="BP228" s="71">
        <v>0</v>
      </c>
      <c r="BQ228" s="71">
        <v>14</v>
      </c>
      <c r="BR228" s="71">
        <v>0</v>
      </c>
      <c r="BS228" s="71">
        <v>0</v>
      </c>
      <c r="BT228" s="71">
        <v>0</v>
      </c>
      <c r="BU228"/>
      <c r="BV228" s="70">
        <v>504.09100000000001</v>
      </c>
      <c r="BW228" s="70">
        <v>0</v>
      </c>
      <c r="BX228" s="70">
        <v>12.066000000000001</v>
      </c>
      <c r="BY228" s="70">
        <v>0</v>
      </c>
      <c r="BZ228" s="70">
        <v>0</v>
      </c>
      <c r="CA228" s="70">
        <v>0</v>
      </c>
      <c r="CB228" s="70">
        <v>0</v>
      </c>
      <c r="CC228" s="70">
        <v>0</v>
      </c>
      <c r="CD228" s="70">
        <v>0</v>
      </c>
    </row>
    <row r="229" spans="1:82">
      <c r="A229" s="70" t="s">
        <v>1935</v>
      </c>
      <c r="B229" s="70">
        <v>130</v>
      </c>
      <c r="C229" s="70">
        <v>11</v>
      </c>
      <c r="D229" s="70">
        <v>8</v>
      </c>
      <c r="E229" s="70">
        <v>2014</v>
      </c>
      <c r="F229" s="70" t="s">
        <v>181</v>
      </c>
      <c r="G229" s="70" t="s">
        <v>1924</v>
      </c>
      <c r="H229" s="70" t="s">
        <v>1925</v>
      </c>
      <c r="I229" s="148"/>
      <c r="J229" s="71">
        <v>503.98100231052069</v>
      </c>
      <c r="K229" s="71">
        <v>1.3767016163142141</v>
      </c>
      <c r="L229" s="71">
        <v>0</v>
      </c>
      <c r="M229" s="71">
        <v>36.431242509265132</v>
      </c>
      <c r="N229" s="71">
        <v>40.973347734256443</v>
      </c>
      <c r="O229" s="71">
        <v>27.957044155496941</v>
      </c>
      <c r="P229" s="71">
        <v>11.624376770672221</v>
      </c>
      <c r="Q229" s="71">
        <v>2.5811331923079801</v>
      </c>
      <c r="R229" s="71">
        <v>13.06158248798795</v>
      </c>
      <c r="S229" s="71">
        <v>3.698312264230001</v>
      </c>
      <c r="T229" s="72"/>
      <c r="U229" s="71">
        <v>22265218</v>
      </c>
      <c r="V229" s="71">
        <v>605</v>
      </c>
      <c r="W229" s="71">
        <v>0</v>
      </c>
      <c r="X229" s="71">
        <v>6915</v>
      </c>
      <c r="Y229" s="71">
        <v>14421</v>
      </c>
      <c r="Z229" s="71">
        <v>16088</v>
      </c>
      <c r="AA229" s="71">
        <v>2315</v>
      </c>
      <c r="AB229" s="71">
        <v>34778</v>
      </c>
      <c r="AC229" s="71">
        <v>2172050.5</v>
      </c>
      <c r="AD229" s="71">
        <v>3.698312264230001</v>
      </c>
      <c r="AE229" s="72"/>
      <c r="AF229" s="71"/>
      <c r="AG229" s="71"/>
      <c r="AH229" s="71"/>
      <c r="AI229" s="71"/>
      <c r="AJ229" s="71"/>
      <c r="AK229" s="71"/>
      <c r="AL229" s="71"/>
      <c r="AM229" s="71"/>
      <c r="AN229" s="71"/>
      <c r="AO229" s="71"/>
      <c r="AP229" s="71"/>
      <c r="AQ229" s="72"/>
      <c r="AR229" s="71">
        <v>820</v>
      </c>
      <c r="AS229" s="71">
        <v>55</v>
      </c>
      <c r="AT229" s="71">
        <v>0</v>
      </c>
      <c r="AU229" s="71">
        <v>0</v>
      </c>
      <c r="AV229" s="71">
        <v>0</v>
      </c>
      <c r="AW229" s="71">
        <v>0</v>
      </c>
      <c r="AX229" s="71"/>
      <c r="AY229" s="72"/>
      <c r="AZ229" s="71">
        <v>2985.4</v>
      </c>
      <c r="BA229" s="71">
        <v>1722.2</v>
      </c>
      <c r="BB229" s="71">
        <v>0</v>
      </c>
      <c r="BC229" s="71">
        <v>0</v>
      </c>
      <c r="BD229" s="71">
        <v>0</v>
      </c>
      <c r="BE229" s="71">
        <v>0</v>
      </c>
      <c r="BF229" s="71"/>
      <c r="BG229" s="72"/>
      <c r="BH229" s="71">
        <v>0</v>
      </c>
      <c r="BI229" s="71">
        <v>0</v>
      </c>
      <c r="BJ229" s="71">
        <v>519.44399999999996</v>
      </c>
      <c r="BK229" s="71">
        <v>0</v>
      </c>
      <c r="BL229" s="71">
        <v>0</v>
      </c>
      <c r="BM229" s="71">
        <v>0</v>
      </c>
      <c r="BN229" s="72"/>
      <c r="BO229" s="71">
        <v>0</v>
      </c>
      <c r="BP229" s="71">
        <v>0</v>
      </c>
      <c r="BQ229" s="71">
        <v>14</v>
      </c>
      <c r="BR229" s="71">
        <v>0</v>
      </c>
      <c r="BS229" s="71">
        <v>0</v>
      </c>
      <c r="BT229" s="71">
        <v>0</v>
      </c>
      <c r="BU229"/>
      <c r="BV229" s="70">
        <v>510.19499999999999</v>
      </c>
      <c r="BW229" s="70">
        <v>0</v>
      </c>
      <c r="BX229" s="70">
        <v>9.2490000000000006</v>
      </c>
      <c r="BY229" s="70">
        <v>0</v>
      </c>
      <c r="BZ229" s="70">
        <v>0</v>
      </c>
      <c r="CA229" s="70">
        <v>0</v>
      </c>
      <c r="CB229" s="70">
        <v>0</v>
      </c>
      <c r="CC229" s="70">
        <v>0</v>
      </c>
      <c r="CD229" s="70">
        <v>0</v>
      </c>
    </row>
    <row r="230" spans="1:82">
      <c r="A230" s="70" t="s">
        <v>1936</v>
      </c>
      <c r="B230" s="70">
        <v>131</v>
      </c>
      <c r="C230" s="70">
        <v>12</v>
      </c>
      <c r="D230" s="70">
        <v>8</v>
      </c>
      <c r="E230" s="70">
        <v>2015</v>
      </c>
      <c r="F230" s="70" t="s">
        <v>182</v>
      </c>
      <c r="G230" s="70" t="s">
        <v>1924</v>
      </c>
      <c r="H230" s="70" t="s">
        <v>1925</v>
      </c>
      <c r="I230" s="148"/>
      <c r="J230" s="71">
        <v>468.77508498697858</v>
      </c>
      <c r="K230" s="71">
        <v>1.325386683465402</v>
      </c>
      <c r="L230" s="71">
        <v>0</v>
      </c>
      <c r="M230" s="71">
        <v>33.814592360069973</v>
      </c>
      <c r="N230" s="71">
        <v>37.600157616444832</v>
      </c>
      <c r="O230" s="71">
        <v>27.869556660340074</v>
      </c>
      <c r="P230" s="71">
        <v>11.583307745585321</v>
      </c>
      <c r="Q230" s="71">
        <v>2.52342095731461</v>
      </c>
      <c r="R230" s="71">
        <v>12.798277728204683</v>
      </c>
      <c r="S230" s="71">
        <v>2.7528053565600001</v>
      </c>
      <c r="T230" s="72"/>
      <c r="U230" s="71">
        <v>22184024</v>
      </c>
      <c r="V230" s="71">
        <v>605</v>
      </c>
      <c r="W230" s="71">
        <v>0</v>
      </c>
      <c r="X230" s="71">
        <v>6915</v>
      </c>
      <c r="Y230" s="71">
        <v>14497</v>
      </c>
      <c r="Z230" s="71">
        <v>16192</v>
      </c>
      <c r="AA230" s="71">
        <v>2305</v>
      </c>
      <c r="AB230" s="71">
        <v>34732</v>
      </c>
      <c r="AC230" s="71">
        <v>2187656.75</v>
      </c>
      <c r="AD230" s="71">
        <v>2.7528053565600001</v>
      </c>
      <c r="AE230" s="72"/>
      <c r="AF230" s="71">
        <v>186511390.48391479</v>
      </c>
      <c r="AG230" s="71">
        <v>1051760.6343202391</v>
      </c>
      <c r="AH230" s="71">
        <v>0</v>
      </c>
      <c r="AI230" s="71">
        <v>46203718.034929633</v>
      </c>
      <c r="AJ230" s="71">
        <v>54337515.453856692</v>
      </c>
      <c r="AK230" s="71">
        <v>0</v>
      </c>
      <c r="AL230" s="71">
        <v>0</v>
      </c>
      <c r="AM230" s="71">
        <v>4759874.904739704</v>
      </c>
      <c r="AN230" s="71">
        <v>0</v>
      </c>
      <c r="AO230" s="71">
        <v>0</v>
      </c>
      <c r="AP230" s="71">
        <v>292864259.51176101</v>
      </c>
      <c r="AQ230" s="72"/>
      <c r="AR230" s="71">
        <v>918</v>
      </c>
      <c r="AS230" s="71">
        <v>89</v>
      </c>
      <c r="AT230" s="71">
        <v>0</v>
      </c>
      <c r="AU230" s="71">
        <v>0</v>
      </c>
      <c r="AV230" s="71">
        <v>0</v>
      </c>
      <c r="AW230" s="71">
        <v>0</v>
      </c>
      <c r="AX230" s="71"/>
      <c r="AY230" s="72"/>
      <c r="AZ230" s="71">
        <v>3431.8</v>
      </c>
      <c r="BA230" s="71">
        <v>3217.8</v>
      </c>
      <c r="BB230" s="71">
        <v>0</v>
      </c>
      <c r="BC230" s="71">
        <v>0</v>
      </c>
      <c r="BD230" s="71">
        <v>0</v>
      </c>
      <c r="BE230" s="71">
        <v>0</v>
      </c>
      <c r="BF230" s="71"/>
      <c r="BG230" s="72"/>
      <c r="BH230" s="71">
        <v>0</v>
      </c>
      <c r="BI230" s="71">
        <v>0</v>
      </c>
      <c r="BJ230" s="71">
        <v>394.125</v>
      </c>
      <c r="BK230" s="71">
        <v>0</v>
      </c>
      <c r="BL230" s="71">
        <v>0</v>
      </c>
      <c r="BM230" s="71">
        <v>0</v>
      </c>
      <c r="BN230" s="72"/>
      <c r="BO230" s="71">
        <v>0</v>
      </c>
      <c r="BP230" s="71">
        <v>0</v>
      </c>
      <c r="BQ230" s="71">
        <v>14</v>
      </c>
      <c r="BR230" s="71">
        <v>0</v>
      </c>
      <c r="BS230" s="71">
        <v>0</v>
      </c>
      <c r="BT230" s="71">
        <v>0</v>
      </c>
      <c r="BU230"/>
      <c r="BV230" s="70">
        <v>384.38400000000001</v>
      </c>
      <c r="BW230" s="70">
        <v>0</v>
      </c>
      <c r="BX230" s="70">
        <v>9.7409999999999997</v>
      </c>
      <c r="BY230" s="70">
        <v>0</v>
      </c>
      <c r="BZ230" s="70">
        <v>0</v>
      </c>
      <c r="CA230" s="70">
        <v>0</v>
      </c>
      <c r="CB230" s="70">
        <v>0</v>
      </c>
      <c r="CC230" s="70">
        <v>0</v>
      </c>
      <c r="CD230" s="70">
        <v>0</v>
      </c>
    </row>
    <row r="231" spans="1:82">
      <c r="A231" s="70" t="s">
        <v>1937</v>
      </c>
      <c r="B231" s="70">
        <v>132</v>
      </c>
      <c r="C231" s="70">
        <v>13</v>
      </c>
      <c r="D231" s="70">
        <v>8</v>
      </c>
      <c r="E231" s="70">
        <v>2016</v>
      </c>
      <c r="F231" s="70" t="s">
        <v>155</v>
      </c>
      <c r="G231" s="70" t="s">
        <v>1924</v>
      </c>
      <c r="H231" s="70" t="s">
        <v>1925</v>
      </c>
      <c r="I231" s="148"/>
      <c r="J231" s="71">
        <v>448.45966192704748</v>
      </c>
      <c r="K231" s="71">
        <v>1.2604213738822372</v>
      </c>
      <c r="L231" s="71">
        <v>0</v>
      </c>
      <c r="M231" s="71">
        <v>30.530454086492643</v>
      </c>
      <c r="N231" s="71">
        <v>34.72680456240753</v>
      </c>
      <c r="O231" s="71">
        <v>27.798069021579604</v>
      </c>
      <c r="P231" s="71">
        <v>11.602627978536995</v>
      </c>
      <c r="Q231" s="71">
        <v>2.4517083187466855</v>
      </c>
      <c r="R231" s="71">
        <v>12.375334529752006</v>
      </c>
      <c r="S231" s="71">
        <v>2.5014989053099996</v>
      </c>
      <c r="T231" s="72"/>
      <c r="U231" s="71">
        <v>21264512</v>
      </c>
      <c r="V231" s="71">
        <v>605</v>
      </c>
      <c r="W231" s="71">
        <v>0</v>
      </c>
      <c r="X231" s="71">
        <v>6915</v>
      </c>
      <c r="Y231" s="71">
        <v>14628</v>
      </c>
      <c r="Z231" s="71">
        <v>16349</v>
      </c>
      <c r="AA231" s="71">
        <v>2388</v>
      </c>
      <c r="AB231" s="71">
        <v>34711</v>
      </c>
      <c r="AC231" s="71">
        <v>2113585.3213231191</v>
      </c>
      <c r="AD231" s="71">
        <v>2.5014989053100001</v>
      </c>
      <c r="AE231" s="72"/>
      <c r="AF231" s="71">
        <v>178285279.09673381</v>
      </c>
      <c r="AG231" s="71">
        <v>950161.58383071597</v>
      </c>
      <c r="AH231" s="71">
        <v>0</v>
      </c>
      <c r="AI231" s="71">
        <v>45856182.607746363</v>
      </c>
      <c r="AJ231" s="71">
        <v>47614403.387351424</v>
      </c>
      <c r="AK231" s="71">
        <v>0</v>
      </c>
      <c r="AL231" s="71">
        <v>0</v>
      </c>
      <c r="AM231" s="71">
        <v>4760692.6627036147</v>
      </c>
      <c r="AN231" s="71">
        <v>0</v>
      </c>
      <c r="AO231" s="71">
        <v>0</v>
      </c>
      <c r="AP231" s="71">
        <v>277466719.33836591</v>
      </c>
      <c r="AQ231" s="72"/>
      <c r="AR231" s="71">
        <v>995</v>
      </c>
      <c r="AS231" s="71">
        <v>116</v>
      </c>
      <c r="AT231" s="71">
        <v>0</v>
      </c>
      <c r="AU231" s="71">
        <v>0</v>
      </c>
      <c r="AV231" s="71">
        <v>0</v>
      </c>
      <c r="AW231" s="71">
        <v>0</v>
      </c>
      <c r="AX231" s="71"/>
      <c r="AY231" s="72"/>
      <c r="AZ231" s="71">
        <v>3786.6</v>
      </c>
      <c r="BA231" s="71">
        <v>3587.9</v>
      </c>
      <c r="BB231" s="71">
        <v>0</v>
      </c>
      <c r="BC231" s="71">
        <v>0</v>
      </c>
      <c r="BD231" s="71">
        <v>0</v>
      </c>
      <c r="BE231" s="71">
        <v>0</v>
      </c>
      <c r="BF231" s="71"/>
      <c r="BG231" s="72"/>
      <c r="BH231" s="71">
        <v>0</v>
      </c>
      <c r="BI231" s="71">
        <v>0</v>
      </c>
      <c r="BJ231" s="71">
        <v>279.01</v>
      </c>
      <c r="BK231" s="71">
        <v>0</v>
      </c>
      <c r="BL231" s="71">
        <v>0</v>
      </c>
      <c r="BM231" s="71">
        <v>0</v>
      </c>
      <c r="BN231" s="72"/>
      <c r="BO231" s="71">
        <v>0</v>
      </c>
      <c r="BP231" s="71">
        <v>0</v>
      </c>
      <c r="BQ231" s="71">
        <v>14</v>
      </c>
      <c r="BR231" s="71">
        <v>0</v>
      </c>
      <c r="BS231" s="71">
        <v>0</v>
      </c>
      <c r="BT231" s="71">
        <v>0</v>
      </c>
      <c r="BU231"/>
      <c r="BV231" s="70">
        <v>268.447</v>
      </c>
      <c r="BW231" s="70">
        <v>0</v>
      </c>
      <c r="BX231" s="70">
        <v>10.563000000000001</v>
      </c>
      <c r="BY231" s="70">
        <v>0</v>
      </c>
      <c r="BZ231" s="70">
        <v>0</v>
      </c>
      <c r="CA231" s="70">
        <v>0</v>
      </c>
      <c r="CB231" s="70">
        <v>0</v>
      </c>
      <c r="CC231" s="70">
        <v>0</v>
      </c>
      <c r="CD231" s="70">
        <v>0</v>
      </c>
    </row>
    <row r="232" spans="1:82">
      <c r="A232" s="70" t="s">
        <v>1938</v>
      </c>
      <c r="B232" s="70">
        <v>133</v>
      </c>
      <c r="C232" s="70">
        <v>14</v>
      </c>
      <c r="D232" s="70">
        <v>8</v>
      </c>
      <c r="E232" s="70">
        <v>2017</v>
      </c>
      <c r="F232" s="70" t="s">
        <v>156</v>
      </c>
      <c r="G232" s="70" t="s">
        <v>1924</v>
      </c>
      <c r="H232" s="70" t="s">
        <v>1925</v>
      </c>
      <c r="I232" s="148"/>
      <c r="J232" s="71">
        <v>452.25892665833305</v>
      </c>
      <c r="K232" s="71">
        <v>1.2412381143267424</v>
      </c>
      <c r="L232" s="71">
        <v>0</v>
      </c>
      <c r="M232" s="71">
        <v>26.591542995006407</v>
      </c>
      <c r="N232" s="71">
        <v>34.164925334892814</v>
      </c>
      <c r="O232" s="71">
        <v>27.369558975703402</v>
      </c>
      <c r="P232" s="71">
        <v>11.606376572091213</v>
      </c>
      <c r="Q232" s="71">
        <v>2.36429945345269</v>
      </c>
      <c r="R232" s="71">
        <v>12.028032278656189</v>
      </c>
      <c r="S232" s="71">
        <v>2.6291687384500002</v>
      </c>
      <c r="T232" s="72"/>
      <c r="U232" s="71">
        <v>22852300</v>
      </c>
      <c r="V232" s="71">
        <v>605</v>
      </c>
      <c r="W232" s="71">
        <v>0</v>
      </c>
      <c r="X232" s="71">
        <v>6915</v>
      </c>
      <c r="Y232" s="71">
        <v>14748</v>
      </c>
      <c r="Z232" s="71">
        <v>16364</v>
      </c>
      <c r="AA232" s="71">
        <v>2404</v>
      </c>
      <c r="AB232" s="71">
        <v>34615</v>
      </c>
      <c r="AC232" s="71">
        <v>2095030.5</v>
      </c>
      <c r="AD232" s="71">
        <v>2.6291687384500002</v>
      </c>
      <c r="AE232" s="72"/>
      <c r="AF232" s="71">
        <v>185745162.73492861</v>
      </c>
      <c r="AG232" s="71">
        <v>1004604.183317736</v>
      </c>
      <c r="AH232" s="71">
        <v>0</v>
      </c>
      <c r="AI232" s="71">
        <v>46412149.872851387</v>
      </c>
      <c r="AJ232" s="71">
        <v>53455575.153324842</v>
      </c>
      <c r="AK232" s="71">
        <v>0</v>
      </c>
      <c r="AL232" s="71">
        <v>0</v>
      </c>
      <c r="AM232" s="71">
        <v>4754954.6265024776</v>
      </c>
      <c r="AN232" s="71">
        <v>0</v>
      </c>
      <c r="AO232" s="71">
        <v>0</v>
      </c>
      <c r="AP232" s="71">
        <v>291372446.57092506</v>
      </c>
      <c r="AQ232" s="72"/>
      <c r="AR232" s="71">
        <v>1038</v>
      </c>
      <c r="AS232" s="71">
        <v>134</v>
      </c>
      <c r="AT232" s="71">
        <v>0</v>
      </c>
      <c r="AU232" s="71">
        <v>0</v>
      </c>
      <c r="AV232" s="71">
        <v>0</v>
      </c>
      <c r="AW232" s="71">
        <v>0</v>
      </c>
      <c r="AX232" s="71"/>
      <c r="AY232" s="72"/>
      <c r="AZ232" s="71">
        <v>3988</v>
      </c>
      <c r="BA232" s="71">
        <v>4139.2999999999993</v>
      </c>
      <c r="BB232" s="71">
        <v>0</v>
      </c>
      <c r="BC232" s="71">
        <v>0</v>
      </c>
      <c r="BD232" s="71">
        <v>0</v>
      </c>
      <c r="BE232" s="71">
        <v>0</v>
      </c>
      <c r="BF232" s="71"/>
      <c r="BG232" s="72"/>
      <c r="BH232" s="71">
        <v>0</v>
      </c>
      <c r="BI232" s="71">
        <v>0</v>
      </c>
      <c r="BJ232" s="71">
        <v>273.79700000000003</v>
      </c>
      <c r="BK232" s="71">
        <v>0</v>
      </c>
      <c r="BL232" s="71">
        <v>0</v>
      </c>
      <c r="BM232" s="71">
        <v>0</v>
      </c>
      <c r="BN232" s="72"/>
      <c r="BO232" s="71">
        <v>0</v>
      </c>
      <c r="BP232" s="71">
        <v>0</v>
      </c>
      <c r="BQ232" s="71">
        <v>14</v>
      </c>
      <c r="BR232" s="71">
        <v>0</v>
      </c>
      <c r="BS232" s="71">
        <v>0</v>
      </c>
      <c r="BT232" s="71">
        <v>0</v>
      </c>
      <c r="BU232"/>
      <c r="BV232" s="70">
        <v>262.952</v>
      </c>
      <c r="BW232" s="70">
        <v>0</v>
      </c>
      <c r="BX232" s="70">
        <v>10.845000000000001</v>
      </c>
      <c r="BY232" s="70">
        <v>0</v>
      </c>
      <c r="BZ232" s="70">
        <v>0</v>
      </c>
      <c r="CA232" s="70">
        <v>0</v>
      </c>
      <c r="CB232" s="70">
        <v>0</v>
      </c>
      <c r="CC232" s="70">
        <v>0</v>
      </c>
      <c r="CD232" s="70">
        <v>0</v>
      </c>
    </row>
    <row r="233" spans="1:82">
      <c r="A233" s="70" t="s">
        <v>1939</v>
      </c>
      <c r="B233" s="70">
        <v>134</v>
      </c>
      <c r="C233" s="70">
        <v>15</v>
      </c>
      <c r="D233" s="70">
        <v>8</v>
      </c>
      <c r="E233" s="70">
        <v>2018</v>
      </c>
      <c r="F233" s="70" t="s">
        <v>183</v>
      </c>
      <c r="G233" s="70" t="s">
        <v>1924</v>
      </c>
      <c r="H233" s="70" t="s">
        <v>1925</v>
      </c>
      <c r="I233" s="148"/>
      <c r="J233" s="71">
        <v>412.66993633011754</v>
      </c>
      <c r="K233" s="71">
        <v>1.0820550237130351</v>
      </c>
      <c r="L233" s="71">
        <v>0</v>
      </c>
      <c r="M233" s="71">
        <v>22.204639041926679</v>
      </c>
      <c r="N233" s="71">
        <v>28.394077238936507</v>
      </c>
      <c r="O233" s="71">
        <v>26.922630757916306</v>
      </c>
      <c r="P233" s="71">
        <v>11.763297399438015</v>
      </c>
      <c r="Q233" s="71">
        <v>2.1943712132892501</v>
      </c>
      <c r="R233" s="71">
        <v>11.88177108199808</v>
      </c>
      <c r="S233" s="71">
        <v>3.1964092800000001</v>
      </c>
      <c r="T233" s="72"/>
      <c r="U233" s="71">
        <v>23517778</v>
      </c>
      <c r="V233" s="71">
        <v>605</v>
      </c>
      <c r="W233" s="71">
        <v>0</v>
      </c>
      <c r="X233" s="71">
        <v>6915</v>
      </c>
      <c r="Y233" s="71">
        <v>14996</v>
      </c>
      <c r="Z233" s="71">
        <v>16405</v>
      </c>
      <c r="AA233" s="71">
        <v>2461</v>
      </c>
      <c r="AB233" s="71">
        <v>34622</v>
      </c>
      <c r="AC233" s="71">
        <v>2061444</v>
      </c>
      <c r="AD233" s="71">
        <v>3.1964092800000001</v>
      </c>
      <c r="AE233" s="72"/>
      <c r="AF233" s="71">
        <v>183362187.3512238</v>
      </c>
      <c r="AG233" s="71">
        <v>866702.77015676245</v>
      </c>
      <c r="AH233" s="71">
        <v>0</v>
      </c>
      <c r="AI233" s="71">
        <v>43255074.556197599</v>
      </c>
      <c r="AJ233" s="71">
        <v>51727022.108338051</v>
      </c>
      <c r="AK233" s="71">
        <v>0</v>
      </c>
      <c r="AL233" s="71">
        <v>0</v>
      </c>
      <c r="AM233" s="71">
        <v>4765756.7550587067</v>
      </c>
      <c r="AN233" s="71">
        <v>0</v>
      </c>
      <c r="AO233" s="71">
        <v>0</v>
      </c>
      <c r="AP233" s="71">
        <v>283976743.54097492</v>
      </c>
      <c r="AQ233" s="72"/>
      <c r="AR233" s="71">
        <v>1093</v>
      </c>
      <c r="AS233" s="71">
        <v>147</v>
      </c>
      <c r="AT233" s="71">
        <v>0</v>
      </c>
      <c r="AU233" s="71">
        <v>0</v>
      </c>
      <c r="AV233" s="71">
        <v>0</v>
      </c>
      <c r="AW233" s="71">
        <v>0</v>
      </c>
      <c r="AX233" s="71"/>
      <c r="AY233" s="72"/>
      <c r="AZ233" s="71">
        <v>4213.1000000000004</v>
      </c>
      <c r="BA233" s="71">
        <v>4279.5</v>
      </c>
      <c r="BB233" s="71">
        <v>0</v>
      </c>
      <c r="BC233" s="71">
        <v>0</v>
      </c>
      <c r="BD233" s="71">
        <v>0</v>
      </c>
      <c r="BE233" s="71">
        <v>0</v>
      </c>
      <c r="BF233" s="71"/>
      <c r="BG233" s="72"/>
      <c r="BH233" s="71">
        <v>0</v>
      </c>
      <c r="BI233" s="71">
        <v>0</v>
      </c>
      <c r="BJ233" s="71">
        <v>244.00299999999999</v>
      </c>
      <c r="BK233" s="71">
        <v>0</v>
      </c>
      <c r="BL233" s="71">
        <v>0</v>
      </c>
      <c r="BM233" s="71">
        <v>0</v>
      </c>
      <c r="BN233" s="72"/>
      <c r="BO233" s="71">
        <v>0</v>
      </c>
      <c r="BP233" s="71">
        <v>0</v>
      </c>
      <c r="BQ233" s="71">
        <v>13</v>
      </c>
      <c r="BR233" s="71">
        <v>0</v>
      </c>
      <c r="BS233" s="71">
        <v>0</v>
      </c>
      <c r="BT233" s="71">
        <v>0</v>
      </c>
      <c r="BU233"/>
      <c r="BV233" s="70">
        <v>232.18100000000001</v>
      </c>
      <c r="BW233" s="70">
        <v>0</v>
      </c>
      <c r="BX233" s="70">
        <v>11.821999999999999</v>
      </c>
      <c r="BY233" s="70">
        <v>0</v>
      </c>
      <c r="BZ233" s="70">
        <v>0</v>
      </c>
      <c r="CA233" s="70">
        <v>0</v>
      </c>
      <c r="CB233" s="70">
        <v>0</v>
      </c>
      <c r="CC233" s="70">
        <v>0</v>
      </c>
      <c r="CD233" s="70">
        <v>0</v>
      </c>
    </row>
    <row r="234" spans="1:82">
      <c r="A234" s="70" t="s">
        <v>1940</v>
      </c>
      <c r="B234" s="70">
        <v>135</v>
      </c>
      <c r="C234" s="70">
        <v>16</v>
      </c>
      <c r="D234" s="70">
        <v>8</v>
      </c>
      <c r="E234" s="70">
        <v>2019</v>
      </c>
      <c r="F234" s="70" t="s">
        <v>158</v>
      </c>
      <c r="G234" s="70" t="s">
        <v>1924</v>
      </c>
      <c r="H234" s="70" t="s">
        <v>1925</v>
      </c>
      <c r="I234" s="148"/>
      <c r="J234" s="71">
        <v>421.56305966964021</v>
      </c>
      <c r="K234" s="71">
        <v>1.0095041891049159</v>
      </c>
      <c r="L234" s="71">
        <v>0</v>
      </c>
      <c r="M234" s="71">
        <v>21.451843828933921</v>
      </c>
      <c r="N234" s="71">
        <v>29.548472325809801</v>
      </c>
      <c r="O234" s="71">
        <v>26.236807916068667</v>
      </c>
      <c r="P234" s="71">
        <v>12.068727503195454</v>
      </c>
      <c r="Q234" s="71">
        <v>2.1302367786579901</v>
      </c>
      <c r="R234" s="71">
        <v>13.086446095109466</v>
      </c>
      <c r="S234" s="71">
        <v>5.1642911911499985</v>
      </c>
      <c r="T234" s="72"/>
      <c r="U234" s="71">
        <v>25157773</v>
      </c>
      <c r="V234" s="71">
        <v>605</v>
      </c>
      <c r="W234" s="71">
        <v>0</v>
      </c>
      <c r="X234" s="71">
        <v>6915</v>
      </c>
      <c r="Y234" s="71">
        <v>14975</v>
      </c>
      <c r="Z234" s="71">
        <v>16426</v>
      </c>
      <c r="AA234" s="71">
        <v>2506</v>
      </c>
      <c r="AB234" s="71">
        <v>34520</v>
      </c>
      <c r="AC234" s="71">
        <v>2307638</v>
      </c>
      <c r="AD234" s="71">
        <v>5.1642911911499976</v>
      </c>
      <c r="AE234" s="72"/>
      <c r="AF234" s="71">
        <v>185894665.8491354</v>
      </c>
      <c r="AG234" s="71">
        <v>873942.09386829298</v>
      </c>
      <c r="AH234" s="71">
        <v>0</v>
      </c>
      <c r="AI234" s="71">
        <v>44090717.385566153</v>
      </c>
      <c r="AJ234" s="71">
        <v>55399697.464214452</v>
      </c>
      <c r="AK234" s="71">
        <v>0</v>
      </c>
      <c r="AL234" s="71">
        <v>0</v>
      </c>
      <c r="AM234" s="71">
        <v>4701364.1335791312</v>
      </c>
      <c r="AN234" s="71">
        <v>0</v>
      </c>
      <c r="AO234" s="71">
        <v>0</v>
      </c>
      <c r="AP234" s="71">
        <v>290960386.92636341</v>
      </c>
      <c r="AQ234" s="72"/>
      <c r="AR234" s="71">
        <v>1162</v>
      </c>
      <c r="AS234" s="71">
        <v>159</v>
      </c>
      <c r="AT234" s="71">
        <v>0</v>
      </c>
      <c r="AU234" s="71">
        <v>0</v>
      </c>
      <c r="AV234" s="71">
        <v>0</v>
      </c>
      <c r="AW234" s="71">
        <v>0</v>
      </c>
      <c r="AX234" s="71"/>
      <c r="AY234" s="72"/>
      <c r="AZ234" s="71">
        <v>4522</v>
      </c>
      <c r="BA234" s="71">
        <v>4403.7999999999993</v>
      </c>
      <c r="BB234" s="71">
        <v>0</v>
      </c>
      <c r="BC234" s="71">
        <v>0</v>
      </c>
      <c r="BD234" s="71">
        <v>0</v>
      </c>
      <c r="BE234" s="71">
        <v>0</v>
      </c>
      <c r="BF234" s="71"/>
      <c r="BG234" s="72"/>
      <c r="BH234" s="71">
        <v>0</v>
      </c>
      <c r="BI234" s="71">
        <v>0</v>
      </c>
      <c r="BJ234" s="71">
        <v>237.68</v>
      </c>
      <c r="BK234" s="71">
        <v>0</v>
      </c>
      <c r="BL234" s="71">
        <v>0</v>
      </c>
      <c r="BM234" s="71">
        <v>0</v>
      </c>
      <c r="BN234" s="72"/>
      <c r="BO234" s="71">
        <v>0</v>
      </c>
      <c r="BP234" s="71">
        <v>0</v>
      </c>
      <c r="BQ234" s="71">
        <v>14</v>
      </c>
      <c r="BR234" s="71">
        <v>0</v>
      </c>
      <c r="BS234" s="71">
        <v>0</v>
      </c>
      <c r="BT234" s="71">
        <v>0</v>
      </c>
      <c r="BU234"/>
      <c r="BV234" s="70">
        <v>237.68</v>
      </c>
      <c r="BW234" s="70">
        <v>0</v>
      </c>
      <c r="BX234" s="70">
        <v>0</v>
      </c>
      <c r="BY234" s="70">
        <v>0</v>
      </c>
      <c r="BZ234" s="70">
        <v>0</v>
      </c>
      <c r="CA234" s="70">
        <v>0</v>
      </c>
      <c r="CB234" s="70">
        <v>0</v>
      </c>
      <c r="CC234" s="70">
        <v>0</v>
      </c>
      <c r="CD234" s="70">
        <v>0</v>
      </c>
    </row>
    <row r="235" spans="1:82">
      <c r="A235" s="70" t="s">
        <v>1941</v>
      </c>
      <c r="B235" s="70">
        <v>136</v>
      </c>
      <c r="C235" s="70">
        <v>17</v>
      </c>
      <c r="D235" s="70">
        <v>8</v>
      </c>
      <c r="E235" s="70">
        <v>2020</v>
      </c>
      <c r="F235" s="70" t="s">
        <v>159</v>
      </c>
      <c r="G235" s="1064" t="s">
        <v>1924</v>
      </c>
      <c r="H235" s="70" t="s">
        <v>1925</v>
      </c>
      <c r="I235" s="148"/>
      <c r="J235" s="71">
        <v>426.82601434704662</v>
      </c>
      <c r="K235" s="71">
        <v>0.82583579685626618</v>
      </c>
      <c r="L235" s="71">
        <v>0</v>
      </c>
      <c r="M235" s="71">
        <v>23.708061251433303</v>
      </c>
      <c r="N235" s="71">
        <v>29.824077386008167</v>
      </c>
      <c r="O235" s="71">
        <v>23.230655221435594</v>
      </c>
      <c r="P235" s="71">
        <v>11.717061423279818</v>
      </c>
      <c r="Q235" s="71">
        <v>2.0466446306232999</v>
      </c>
      <c r="R235" s="71">
        <v>11.259061757643284</v>
      </c>
      <c r="S235" s="71">
        <v>4.0875113391199998</v>
      </c>
      <c r="T235" s="72"/>
      <c r="U235" s="71">
        <v>24724614</v>
      </c>
      <c r="V235" s="71">
        <v>438</v>
      </c>
      <c r="W235" s="71">
        <v>0</v>
      </c>
      <c r="X235" s="71">
        <v>7749</v>
      </c>
      <c r="Y235" s="71">
        <v>15220</v>
      </c>
      <c r="Z235" s="71">
        <v>16600</v>
      </c>
      <c r="AA235" s="71">
        <v>2586</v>
      </c>
      <c r="AB235" s="71">
        <v>34712</v>
      </c>
      <c r="AC235" s="71">
        <v>1995891.2499999995</v>
      </c>
      <c r="AD235" s="71">
        <v>4.0875113391199998</v>
      </c>
      <c r="AE235" s="72"/>
      <c r="AF235" s="71">
        <v>194754090.54864919</v>
      </c>
      <c r="AG235" s="71">
        <v>647643.26316185622</v>
      </c>
      <c r="AH235" s="71">
        <v>0</v>
      </c>
      <c r="AI235" s="71">
        <v>46460511.641276285</v>
      </c>
      <c r="AJ235" s="71">
        <v>55573593.400611833</v>
      </c>
      <c r="AK235" s="71"/>
      <c r="AL235" s="71"/>
      <c r="AM235" s="71">
        <v>4530301.6583636943</v>
      </c>
      <c r="AN235" s="71"/>
      <c r="AO235" s="71"/>
      <c r="AP235" s="71">
        <v>301966140.51206285</v>
      </c>
      <c r="AQ235" s="72"/>
      <c r="AR235" s="71">
        <v>1259</v>
      </c>
      <c r="AS235" s="71">
        <v>165</v>
      </c>
      <c r="AT235" s="71">
        <v>0</v>
      </c>
      <c r="AU235" s="71">
        <v>0</v>
      </c>
      <c r="AV235" s="71">
        <v>0</v>
      </c>
      <c r="AW235" s="71">
        <v>0</v>
      </c>
      <c r="AX235" s="71"/>
      <c r="AY235" s="72"/>
      <c r="AZ235" s="71">
        <v>5023.9000000000005</v>
      </c>
      <c r="BA235" s="71">
        <v>4478.0000000000009</v>
      </c>
      <c r="BB235" s="71">
        <v>0</v>
      </c>
      <c r="BC235" s="71">
        <v>0</v>
      </c>
      <c r="BD235" s="71">
        <v>0</v>
      </c>
      <c r="BE235" s="71">
        <v>0</v>
      </c>
      <c r="BF235" s="71"/>
      <c r="BG235" s="72"/>
      <c r="BH235" s="71">
        <v>0</v>
      </c>
      <c r="BI235" s="71">
        <v>0</v>
      </c>
      <c r="BJ235" s="71">
        <v>224.33799999999999</v>
      </c>
      <c r="BK235" s="71">
        <v>0</v>
      </c>
      <c r="BL235" s="71">
        <v>0</v>
      </c>
      <c r="BM235" s="71">
        <v>0</v>
      </c>
      <c r="BN235" s="72"/>
      <c r="BO235" s="71">
        <v>0</v>
      </c>
      <c r="BP235" s="71">
        <v>0</v>
      </c>
      <c r="BQ235" s="71">
        <v>13</v>
      </c>
      <c r="BR235" s="71">
        <v>0</v>
      </c>
      <c r="BS235" s="71">
        <v>0</v>
      </c>
      <c r="BT235" s="71">
        <v>0</v>
      </c>
      <c r="BU235"/>
      <c r="BV235" s="70">
        <v>224.33799999999999</v>
      </c>
      <c r="BW235" s="70">
        <v>0</v>
      </c>
      <c r="BX235" s="70">
        <v>0</v>
      </c>
      <c r="BY235" s="70">
        <v>0</v>
      </c>
      <c r="BZ235" s="70">
        <v>0</v>
      </c>
      <c r="CA235" s="70">
        <v>0</v>
      </c>
      <c r="CB235" s="70">
        <v>0</v>
      </c>
      <c r="CC235" s="70">
        <v>0</v>
      </c>
      <c r="CD235" s="70">
        <v>0</v>
      </c>
    </row>
    <row r="236" spans="1:82">
      <c r="A236" s="70" t="s">
        <v>1942</v>
      </c>
      <c r="B236" s="70">
        <v>136</v>
      </c>
      <c r="C236" s="70">
        <v>18</v>
      </c>
      <c r="D236" s="70">
        <v>8</v>
      </c>
      <c r="E236" s="70">
        <v>2021</v>
      </c>
      <c r="F236" s="70" t="s">
        <v>160</v>
      </c>
      <c r="G236" s="1064" t="s">
        <v>1924</v>
      </c>
      <c r="H236" s="70" t="s">
        <v>1925</v>
      </c>
      <c r="I236" s="148"/>
      <c r="J236" s="71">
        <v>495.99266283418115</v>
      </c>
      <c r="K236" s="71">
        <v>0.84340101590956551</v>
      </c>
      <c r="L236" s="71">
        <v>0</v>
      </c>
      <c r="M236" s="71">
        <v>22.377096688508807</v>
      </c>
      <c r="N236" s="71">
        <v>27.604593782891524</v>
      </c>
      <c r="O236" s="71">
        <v>22.594271332324894</v>
      </c>
      <c r="P236" s="71">
        <v>12.290283189805919</v>
      </c>
      <c r="Q236" s="71">
        <v>2.03146262767899</v>
      </c>
      <c r="R236" s="71">
        <v>12.262654964000401</v>
      </c>
      <c r="S236" s="71">
        <v>2.8853024856</v>
      </c>
      <c r="T236" s="72"/>
      <c r="U236" s="71">
        <v>30658252</v>
      </c>
      <c r="V236" s="71">
        <v>438</v>
      </c>
      <c r="W236" s="71">
        <v>0</v>
      </c>
      <c r="X236" s="71">
        <v>7749</v>
      </c>
      <c r="Y236" s="71">
        <v>15352</v>
      </c>
      <c r="Z236" s="71">
        <v>16624</v>
      </c>
      <c r="AA236" s="71">
        <v>2645</v>
      </c>
      <c r="AB236" s="71">
        <v>34793</v>
      </c>
      <c r="AC236" s="71">
        <v>2108839</v>
      </c>
      <c r="AD236" s="71">
        <v>2.8853024856</v>
      </c>
      <c r="AE236" s="72"/>
      <c r="AF236" s="71">
        <v>227343207.81616685</v>
      </c>
      <c r="AG236" s="71">
        <v>691620.13534058572</v>
      </c>
      <c r="AH236" s="71">
        <v>0</v>
      </c>
      <c r="AI236" s="71">
        <v>50444794.155874059</v>
      </c>
      <c r="AJ236" s="71">
        <v>57619489.597296923</v>
      </c>
      <c r="AK236" s="71">
        <v>0</v>
      </c>
      <c r="AL236" s="71">
        <v>0</v>
      </c>
      <c r="AM236" s="71">
        <v>4567064.4484968865</v>
      </c>
      <c r="AN236" s="71">
        <v>0</v>
      </c>
      <c r="AO236" s="71">
        <v>0</v>
      </c>
      <c r="AP236" s="71">
        <v>340666176.15317529</v>
      </c>
      <c r="AQ236" s="72"/>
      <c r="AR236" s="71">
        <v>1380</v>
      </c>
      <c r="AS236" s="71">
        <v>166</v>
      </c>
      <c r="AT236" s="71">
        <v>0</v>
      </c>
      <c r="AU236" s="71">
        <v>0</v>
      </c>
      <c r="AV236" s="71">
        <v>0</v>
      </c>
      <c r="AW236" s="71">
        <v>0</v>
      </c>
      <c r="AX236" s="71"/>
      <c r="AY236" s="72"/>
      <c r="AZ236" s="71">
        <v>5709</v>
      </c>
      <c r="BA236" s="71">
        <v>4675.7000000000007</v>
      </c>
      <c r="BB236" s="71">
        <v>0</v>
      </c>
      <c r="BC236" s="71">
        <v>0</v>
      </c>
      <c r="BD236" s="71">
        <v>0</v>
      </c>
      <c r="BE236" s="71">
        <v>0</v>
      </c>
      <c r="BF236" s="71"/>
      <c r="BG236" s="72"/>
      <c r="BH236" s="71">
        <v>0</v>
      </c>
      <c r="BI236" s="71">
        <v>0</v>
      </c>
      <c r="BJ236" s="71">
        <v>247.17599999999999</v>
      </c>
      <c r="BK236" s="71">
        <v>0</v>
      </c>
      <c r="BL236" s="71">
        <v>0</v>
      </c>
      <c r="BM236" s="71">
        <v>0</v>
      </c>
      <c r="BN236" s="72"/>
      <c r="BO236" s="71">
        <v>0</v>
      </c>
      <c r="BP236" s="71">
        <v>0</v>
      </c>
      <c r="BQ236" s="71">
        <v>14</v>
      </c>
      <c r="BR236" s="71">
        <v>0</v>
      </c>
      <c r="BS236" s="71">
        <v>0</v>
      </c>
      <c r="BT236" s="71">
        <v>0</v>
      </c>
      <c r="BU236"/>
      <c r="BV236" s="70">
        <v>235.251</v>
      </c>
      <c r="BW236" s="70">
        <v>0</v>
      </c>
      <c r="BX236" s="70">
        <v>11.925000000000001</v>
      </c>
      <c r="BY236" s="70">
        <v>0</v>
      </c>
      <c r="BZ236" s="70">
        <v>0</v>
      </c>
      <c r="CA236" s="70">
        <v>0</v>
      </c>
      <c r="CB236" s="70">
        <v>0</v>
      </c>
      <c r="CC236" s="70">
        <v>0</v>
      </c>
      <c r="CD236" s="70">
        <v>0</v>
      </c>
    </row>
    <row r="237" spans="1:82">
      <c r="A237" s="70" t="s">
        <v>1943</v>
      </c>
      <c r="B237" s="70">
        <v>136</v>
      </c>
      <c r="C237" s="70">
        <v>19</v>
      </c>
      <c r="D237" s="70">
        <v>8</v>
      </c>
      <c r="E237" s="70">
        <v>2022</v>
      </c>
      <c r="F237" s="70" t="s">
        <v>161</v>
      </c>
      <c r="G237" s="70" t="s">
        <v>1924</v>
      </c>
      <c r="H237" s="70" t="s">
        <v>1925</v>
      </c>
      <c r="I237" s="148"/>
      <c r="J237" s="71">
        <v>530.65751158644275</v>
      </c>
      <c r="K237" s="71">
        <v>0.81062527561626208</v>
      </c>
      <c r="L237" s="71">
        <v>0</v>
      </c>
      <c r="M237" s="71">
        <v>25.203235211961577</v>
      </c>
      <c r="N237" s="71">
        <v>32.485334138141013</v>
      </c>
      <c r="O237" s="71">
        <v>23.955265294220062</v>
      </c>
      <c r="P237" s="71">
        <v>12.572575758877983</v>
      </c>
      <c r="Q237" s="71">
        <v>2.0493180875141102</v>
      </c>
      <c r="R237" s="71">
        <v>12.229589039654828</v>
      </c>
      <c r="S237" s="71">
        <v>0</v>
      </c>
      <c r="T237" s="72"/>
      <c r="U237" s="71">
        <v>36676531</v>
      </c>
      <c r="V237" s="71">
        <v>438</v>
      </c>
      <c r="W237" s="71">
        <v>0</v>
      </c>
      <c r="X237" s="71">
        <v>7749</v>
      </c>
      <c r="Y237" s="71">
        <v>15512</v>
      </c>
      <c r="Z237" s="71">
        <v>16746</v>
      </c>
      <c r="AA237" s="71">
        <v>2747</v>
      </c>
      <c r="AB237" s="71">
        <v>34811</v>
      </c>
      <c r="AC237" s="71">
        <v>2129566.9999999995</v>
      </c>
      <c r="AD237" s="71">
        <v>0</v>
      </c>
      <c r="AE237" s="72"/>
      <c r="AF237" s="71">
        <v>231726035.23068962</v>
      </c>
      <c r="AG237" s="71">
        <v>684293.120175572</v>
      </c>
      <c r="AH237" s="71">
        <v>0</v>
      </c>
      <c r="AI237" s="71">
        <v>48858952.390449151</v>
      </c>
      <c r="AJ237" s="71">
        <v>61636064.534125991</v>
      </c>
      <c r="AK237" s="71">
        <v>0</v>
      </c>
      <c r="AL237" s="71">
        <v>0</v>
      </c>
      <c r="AM237" s="71">
        <v>4495050.2456061002</v>
      </c>
      <c r="AN237" s="71">
        <v>0</v>
      </c>
      <c r="AO237" s="71">
        <v>0</v>
      </c>
      <c r="AP237" s="71">
        <v>347400395.52104646</v>
      </c>
      <c r="AQ237" s="72"/>
      <c r="AR237" s="71">
        <v>1513</v>
      </c>
      <c r="AS237" s="71">
        <v>166</v>
      </c>
      <c r="AT237" s="71">
        <v>0</v>
      </c>
      <c r="AU237" s="71">
        <v>0</v>
      </c>
      <c r="AV237" s="71">
        <v>0</v>
      </c>
      <c r="AW237" s="71">
        <v>0</v>
      </c>
      <c r="AX237" s="71"/>
      <c r="AY237" s="72"/>
      <c r="AZ237" s="71">
        <v>6449.0999999999949</v>
      </c>
      <c r="BA237" s="71">
        <v>4675.7000000000007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1944</v>
      </c>
      <c r="B238" s="70">
        <v>136</v>
      </c>
      <c r="C238" s="70">
        <v>20</v>
      </c>
      <c r="D238" s="70">
        <v>8</v>
      </c>
      <c r="E238" s="70">
        <v>2023</v>
      </c>
      <c r="F238" s="70" t="s">
        <v>1539</v>
      </c>
      <c r="G238" s="70" t="s">
        <v>1924</v>
      </c>
      <c r="H238" s="70" t="s">
        <v>1925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1627</v>
      </c>
      <c r="AS238" s="71">
        <v>167</v>
      </c>
      <c r="AT238" s="71">
        <v>0</v>
      </c>
      <c r="AU238" s="71">
        <v>0</v>
      </c>
      <c r="AV238" s="71">
        <v>0</v>
      </c>
      <c r="AW238" s="71">
        <v>0</v>
      </c>
      <c r="AX238" s="71"/>
      <c r="AY238" s="72"/>
      <c r="AZ238" s="71">
        <v>7063.7999999999911</v>
      </c>
      <c r="BA238" s="71">
        <v>4705.4000000000005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1945</v>
      </c>
      <c r="B239" s="70">
        <v>136</v>
      </c>
      <c r="C239" s="70">
        <v>21</v>
      </c>
      <c r="D239" s="70">
        <v>8</v>
      </c>
      <c r="E239" s="70">
        <v>2024</v>
      </c>
      <c r="F239" s="70" t="s">
        <v>1554</v>
      </c>
      <c r="G239" s="70" t="s">
        <v>1924</v>
      </c>
      <c r="H239" s="70" t="s">
        <v>1925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1946</v>
      </c>
      <c r="B240" s="70">
        <v>477</v>
      </c>
      <c r="C240" s="70">
        <v>1</v>
      </c>
      <c r="D240" s="70">
        <v>29</v>
      </c>
      <c r="E240" s="70">
        <v>1990</v>
      </c>
      <c r="F240" s="70" t="s">
        <v>787</v>
      </c>
      <c r="G240" s="70" t="s">
        <v>1947</v>
      </c>
      <c r="H240" s="70" t="s">
        <v>1948</v>
      </c>
      <c r="I240" s="148"/>
      <c r="J240" s="71">
        <v>94.575785453724521</v>
      </c>
      <c r="K240" s="71">
        <v>14.62817783356047</v>
      </c>
      <c r="L240" s="71">
        <v>19.884389186150369</v>
      </c>
      <c r="M240" s="71">
        <v>24.35309760605033</v>
      </c>
      <c r="N240" s="71">
        <v>29.29199541466755</v>
      </c>
      <c r="O240" s="71">
        <v>34.380252774608998</v>
      </c>
      <c r="P240" s="71">
        <v>57.645636379626772</v>
      </c>
      <c r="Q240" s="71">
        <v>3.0797072849438698</v>
      </c>
      <c r="R240" s="71">
        <v>0</v>
      </c>
      <c r="S240" s="71">
        <v>3.16800796458985</v>
      </c>
      <c r="T240" s="72"/>
      <c r="U240" s="71">
        <v>2499594</v>
      </c>
      <c r="V240" s="71">
        <v>3554</v>
      </c>
      <c r="W240" s="71">
        <v>184</v>
      </c>
      <c r="X240" s="71">
        <v>8739</v>
      </c>
      <c r="Y240" s="71">
        <v>12843</v>
      </c>
      <c r="Z240" s="71">
        <v>14141</v>
      </c>
      <c r="AA240" s="71">
        <v>13997</v>
      </c>
      <c r="AB240" s="71">
        <v>50004</v>
      </c>
      <c r="AC240" s="71">
        <v>0</v>
      </c>
      <c r="AD240" s="71">
        <v>3.16800796458985</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1949</v>
      </c>
      <c r="B241" s="70">
        <v>478</v>
      </c>
      <c r="C241" s="70">
        <v>2</v>
      </c>
      <c r="D241" s="70">
        <v>29</v>
      </c>
      <c r="E241" s="70">
        <v>2005</v>
      </c>
      <c r="F241" s="70" t="s">
        <v>789</v>
      </c>
      <c r="G241" s="70" t="s">
        <v>1947</v>
      </c>
      <c r="H241" s="70" t="s">
        <v>1948</v>
      </c>
      <c r="I241" s="148"/>
      <c r="J241" s="71">
        <v>67.861421952755535</v>
      </c>
      <c r="K241" s="71">
        <v>3.5383096993582011</v>
      </c>
      <c r="L241" s="71">
        <v>10.821599722269831</v>
      </c>
      <c r="M241" s="71">
        <v>31.861651615029341</v>
      </c>
      <c r="N241" s="71">
        <v>38.174777335089722</v>
      </c>
      <c r="O241" s="71">
        <v>47.177734180111237</v>
      </c>
      <c r="P241" s="71">
        <v>55.647190379906689</v>
      </c>
      <c r="Q241" s="71">
        <v>2.6005368640695901</v>
      </c>
      <c r="R241" s="71">
        <v>0</v>
      </c>
      <c r="S241" s="71">
        <v>4.61073456</v>
      </c>
      <c r="T241" s="72"/>
      <c r="U241" s="71">
        <v>2617667</v>
      </c>
      <c r="V241" s="71">
        <v>1703</v>
      </c>
      <c r="W241" s="71">
        <v>151</v>
      </c>
      <c r="X241" s="71">
        <v>7068</v>
      </c>
      <c r="Y241" s="71">
        <v>13879</v>
      </c>
      <c r="Z241" s="71">
        <v>22455</v>
      </c>
      <c r="AA241" s="71">
        <v>11066</v>
      </c>
      <c r="AB241" s="71">
        <v>44141</v>
      </c>
      <c r="AC241" s="71">
        <v>0</v>
      </c>
      <c r="AD241" s="71">
        <v>4.61073456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1950</v>
      </c>
      <c r="B242" s="70">
        <v>479</v>
      </c>
      <c r="C242" s="70">
        <v>3</v>
      </c>
      <c r="D242" s="70">
        <v>29</v>
      </c>
      <c r="E242" s="70">
        <v>2006</v>
      </c>
      <c r="F242" s="70" t="s">
        <v>790</v>
      </c>
      <c r="G242" s="70" t="s">
        <v>1947</v>
      </c>
      <c r="H242" s="70" t="s">
        <v>1948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1951</v>
      </c>
      <c r="B243" s="70">
        <v>480</v>
      </c>
      <c r="C243" s="70">
        <v>4</v>
      </c>
      <c r="D243" s="70">
        <v>29</v>
      </c>
      <c r="E243" s="70">
        <v>2007</v>
      </c>
      <c r="F243" s="70" t="s">
        <v>791</v>
      </c>
      <c r="G243" s="70" t="s">
        <v>1947</v>
      </c>
      <c r="H243" s="70" t="s">
        <v>1948</v>
      </c>
      <c r="I243" s="148"/>
      <c r="J243" s="71">
        <v>55.864179075481111</v>
      </c>
      <c r="K243" s="71">
        <v>3.481269899338161</v>
      </c>
      <c r="L243" s="71">
        <v>41.883111759724478</v>
      </c>
      <c r="M243" s="71">
        <v>33.396296642750542</v>
      </c>
      <c r="N243" s="71">
        <v>37.853145006381681</v>
      </c>
      <c r="O243" s="71">
        <v>46.265973004832148</v>
      </c>
      <c r="P243" s="71">
        <v>54.35360101216758</v>
      </c>
      <c r="Q243" s="71">
        <v>2.6729519972289602</v>
      </c>
      <c r="R243" s="71">
        <v>0</v>
      </c>
      <c r="S243" s="71">
        <v>0</v>
      </c>
      <c r="T243" s="72"/>
      <c r="U243" s="71">
        <v>2386683</v>
      </c>
      <c r="V243" s="71">
        <v>1558</v>
      </c>
      <c r="W243" s="71">
        <v>589</v>
      </c>
      <c r="X243" s="71">
        <v>8825</v>
      </c>
      <c r="Y243" s="71">
        <v>13940</v>
      </c>
      <c r="Z243" s="71">
        <v>22892</v>
      </c>
      <c r="AA243" s="71">
        <v>10644</v>
      </c>
      <c r="AB243" s="71">
        <v>42971</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1952</v>
      </c>
      <c r="B244" s="70">
        <v>481</v>
      </c>
      <c r="C244" s="70">
        <v>5</v>
      </c>
      <c r="D244" s="70">
        <v>29</v>
      </c>
      <c r="E244" s="70">
        <v>2008</v>
      </c>
      <c r="F244" s="70" t="s">
        <v>792</v>
      </c>
      <c r="G244" s="70" t="s">
        <v>1947</v>
      </c>
      <c r="H244" s="70" t="s">
        <v>1948</v>
      </c>
      <c r="I244" s="148"/>
      <c r="J244" s="71">
        <v>60.935215419782111</v>
      </c>
      <c r="K244" s="71">
        <v>2.7189407406582098</v>
      </c>
      <c r="L244" s="71">
        <v>5.5568913079591393</v>
      </c>
      <c r="M244" s="71">
        <v>34.948946622663833</v>
      </c>
      <c r="N244" s="71">
        <v>35.535713474632558</v>
      </c>
      <c r="O244" s="71">
        <v>44.703037879198043</v>
      </c>
      <c r="P244" s="71">
        <v>53.087896134449878</v>
      </c>
      <c r="Q244" s="71">
        <v>2.59848855286319</v>
      </c>
      <c r="R244" s="71">
        <v>0</v>
      </c>
      <c r="S244" s="71">
        <v>4.3165986242399992</v>
      </c>
      <c r="T244" s="72"/>
      <c r="U244" s="71">
        <v>2689090</v>
      </c>
      <c r="V244" s="71">
        <v>1558</v>
      </c>
      <c r="W244" s="71">
        <v>90</v>
      </c>
      <c r="X244" s="71">
        <v>8825</v>
      </c>
      <c r="Y244" s="71">
        <v>13981</v>
      </c>
      <c r="Z244" s="71">
        <v>22895</v>
      </c>
      <c r="AA244" s="71">
        <v>10408</v>
      </c>
      <c r="AB244" s="71">
        <v>42461</v>
      </c>
      <c r="AC244" s="71">
        <v>0</v>
      </c>
      <c r="AD244" s="71">
        <v>4.3165986242399992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1953</v>
      </c>
      <c r="B245" s="70">
        <v>482</v>
      </c>
      <c r="C245" s="70">
        <v>6</v>
      </c>
      <c r="D245" s="70">
        <v>29</v>
      </c>
      <c r="E245" s="70">
        <v>2009</v>
      </c>
      <c r="F245" s="70" t="s">
        <v>176</v>
      </c>
      <c r="G245" s="70" t="s">
        <v>1947</v>
      </c>
      <c r="H245" s="70" t="s">
        <v>1948</v>
      </c>
      <c r="I245" s="148"/>
      <c r="J245" s="71">
        <v>52.576091675459182</v>
      </c>
      <c r="K245" s="71">
        <v>2.272540929402683</v>
      </c>
      <c r="L245" s="71">
        <v>9.2903579732970574</v>
      </c>
      <c r="M245" s="71">
        <v>32.624446989355597</v>
      </c>
      <c r="N245" s="71">
        <v>34.519152731750758</v>
      </c>
      <c r="O245" s="71">
        <v>45.479503866664871</v>
      </c>
      <c r="P245" s="71">
        <v>50.544111823749283</v>
      </c>
      <c r="Q245" s="71">
        <v>2.4488388351271002</v>
      </c>
      <c r="R245" s="71">
        <v>0</v>
      </c>
      <c r="S245" s="71">
        <v>3.969233108160001</v>
      </c>
      <c r="T245" s="72"/>
      <c r="U245" s="71">
        <v>2374409</v>
      </c>
      <c r="V245" s="71">
        <v>1638</v>
      </c>
      <c r="W245" s="71">
        <v>219</v>
      </c>
      <c r="X245" s="71">
        <v>8687</v>
      </c>
      <c r="Y245" s="71">
        <v>13962</v>
      </c>
      <c r="Z245" s="71">
        <v>22991</v>
      </c>
      <c r="AA245" s="71">
        <v>10173</v>
      </c>
      <c r="AB245" s="71">
        <v>42006</v>
      </c>
      <c r="AC245" s="71">
        <v>0</v>
      </c>
      <c r="AD245" s="71">
        <v>3.969233108160001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1954</v>
      </c>
      <c r="B246" s="70">
        <v>483</v>
      </c>
      <c r="C246" s="70">
        <v>7</v>
      </c>
      <c r="D246" s="70">
        <v>29</v>
      </c>
      <c r="E246" s="70">
        <v>2010</v>
      </c>
      <c r="F246" s="70" t="s">
        <v>177</v>
      </c>
      <c r="G246" s="70" t="s">
        <v>1947</v>
      </c>
      <c r="H246" s="70" t="s">
        <v>1948</v>
      </c>
      <c r="I246" s="148"/>
      <c r="J246" s="71">
        <v>60.765875598999557</v>
      </c>
      <c r="K246" s="71">
        <v>2.5463930023803889</v>
      </c>
      <c r="L246" s="71">
        <v>8.7784913443865999</v>
      </c>
      <c r="M246" s="71">
        <v>34.315391737107717</v>
      </c>
      <c r="N246" s="71">
        <v>35.326882631833982</v>
      </c>
      <c r="O246" s="71">
        <v>45.527085463633142</v>
      </c>
      <c r="P246" s="71">
        <v>50.931678422326193</v>
      </c>
      <c r="Q246" s="71">
        <v>2.52950169774059</v>
      </c>
      <c r="R246" s="71">
        <v>0</v>
      </c>
      <c r="S246" s="71">
        <v>4.1823507025</v>
      </c>
      <c r="T246" s="72"/>
      <c r="U246" s="71">
        <v>2533342</v>
      </c>
      <c r="V246" s="71">
        <v>1638</v>
      </c>
      <c r="W246" s="71">
        <v>219</v>
      </c>
      <c r="X246" s="71">
        <v>8687</v>
      </c>
      <c r="Y246" s="71">
        <v>14093</v>
      </c>
      <c r="Z246" s="71">
        <v>23122</v>
      </c>
      <c r="AA246" s="71">
        <v>9995</v>
      </c>
      <c r="AB246" s="71">
        <v>41577</v>
      </c>
      <c r="AC246" s="71">
        <v>0</v>
      </c>
      <c r="AD246" s="71">
        <v>4.1823507025</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1955</v>
      </c>
      <c r="B247" s="70">
        <v>484</v>
      </c>
      <c r="C247" s="70">
        <v>8</v>
      </c>
      <c r="D247" s="70">
        <v>29</v>
      </c>
      <c r="E247" s="70">
        <v>2011</v>
      </c>
      <c r="F247" s="70" t="s">
        <v>178</v>
      </c>
      <c r="G247" s="70" t="s">
        <v>1947</v>
      </c>
      <c r="H247" s="70" t="s">
        <v>1948</v>
      </c>
      <c r="I247" s="148"/>
      <c r="J247" s="71">
        <v>51.864687321443057</v>
      </c>
      <c r="K247" s="71">
        <v>4.1277609430397204</v>
      </c>
      <c r="L247" s="71">
        <v>9.8719648324724698</v>
      </c>
      <c r="M247" s="71">
        <v>41.525451429913552</v>
      </c>
      <c r="N247" s="71">
        <v>43.079915044208413</v>
      </c>
      <c r="O247" s="71">
        <v>44.828838219740241</v>
      </c>
      <c r="P247" s="71">
        <v>48.326638271194682</v>
      </c>
      <c r="Q247" s="71">
        <v>2.8802061497052098</v>
      </c>
      <c r="R247" s="71">
        <v>0</v>
      </c>
      <c r="S247" s="71">
        <v>4.1737721230800009</v>
      </c>
      <c r="T247" s="72"/>
      <c r="U247" s="71">
        <v>2041750</v>
      </c>
      <c r="V247" s="71">
        <v>1638</v>
      </c>
      <c r="W247" s="71">
        <v>219</v>
      </c>
      <c r="X247" s="71">
        <v>8687</v>
      </c>
      <c r="Y247" s="71">
        <v>14085</v>
      </c>
      <c r="Z247" s="71">
        <v>23262</v>
      </c>
      <c r="AA247" s="71">
        <v>9766</v>
      </c>
      <c r="AB247" s="71">
        <v>41042</v>
      </c>
      <c r="AC247" s="71">
        <v>0</v>
      </c>
      <c r="AD247" s="71">
        <v>4.1737721230800009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1956</v>
      </c>
      <c r="B248" s="70">
        <v>485</v>
      </c>
      <c r="C248" s="70">
        <v>9</v>
      </c>
      <c r="D248" s="70">
        <v>29</v>
      </c>
      <c r="E248" s="70">
        <v>2012</v>
      </c>
      <c r="F248" s="70" t="s">
        <v>179</v>
      </c>
      <c r="G248" s="70" t="s">
        <v>1947</v>
      </c>
      <c r="H248" s="70" t="s">
        <v>1948</v>
      </c>
      <c r="I248" s="148"/>
      <c r="J248" s="71">
        <v>72.621805132007694</v>
      </c>
      <c r="K248" s="71">
        <v>3.855950277591464</v>
      </c>
      <c r="L248" s="71">
        <v>10.104490979241669</v>
      </c>
      <c r="M248" s="71">
        <v>46.067932289559792</v>
      </c>
      <c r="N248" s="71">
        <v>49.938691486403613</v>
      </c>
      <c r="O248" s="71">
        <v>44.760955646716276</v>
      </c>
      <c r="P248" s="71">
        <v>47.884960757759416</v>
      </c>
      <c r="Q248" s="71">
        <v>3.0934503528602999</v>
      </c>
      <c r="R248" s="71">
        <v>0</v>
      </c>
      <c r="S248" s="71">
        <v>3.9645694250000001</v>
      </c>
      <c r="T248" s="72"/>
      <c r="U248" s="71">
        <v>2750255</v>
      </c>
      <c r="V248" s="71">
        <v>1638</v>
      </c>
      <c r="W248" s="71">
        <v>219</v>
      </c>
      <c r="X248" s="71">
        <v>8687</v>
      </c>
      <c r="Y248" s="71">
        <v>14126</v>
      </c>
      <c r="Z248" s="71">
        <v>23411</v>
      </c>
      <c r="AA248" s="71">
        <v>9622</v>
      </c>
      <c r="AB248" s="71">
        <v>40572</v>
      </c>
      <c r="AC248" s="71">
        <v>0</v>
      </c>
      <c r="AD248" s="71">
        <v>3.9645694250000001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1957</v>
      </c>
      <c r="B249" s="70">
        <v>486</v>
      </c>
      <c r="C249" s="70">
        <v>10</v>
      </c>
      <c r="D249" s="70">
        <v>29</v>
      </c>
      <c r="E249" s="70">
        <v>2013</v>
      </c>
      <c r="F249" s="70" t="s">
        <v>180</v>
      </c>
      <c r="G249" s="70" t="s">
        <v>1947</v>
      </c>
      <c r="H249" s="70" t="s">
        <v>1948</v>
      </c>
      <c r="I249" s="148"/>
      <c r="J249" s="71">
        <v>80.756801159398762</v>
      </c>
      <c r="K249" s="71">
        <v>3.2113339094353108</v>
      </c>
      <c r="L249" s="71">
        <v>9.7103348740707567</v>
      </c>
      <c r="M249" s="71">
        <v>45.641639788737614</v>
      </c>
      <c r="N249" s="71">
        <v>47.649588447171851</v>
      </c>
      <c r="O249" s="71">
        <v>43.245040181351165</v>
      </c>
      <c r="P249" s="71">
        <v>47.21118440685516</v>
      </c>
      <c r="Q249" s="71">
        <v>3.1100535051486502</v>
      </c>
      <c r="R249" s="71">
        <v>0</v>
      </c>
      <c r="S249" s="71">
        <v>3.5948071386400011</v>
      </c>
      <c r="T249" s="72"/>
      <c r="U249" s="71">
        <v>3071923</v>
      </c>
      <c r="V249" s="71">
        <v>1638</v>
      </c>
      <c r="W249" s="71">
        <v>219</v>
      </c>
      <c r="X249" s="71">
        <v>8687</v>
      </c>
      <c r="Y249" s="71">
        <v>14144</v>
      </c>
      <c r="Z249" s="71">
        <v>23628</v>
      </c>
      <c r="AA249" s="71">
        <v>9451</v>
      </c>
      <c r="AB249" s="71">
        <v>40205</v>
      </c>
      <c r="AC249" s="71">
        <v>0</v>
      </c>
      <c r="AD249" s="71">
        <v>3.5948071386400011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1958</v>
      </c>
      <c r="B250" s="70">
        <v>487</v>
      </c>
      <c r="C250" s="70">
        <v>11</v>
      </c>
      <c r="D250" s="70">
        <v>29</v>
      </c>
      <c r="E250" s="70">
        <v>2014</v>
      </c>
      <c r="F250" s="70" t="s">
        <v>181</v>
      </c>
      <c r="G250" s="70" t="s">
        <v>1947</v>
      </c>
      <c r="H250" s="70" t="s">
        <v>1948</v>
      </c>
      <c r="I250" s="148"/>
      <c r="J250" s="71">
        <v>80.84238413278959</v>
      </c>
      <c r="K250" s="71">
        <v>3.0701788016126512</v>
      </c>
      <c r="L250" s="71">
        <v>3.0943092854778089</v>
      </c>
      <c r="M250" s="71">
        <v>43.844484491964003</v>
      </c>
      <c r="N250" s="71">
        <v>41.601892859856036</v>
      </c>
      <c r="O250" s="71">
        <v>41.174428407530122</v>
      </c>
      <c r="P250" s="71">
        <v>46.86908543302571</v>
      </c>
      <c r="Q250" s="71">
        <v>2.93611507909874</v>
      </c>
      <c r="R250" s="71">
        <v>0</v>
      </c>
      <c r="S250" s="71">
        <v>0</v>
      </c>
      <c r="T250" s="72"/>
      <c r="U250" s="71">
        <v>3137133</v>
      </c>
      <c r="V250" s="71">
        <v>1201</v>
      </c>
      <c r="W250" s="71">
        <v>71</v>
      </c>
      <c r="X250" s="71">
        <v>8531</v>
      </c>
      <c r="Y250" s="71">
        <v>14123</v>
      </c>
      <c r="Z250" s="71">
        <v>23694</v>
      </c>
      <c r="AA250" s="71">
        <v>9334</v>
      </c>
      <c r="AB250" s="71">
        <v>39561</v>
      </c>
      <c r="AC250" s="71">
        <v>0</v>
      </c>
      <c r="AD250" s="71">
        <v>0</v>
      </c>
      <c r="AE250" s="72"/>
      <c r="AF250" s="71"/>
      <c r="AG250" s="71"/>
      <c r="AH250" s="71"/>
      <c r="AI250" s="71"/>
      <c r="AJ250" s="71"/>
      <c r="AK250" s="71"/>
      <c r="AL250" s="71"/>
      <c r="AM250" s="71"/>
      <c r="AN250" s="71"/>
      <c r="AO250" s="71"/>
      <c r="AP250" s="71"/>
      <c r="AQ250" s="72"/>
      <c r="AR250" s="71">
        <v>1074</v>
      </c>
      <c r="AS250" s="71">
        <v>286</v>
      </c>
      <c r="AT250" s="71">
        <v>0</v>
      </c>
      <c r="AU250" s="71">
        <v>0</v>
      </c>
      <c r="AV250" s="71">
        <v>0</v>
      </c>
      <c r="AW250" s="71">
        <v>0</v>
      </c>
      <c r="AX250" s="71"/>
      <c r="AY250" s="72"/>
      <c r="AZ250" s="71">
        <v>5191.92</v>
      </c>
      <c r="BA250" s="71">
        <v>37290.6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1959</v>
      </c>
      <c r="B251" s="70">
        <v>488</v>
      </c>
      <c r="C251" s="70">
        <v>12</v>
      </c>
      <c r="D251" s="70">
        <v>29</v>
      </c>
      <c r="E251" s="70">
        <v>2015</v>
      </c>
      <c r="F251" s="70" t="s">
        <v>182</v>
      </c>
      <c r="G251" s="70" t="s">
        <v>1947</v>
      </c>
      <c r="H251" s="70" t="s">
        <v>1948</v>
      </c>
      <c r="I251" s="148"/>
      <c r="J251" s="71">
        <v>74.032543867794885</v>
      </c>
      <c r="K251" s="71">
        <v>2.7566621193870029</v>
      </c>
      <c r="L251" s="71">
        <v>3.0950136507431001</v>
      </c>
      <c r="M251" s="71">
        <v>41.959894735182473</v>
      </c>
      <c r="N251" s="71">
        <v>36.958309424535713</v>
      </c>
      <c r="O251" s="71">
        <v>40.87489078370529</v>
      </c>
      <c r="P251" s="71">
        <v>46.383483944361174</v>
      </c>
      <c r="Q251" s="71">
        <v>2.8396114446528902</v>
      </c>
      <c r="R251" s="71">
        <v>0</v>
      </c>
      <c r="S251" s="71">
        <v>3.93555064875</v>
      </c>
      <c r="T251" s="72"/>
      <c r="U251" s="71">
        <v>3279407</v>
      </c>
      <c r="V251" s="71">
        <v>1201</v>
      </c>
      <c r="W251" s="71">
        <v>71</v>
      </c>
      <c r="X251" s="71">
        <v>8531</v>
      </c>
      <c r="Y251" s="71">
        <v>14155</v>
      </c>
      <c r="Z251" s="71">
        <v>23748</v>
      </c>
      <c r="AA251" s="71">
        <v>9230</v>
      </c>
      <c r="AB251" s="71">
        <v>39084</v>
      </c>
      <c r="AC251" s="71">
        <v>0</v>
      </c>
      <c r="AD251" s="71">
        <v>3.93555064875</v>
      </c>
      <c r="AE251" s="72"/>
      <c r="AF251" s="71">
        <v>37628913.426224172</v>
      </c>
      <c r="AG251" s="71">
        <v>2210817.772452028</v>
      </c>
      <c r="AH251" s="71">
        <v>581324.31950865046</v>
      </c>
      <c r="AI251" s="71">
        <v>52734523.184584193</v>
      </c>
      <c r="AJ251" s="71">
        <v>58995999.089255333</v>
      </c>
      <c r="AK251" s="71">
        <v>0</v>
      </c>
      <c r="AL251" s="71">
        <v>0</v>
      </c>
      <c r="AM251" s="71">
        <v>5356298.2487863228</v>
      </c>
      <c r="AN251" s="71">
        <v>0</v>
      </c>
      <c r="AO251" s="71">
        <v>0</v>
      </c>
      <c r="AP251" s="71">
        <v>157507876.0408107</v>
      </c>
      <c r="AQ251" s="72"/>
      <c r="AR251" s="71">
        <v>1182</v>
      </c>
      <c r="AS251" s="71">
        <v>337</v>
      </c>
      <c r="AT251" s="71">
        <v>0</v>
      </c>
      <c r="AU251" s="71">
        <v>0</v>
      </c>
      <c r="AV251" s="71">
        <v>0</v>
      </c>
      <c r="AW251" s="71">
        <v>0</v>
      </c>
      <c r="AX251" s="71"/>
      <c r="AY251" s="72"/>
      <c r="AZ251" s="71">
        <v>5955.35</v>
      </c>
      <c r="BA251" s="71">
        <v>39150.400000000001</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1960</v>
      </c>
      <c r="B252" s="70">
        <v>489</v>
      </c>
      <c r="C252" s="70">
        <v>13</v>
      </c>
      <c r="D252" s="70">
        <v>29</v>
      </c>
      <c r="E252" s="70">
        <v>2016</v>
      </c>
      <c r="F252" s="70" t="s">
        <v>155</v>
      </c>
      <c r="G252" s="70" t="s">
        <v>1947</v>
      </c>
      <c r="H252" s="70" t="s">
        <v>1948</v>
      </c>
      <c r="I252" s="148"/>
      <c r="J252" s="71">
        <v>72.445632830155773</v>
      </c>
      <c r="K252" s="71">
        <v>2.6814564500570794</v>
      </c>
      <c r="L252" s="71">
        <v>2.9218314464418373</v>
      </c>
      <c r="M252" s="71">
        <v>34.122852711738282</v>
      </c>
      <c r="N252" s="71">
        <v>36.945116247962694</v>
      </c>
      <c r="O252" s="71">
        <v>40.402331401967984</v>
      </c>
      <c r="P252" s="71">
        <v>45.001482553270378</v>
      </c>
      <c r="Q252" s="71">
        <v>2.7225821455564438</v>
      </c>
      <c r="R252" s="71">
        <v>0</v>
      </c>
      <c r="S252" s="71">
        <v>1.2299306937599999</v>
      </c>
      <c r="T252" s="72"/>
      <c r="U252" s="71">
        <v>3394331</v>
      </c>
      <c r="V252" s="71">
        <v>1201</v>
      </c>
      <c r="W252" s="71">
        <v>71</v>
      </c>
      <c r="X252" s="71">
        <v>8531</v>
      </c>
      <c r="Y252" s="71">
        <v>14230</v>
      </c>
      <c r="Z252" s="71">
        <v>23762</v>
      </c>
      <c r="AA252" s="71">
        <v>9262</v>
      </c>
      <c r="AB252" s="71">
        <v>38546</v>
      </c>
      <c r="AC252" s="71">
        <v>0</v>
      </c>
      <c r="AD252" s="71">
        <v>1.2299306937600001</v>
      </c>
      <c r="AE252" s="72"/>
      <c r="AF252" s="71">
        <v>37945355.194197737</v>
      </c>
      <c r="AG252" s="71">
        <v>2227717.7721215431</v>
      </c>
      <c r="AH252" s="71">
        <v>431160.29382603592</v>
      </c>
      <c r="AI252" s="71">
        <v>54829816.534514047</v>
      </c>
      <c r="AJ252" s="71">
        <v>61827072.01556468</v>
      </c>
      <c r="AK252" s="71">
        <v>0</v>
      </c>
      <c r="AL252" s="71">
        <v>0</v>
      </c>
      <c r="AM252" s="71">
        <v>5286671.6423201142</v>
      </c>
      <c r="AN252" s="71">
        <v>0</v>
      </c>
      <c r="AO252" s="71">
        <v>0</v>
      </c>
      <c r="AP252" s="71">
        <v>162547793.45254418</v>
      </c>
      <c r="AQ252" s="72"/>
      <c r="AR252" s="71">
        <v>1266</v>
      </c>
      <c r="AS252" s="71">
        <v>360</v>
      </c>
      <c r="AT252" s="71">
        <v>0</v>
      </c>
      <c r="AU252" s="71">
        <v>0</v>
      </c>
      <c r="AV252" s="71">
        <v>0</v>
      </c>
      <c r="AW252" s="71">
        <v>0</v>
      </c>
      <c r="AX252" s="71"/>
      <c r="AY252" s="72"/>
      <c r="AZ252" s="71">
        <v>6526.75</v>
      </c>
      <c r="BA252" s="71">
        <v>40264.300000000003</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1961</v>
      </c>
      <c r="B253" s="70">
        <v>490</v>
      </c>
      <c r="C253" s="70">
        <v>14</v>
      </c>
      <c r="D253" s="70">
        <v>29</v>
      </c>
      <c r="E253" s="70">
        <v>2017</v>
      </c>
      <c r="F253" s="70" t="s">
        <v>156</v>
      </c>
      <c r="G253" s="70" t="s">
        <v>1947</v>
      </c>
      <c r="H253" s="70" t="s">
        <v>1948</v>
      </c>
      <c r="I253" s="148"/>
      <c r="J253" s="71">
        <v>67.14956031019905</v>
      </c>
      <c r="K253" s="71">
        <v>2.7549938075384812</v>
      </c>
      <c r="L253" s="71">
        <v>2.8982357360917459</v>
      </c>
      <c r="M253" s="71">
        <v>31.770590456737011</v>
      </c>
      <c r="N253" s="71">
        <v>34.263707514599972</v>
      </c>
      <c r="O253" s="71">
        <v>39.632673520427019</v>
      </c>
      <c r="P253" s="71">
        <v>44.252931638846945</v>
      </c>
      <c r="Q253" s="71">
        <v>2.59495781700346</v>
      </c>
      <c r="R253" s="71">
        <v>0</v>
      </c>
      <c r="S253" s="71">
        <v>2.9071791103799995</v>
      </c>
      <c r="T253" s="72"/>
      <c r="U253" s="71">
        <v>3383754</v>
      </c>
      <c r="V253" s="71">
        <v>1201</v>
      </c>
      <c r="W253" s="71">
        <v>71</v>
      </c>
      <c r="X253" s="71">
        <v>8531</v>
      </c>
      <c r="Y253" s="71">
        <v>14259</v>
      </c>
      <c r="Z253" s="71">
        <v>23696</v>
      </c>
      <c r="AA253" s="71">
        <v>9166</v>
      </c>
      <c r="AB253" s="71">
        <v>37992</v>
      </c>
      <c r="AC253" s="71">
        <v>0</v>
      </c>
      <c r="AD253" s="71">
        <v>2.90717911038</v>
      </c>
      <c r="AE253" s="72"/>
      <c r="AF253" s="71">
        <v>36023359.866760351</v>
      </c>
      <c r="AG253" s="71">
        <v>2255213.384489554</v>
      </c>
      <c r="AH253" s="71">
        <v>578579.22837535804</v>
      </c>
      <c r="AI253" s="71">
        <v>52096313.897994474</v>
      </c>
      <c r="AJ253" s="71">
        <v>63179878.176329121</v>
      </c>
      <c r="AK253" s="71">
        <v>0</v>
      </c>
      <c r="AL253" s="71">
        <v>0</v>
      </c>
      <c r="AM253" s="71">
        <v>5218842.5876089018</v>
      </c>
      <c r="AN253" s="71">
        <v>0</v>
      </c>
      <c r="AO253" s="71">
        <v>0</v>
      </c>
      <c r="AP253" s="71">
        <v>159352187.14155778</v>
      </c>
      <c r="AQ253" s="72"/>
      <c r="AR253" s="71">
        <v>1319</v>
      </c>
      <c r="AS253" s="71">
        <v>378</v>
      </c>
      <c r="AT253" s="71">
        <v>0</v>
      </c>
      <c r="AU253" s="71">
        <v>0</v>
      </c>
      <c r="AV253" s="71">
        <v>0</v>
      </c>
      <c r="AW253" s="71">
        <v>0</v>
      </c>
      <c r="AX253" s="71"/>
      <c r="AY253" s="72"/>
      <c r="AZ253" s="71">
        <v>6862.41</v>
      </c>
      <c r="BA253" s="71">
        <v>40697.600000000013</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1962</v>
      </c>
      <c r="B254" s="70">
        <v>491</v>
      </c>
      <c r="C254" s="70">
        <v>15</v>
      </c>
      <c r="D254" s="70">
        <v>29</v>
      </c>
      <c r="E254" s="70">
        <v>2018</v>
      </c>
      <c r="F254" s="70" t="s">
        <v>183</v>
      </c>
      <c r="G254" s="1064" t="s">
        <v>1947</v>
      </c>
      <c r="H254" s="70" t="s">
        <v>1948</v>
      </c>
      <c r="I254" s="148"/>
      <c r="J254" s="71">
        <v>59.748024870418618</v>
      </c>
      <c r="K254" s="71">
        <v>2.3249378025888761</v>
      </c>
      <c r="L254" s="71">
        <v>2.6174334936668178</v>
      </c>
      <c r="M254" s="71">
        <v>28.987153871054034</v>
      </c>
      <c r="N254" s="71">
        <v>23.871319825395005</v>
      </c>
      <c r="O254" s="71">
        <v>38.888062081047536</v>
      </c>
      <c r="P254" s="71">
        <v>43.568653309986793</v>
      </c>
      <c r="Q254" s="71">
        <v>2.3854644259305502</v>
      </c>
      <c r="R254" s="71">
        <v>0</v>
      </c>
      <c r="S254" s="71">
        <v>2.2599382320000005</v>
      </c>
      <c r="T254" s="72"/>
      <c r="U254" s="71">
        <v>3322569</v>
      </c>
      <c r="V254" s="71">
        <v>1201</v>
      </c>
      <c r="W254" s="71">
        <v>71</v>
      </c>
      <c r="X254" s="71">
        <v>8531</v>
      </c>
      <c r="Y254" s="71">
        <v>14371</v>
      </c>
      <c r="Z254" s="71">
        <v>23696</v>
      </c>
      <c r="AA254" s="71">
        <v>9115</v>
      </c>
      <c r="AB254" s="71">
        <v>37637</v>
      </c>
      <c r="AC254" s="71">
        <v>0</v>
      </c>
      <c r="AD254" s="71">
        <v>2.259938232000001</v>
      </c>
      <c r="AE254" s="72"/>
      <c r="AF254" s="71">
        <v>32459296.06083554</v>
      </c>
      <c r="AG254" s="71">
        <v>2040111.620816913</v>
      </c>
      <c r="AH254" s="71">
        <v>549500.07759083039</v>
      </c>
      <c r="AI254" s="71">
        <v>50036957.196310461</v>
      </c>
      <c r="AJ254" s="71">
        <v>53498825.62693359</v>
      </c>
      <c r="AK254" s="71">
        <v>0</v>
      </c>
      <c r="AL254" s="71">
        <v>0</v>
      </c>
      <c r="AM254" s="71">
        <v>5180774.8538543284</v>
      </c>
      <c r="AN254" s="71">
        <v>0</v>
      </c>
      <c r="AO254" s="71">
        <v>0</v>
      </c>
      <c r="AP254" s="71">
        <v>143765465.43634167</v>
      </c>
      <c r="AQ254" s="72"/>
      <c r="AR254" s="71">
        <v>1382</v>
      </c>
      <c r="AS254" s="71">
        <v>388</v>
      </c>
      <c r="AT254" s="71">
        <v>0</v>
      </c>
      <c r="AU254" s="71">
        <v>0</v>
      </c>
      <c r="AV254" s="71">
        <v>0</v>
      </c>
      <c r="AW254" s="71">
        <v>0</v>
      </c>
      <c r="AX254" s="71"/>
      <c r="AY254" s="72"/>
      <c r="AZ254" s="71">
        <v>7223.59</v>
      </c>
      <c r="BA254" s="71">
        <v>41014</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1963</v>
      </c>
      <c r="B255" s="70">
        <v>492</v>
      </c>
      <c r="C255" s="70">
        <v>16</v>
      </c>
      <c r="D255" s="70">
        <v>29</v>
      </c>
      <c r="E255" s="70">
        <v>2019</v>
      </c>
      <c r="F255" s="70" t="s">
        <v>158</v>
      </c>
      <c r="G255" s="1064" t="s">
        <v>1947</v>
      </c>
      <c r="H255" s="70" t="s">
        <v>1948</v>
      </c>
      <c r="I255" s="148"/>
      <c r="J255" s="71">
        <v>59.076317007618599</v>
      </c>
      <c r="K255" s="71">
        <v>2.2091104890220721</v>
      </c>
      <c r="L255" s="71">
        <v>2.6617271117321475</v>
      </c>
      <c r="M255" s="71">
        <v>30.440976505715582</v>
      </c>
      <c r="N255" s="71">
        <v>23.57875118440133</v>
      </c>
      <c r="O255" s="71">
        <v>37.769119687285993</v>
      </c>
      <c r="P255" s="71">
        <v>42.991831772157148</v>
      </c>
      <c r="Q255" s="71">
        <v>2.2924112356195598</v>
      </c>
      <c r="R255" s="71">
        <v>0</v>
      </c>
      <c r="S255" s="71">
        <v>1.9385606614750002</v>
      </c>
      <c r="T255" s="72"/>
      <c r="U255" s="71">
        <v>3278337</v>
      </c>
      <c r="V255" s="71">
        <v>1201</v>
      </c>
      <c r="W255" s="71">
        <v>71</v>
      </c>
      <c r="X255" s="71">
        <v>8531</v>
      </c>
      <c r="Y255" s="71">
        <v>14463</v>
      </c>
      <c r="Z255" s="71">
        <v>23646</v>
      </c>
      <c r="AA255" s="71">
        <v>8927</v>
      </c>
      <c r="AB255" s="71">
        <v>37148</v>
      </c>
      <c r="AC255" s="71">
        <v>0</v>
      </c>
      <c r="AD255" s="71">
        <v>1.9385606614749999</v>
      </c>
      <c r="AE255" s="72"/>
      <c r="AF255" s="71">
        <v>32781962.568215441</v>
      </c>
      <c r="AG255" s="71">
        <v>1977113.3874667359</v>
      </c>
      <c r="AH255" s="71">
        <v>583949.56778411835</v>
      </c>
      <c r="AI255" s="71">
        <v>51158693.700783402</v>
      </c>
      <c r="AJ255" s="71">
        <v>48571429.069051974</v>
      </c>
      <c r="AK255" s="71">
        <v>0</v>
      </c>
      <c r="AL255" s="71">
        <v>0</v>
      </c>
      <c r="AM255" s="71">
        <v>5059277.9500057241</v>
      </c>
      <c r="AN255" s="71">
        <v>0</v>
      </c>
      <c r="AO255" s="71">
        <v>0</v>
      </c>
      <c r="AP255" s="71">
        <v>140132426.24330738</v>
      </c>
      <c r="AQ255" s="72"/>
      <c r="AR255" s="71">
        <v>1436</v>
      </c>
      <c r="AS255" s="71">
        <v>401</v>
      </c>
      <c r="AT255" s="71">
        <v>0</v>
      </c>
      <c r="AU255" s="71">
        <v>0</v>
      </c>
      <c r="AV255" s="71">
        <v>0</v>
      </c>
      <c r="AW255" s="71">
        <v>0</v>
      </c>
      <c r="AX255" s="71"/>
      <c r="AY255" s="72"/>
      <c r="AZ255" s="71">
        <v>7533.480000000005</v>
      </c>
      <c r="BA255" s="71">
        <v>53333.900000000009</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1964</v>
      </c>
      <c r="B256" s="70">
        <v>493</v>
      </c>
      <c r="C256" s="70">
        <v>17</v>
      </c>
      <c r="D256" s="70">
        <v>29</v>
      </c>
      <c r="E256" s="70">
        <v>2020</v>
      </c>
      <c r="F256" s="70" t="s">
        <v>159</v>
      </c>
      <c r="G256" s="70" t="s">
        <v>1947</v>
      </c>
      <c r="H256" s="70" t="s">
        <v>1948</v>
      </c>
      <c r="I256" s="148"/>
      <c r="J256" s="71">
        <v>60.39029252501664</v>
      </c>
      <c r="K256" s="71">
        <v>2.0528161137631606</v>
      </c>
      <c r="L256" s="71">
        <v>9.5258343830939189</v>
      </c>
      <c r="M256" s="71">
        <v>28.430472959626758</v>
      </c>
      <c r="N256" s="71">
        <v>27.493921750291111</v>
      </c>
      <c r="O256" s="71">
        <v>33.014119718607652</v>
      </c>
      <c r="P256" s="71">
        <v>40.262106654007908</v>
      </c>
      <c r="Q256" s="71">
        <v>2.1570191048260798</v>
      </c>
      <c r="R256" s="71">
        <v>0</v>
      </c>
      <c r="S256" s="71">
        <v>2.0361359192999999</v>
      </c>
      <c r="T256" s="72"/>
      <c r="U256" s="71">
        <v>3409125</v>
      </c>
      <c r="V256" s="71">
        <v>1103</v>
      </c>
      <c r="W256" s="71">
        <v>336</v>
      </c>
      <c r="X256" s="71">
        <v>8390</v>
      </c>
      <c r="Y256" s="71">
        <v>14539</v>
      </c>
      <c r="Z256" s="71">
        <v>23591</v>
      </c>
      <c r="AA256" s="71">
        <v>8886</v>
      </c>
      <c r="AB256" s="71">
        <v>36584</v>
      </c>
      <c r="AC256" s="71">
        <v>0</v>
      </c>
      <c r="AD256" s="71">
        <v>2.0361359192999999</v>
      </c>
      <c r="AE256" s="72"/>
      <c r="AF256" s="71">
        <v>34664454.498073071</v>
      </c>
      <c r="AG256" s="71">
        <v>1657644.2828173521</v>
      </c>
      <c r="AH256" s="71">
        <v>2167627.0342016523</v>
      </c>
      <c r="AI256" s="71">
        <v>47346030.979353227</v>
      </c>
      <c r="AJ256" s="71">
        <v>57385535.464682519</v>
      </c>
      <c r="AK256" s="71"/>
      <c r="AL256" s="71"/>
      <c r="AM256" s="71">
        <v>4774618.4567174865</v>
      </c>
      <c r="AN256" s="71"/>
      <c r="AO256" s="71"/>
      <c r="AP256" s="71">
        <v>147995910.71584532</v>
      </c>
      <c r="AQ256" s="72"/>
      <c r="AR256" s="71">
        <v>1491</v>
      </c>
      <c r="AS256" s="71">
        <v>409</v>
      </c>
      <c r="AT256" s="71">
        <v>0</v>
      </c>
      <c r="AU256" s="71">
        <v>0</v>
      </c>
      <c r="AV256" s="71">
        <v>0</v>
      </c>
      <c r="AW256" s="71">
        <v>0</v>
      </c>
      <c r="AX256" s="71"/>
      <c r="AY256" s="72"/>
      <c r="AZ256" s="71">
        <v>7875.810000000004</v>
      </c>
      <c r="BA256" s="71">
        <v>53597.000000000036</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1965</v>
      </c>
      <c r="B257" s="70">
        <v>493</v>
      </c>
      <c r="C257" s="70">
        <v>18</v>
      </c>
      <c r="D257" s="70">
        <v>29</v>
      </c>
      <c r="E257" s="70">
        <v>2021</v>
      </c>
      <c r="F257" s="70" t="s">
        <v>160</v>
      </c>
      <c r="G257" s="70" t="s">
        <v>1947</v>
      </c>
      <c r="H257" s="70" t="s">
        <v>1948</v>
      </c>
      <c r="I257" s="148"/>
      <c r="J257" s="71">
        <v>61.125420603925782</v>
      </c>
      <c r="K257" s="71">
        <v>2.2187829164192454</v>
      </c>
      <c r="L257" s="71">
        <v>8.6557542887577235</v>
      </c>
      <c r="M257" s="71">
        <v>26.16130203543911</v>
      </c>
      <c r="N257" s="71">
        <v>26.30525749024552</v>
      </c>
      <c r="O257" s="71">
        <v>31.924737687980002</v>
      </c>
      <c r="P257" s="71">
        <v>41.103911189800812</v>
      </c>
      <c r="Q257" s="71">
        <v>2.1038626408518102</v>
      </c>
      <c r="R257" s="71">
        <v>0</v>
      </c>
      <c r="S257" s="71">
        <v>2.729666086691914</v>
      </c>
      <c r="T257" s="72"/>
      <c r="U257" s="71">
        <v>3761931</v>
      </c>
      <c r="V257" s="71">
        <v>1103</v>
      </c>
      <c r="W257" s="71">
        <v>336</v>
      </c>
      <c r="X257" s="71">
        <v>8390</v>
      </c>
      <c r="Y257" s="71">
        <v>14527</v>
      </c>
      <c r="Z257" s="71">
        <v>23489</v>
      </c>
      <c r="AA257" s="71">
        <v>8846</v>
      </c>
      <c r="AB257" s="71">
        <v>36033</v>
      </c>
      <c r="AC257" s="71">
        <v>0</v>
      </c>
      <c r="AD257" s="71">
        <v>2.729666086691914</v>
      </c>
      <c r="AE257" s="72"/>
      <c r="AF257" s="71">
        <v>36485162.328339033</v>
      </c>
      <c r="AG257" s="71">
        <v>1848328.4047393857</v>
      </c>
      <c r="AH257" s="71">
        <v>1940035.725497908</v>
      </c>
      <c r="AI257" s="71">
        <v>50357090.464258924</v>
      </c>
      <c r="AJ257" s="71">
        <v>60398470.401398532</v>
      </c>
      <c r="AK257" s="71">
        <v>0</v>
      </c>
      <c r="AL257" s="71">
        <v>0</v>
      </c>
      <c r="AM257" s="71">
        <v>4729831.6693785619</v>
      </c>
      <c r="AN257" s="71">
        <v>0</v>
      </c>
      <c r="AO257" s="71">
        <v>0</v>
      </c>
      <c r="AP257" s="71">
        <v>155758918.99361235</v>
      </c>
      <c r="AQ257" s="72"/>
      <c r="AR257" s="71">
        <v>1556</v>
      </c>
      <c r="AS257" s="71">
        <v>424</v>
      </c>
      <c r="AT257" s="71">
        <v>0</v>
      </c>
      <c r="AU257" s="71">
        <v>0</v>
      </c>
      <c r="AV257" s="71">
        <v>0</v>
      </c>
      <c r="AW257" s="71">
        <v>0</v>
      </c>
      <c r="AX257" s="71"/>
      <c r="AY257" s="72"/>
      <c r="AZ257" s="71">
        <v>8292.779999999997</v>
      </c>
      <c r="BA257" s="71">
        <v>54256.700000000041</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1966</v>
      </c>
      <c r="B258" s="70">
        <v>493</v>
      </c>
      <c r="C258" s="70">
        <v>19</v>
      </c>
      <c r="D258" s="70">
        <v>29</v>
      </c>
      <c r="E258" s="70">
        <v>2022</v>
      </c>
      <c r="F258" s="70" t="s">
        <v>161</v>
      </c>
      <c r="G258" s="70" t="s">
        <v>1947</v>
      </c>
      <c r="H258" s="70" t="s">
        <v>1948</v>
      </c>
      <c r="I258" s="148"/>
      <c r="J258" s="71">
        <v>59.065326790000157</v>
      </c>
      <c r="K258" s="71">
        <v>2.2075435944432242</v>
      </c>
      <c r="L258" s="71">
        <v>7.3461315476703337</v>
      </c>
      <c r="M258" s="71">
        <v>29.608955760329966</v>
      </c>
      <c r="N258" s="71">
        <v>33.470652102400841</v>
      </c>
      <c r="O258" s="71">
        <v>33.521063635462724</v>
      </c>
      <c r="P258" s="71">
        <v>40.312794788568361</v>
      </c>
      <c r="Q258" s="71">
        <v>2.0887608819938568</v>
      </c>
      <c r="R258" s="71">
        <v>0</v>
      </c>
      <c r="S258" s="71">
        <v>2.5760980814033689</v>
      </c>
      <c r="T258" s="72"/>
      <c r="U258" s="71">
        <v>3906023</v>
      </c>
      <c r="V258" s="71">
        <v>1103</v>
      </c>
      <c r="W258" s="71">
        <v>336</v>
      </c>
      <c r="X258" s="71">
        <v>8390</v>
      </c>
      <c r="Y258" s="71">
        <v>14597</v>
      </c>
      <c r="Z258" s="71">
        <v>23433</v>
      </c>
      <c r="AA258" s="71">
        <v>8808</v>
      </c>
      <c r="AB258" s="71">
        <v>35481</v>
      </c>
      <c r="AC258" s="71">
        <v>0</v>
      </c>
      <c r="AD258" s="71">
        <v>2.5760980814033689</v>
      </c>
      <c r="AE258" s="72"/>
      <c r="AF258" s="71">
        <v>35197174.800883777</v>
      </c>
      <c r="AG258" s="71">
        <v>1846670.6020738625</v>
      </c>
      <c r="AH258" s="71">
        <v>1920062.9438933479</v>
      </c>
      <c r="AI258" s="71">
        <v>50431223.560729779</v>
      </c>
      <c r="AJ258" s="71">
        <v>64043843.04931695</v>
      </c>
      <c r="AK258" s="71">
        <v>0</v>
      </c>
      <c r="AL258" s="71">
        <v>0</v>
      </c>
      <c r="AM258" s="71">
        <v>4581565.5328588672</v>
      </c>
      <c r="AN258" s="71">
        <v>0</v>
      </c>
      <c r="AO258" s="71">
        <v>0</v>
      </c>
      <c r="AP258" s="71">
        <v>158020540.48975658</v>
      </c>
      <c r="AQ258" s="72"/>
      <c r="AR258" s="71">
        <v>1633</v>
      </c>
      <c r="AS258" s="71">
        <v>424</v>
      </c>
      <c r="AT258" s="71">
        <v>0</v>
      </c>
      <c r="AU258" s="71">
        <v>0</v>
      </c>
      <c r="AV258" s="71">
        <v>0</v>
      </c>
      <c r="AW258" s="71">
        <v>0</v>
      </c>
      <c r="AX258" s="71"/>
      <c r="AY258" s="72"/>
      <c r="AZ258" s="71">
        <v>8761.6099999999897</v>
      </c>
      <c r="BA258" s="71">
        <v>54256.700000000041</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1967</v>
      </c>
      <c r="B259" s="70">
        <v>493</v>
      </c>
      <c r="C259" s="70">
        <v>20</v>
      </c>
      <c r="D259" s="70">
        <v>29</v>
      </c>
      <c r="E259" s="70">
        <v>2023</v>
      </c>
      <c r="F259" s="70" t="s">
        <v>1539</v>
      </c>
      <c r="G259" s="70" t="s">
        <v>1947</v>
      </c>
      <c r="H259" s="70" t="s">
        <v>1948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1707</v>
      </c>
      <c r="AS259" s="71">
        <v>426</v>
      </c>
      <c r="AT259" s="71">
        <v>0</v>
      </c>
      <c r="AU259" s="71">
        <v>0</v>
      </c>
      <c r="AV259" s="71">
        <v>0</v>
      </c>
      <c r="AW259" s="71">
        <v>0</v>
      </c>
      <c r="AX259" s="71"/>
      <c r="AY259" s="72"/>
      <c r="AZ259" s="71">
        <v>9217.0199999999822</v>
      </c>
      <c r="BA259" s="71">
        <v>54288.700000000041</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1968</v>
      </c>
      <c r="B260" s="70">
        <v>493</v>
      </c>
      <c r="C260" s="70">
        <v>21</v>
      </c>
      <c r="D260" s="70">
        <v>29</v>
      </c>
      <c r="E260" s="70">
        <v>2024</v>
      </c>
      <c r="F260" s="70" t="s">
        <v>1554</v>
      </c>
      <c r="G260" s="70" t="s">
        <v>1947</v>
      </c>
      <c r="H260" s="70" t="s">
        <v>1948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1969</v>
      </c>
      <c r="B261" s="70">
        <v>239</v>
      </c>
      <c r="C261" s="70">
        <v>1</v>
      </c>
      <c r="D261" s="70">
        <v>15</v>
      </c>
      <c r="E261" s="70">
        <v>1990</v>
      </c>
      <c r="F261" s="70" t="s">
        <v>787</v>
      </c>
      <c r="G261" s="70" t="s">
        <v>1970</v>
      </c>
      <c r="H261" s="70" t="s">
        <v>1971</v>
      </c>
      <c r="I261" s="148"/>
      <c r="J261" s="71">
        <v>78.241232456438098</v>
      </c>
      <c r="K261" s="71">
        <v>5.6071991385016382</v>
      </c>
      <c r="L261" s="71">
        <v>30.70936994127754</v>
      </c>
      <c r="M261" s="71">
        <v>31.669701288853052</v>
      </c>
      <c r="N261" s="71">
        <v>33.224434519746453</v>
      </c>
      <c r="O261" s="71">
        <v>33.478260427576963</v>
      </c>
      <c r="P261" s="71">
        <v>51.505060267458191</v>
      </c>
      <c r="Q261" s="71">
        <v>3.1550924884630098</v>
      </c>
      <c r="R261" s="71">
        <v>0</v>
      </c>
      <c r="S261" s="71">
        <v>3.3676500400527121</v>
      </c>
      <c r="T261" s="72"/>
      <c r="U261" s="71">
        <v>1892509</v>
      </c>
      <c r="V261" s="71">
        <v>1905</v>
      </c>
      <c r="W261" s="71">
        <v>297</v>
      </c>
      <c r="X261" s="71">
        <v>10669</v>
      </c>
      <c r="Y261" s="71">
        <v>14953</v>
      </c>
      <c r="Z261" s="71">
        <v>13770</v>
      </c>
      <c r="AA261" s="71">
        <v>12506</v>
      </c>
      <c r="AB261" s="71">
        <v>51228</v>
      </c>
      <c r="AC261" s="71">
        <v>0</v>
      </c>
      <c r="AD261" s="71">
        <v>3.3676500400527121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1972</v>
      </c>
      <c r="B262" s="70">
        <v>240</v>
      </c>
      <c r="C262" s="70">
        <v>2</v>
      </c>
      <c r="D262" s="70">
        <v>15</v>
      </c>
      <c r="E262" s="70">
        <v>2005</v>
      </c>
      <c r="F262" s="70" t="s">
        <v>789</v>
      </c>
      <c r="G262" s="70" t="s">
        <v>1970</v>
      </c>
      <c r="H262" s="70" t="s">
        <v>1971</v>
      </c>
      <c r="I262" s="148"/>
      <c r="J262" s="71">
        <v>61.441942823203732</v>
      </c>
      <c r="K262" s="71">
        <v>4.3792803794012896</v>
      </c>
      <c r="L262" s="71">
        <v>23.449920662383839</v>
      </c>
      <c r="M262" s="71">
        <v>46.986209564749721</v>
      </c>
      <c r="N262" s="71">
        <v>44.178140832896837</v>
      </c>
      <c r="O262" s="71">
        <v>45.660819280176263</v>
      </c>
      <c r="P262" s="71">
        <v>56.688123726069769</v>
      </c>
      <c r="Q262" s="71">
        <v>2.6940927993710599</v>
      </c>
      <c r="R262" s="71">
        <v>0</v>
      </c>
      <c r="S262" s="71">
        <v>3.966050551574861</v>
      </c>
      <c r="T262" s="72"/>
      <c r="U262" s="71">
        <v>1559694</v>
      </c>
      <c r="V262" s="71">
        <v>1851</v>
      </c>
      <c r="W262" s="71">
        <v>250</v>
      </c>
      <c r="X262" s="71">
        <v>8795</v>
      </c>
      <c r="Y262" s="71">
        <v>16826</v>
      </c>
      <c r="Z262" s="71">
        <v>21733</v>
      </c>
      <c r="AA262" s="71">
        <v>11273</v>
      </c>
      <c r="AB262" s="71">
        <v>45729</v>
      </c>
      <c r="AC262" s="71">
        <v>0</v>
      </c>
      <c r="AD262" s="71">
        <v>3.966050551574861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1973</v>
      </c>
      <c r="B263" s="70">
        <v>241</v>
      </c>
      <c r="C263" s="70">
        <v>3</v>
      </c>
      <c r="D263" s="70">
        <v>15</v>
      </c>
      <c r="E263" s="70">
        <v>2006</v>
      </c>
      <c r="F263" s="70" t="s">
        <v>790</v>
      </c>
      <c r="G263" s="70" t="s">
        <v>1970</v>
      </c>
      <c r="H263" s="70" t="s">
        <v>1971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1974</v>
      </c>
      <c r="B264" s="70">
        <v>242</v>
      </c>
      <c r="C264" s="70">
        <v>4</v>
      </c>
      <c r="D264" s="70">
        <v>15</v>
      </c>
      <c r="E264" s="70">
        <v>2007</v>
      </c>
      <c r="F264" s="70" t="s">
        <v>791</v>
      </c>
      <c r="G264" s="70" t="s">
        <v>1970</v>
      </c>
      <c r="H264" s="70" t="s">
        <v>1971</v>
      </c>
      <c r="I264" s="148"/>
      <c r="J264" s="71">
        <v>56.979595891932419</v>
      </c>
      <c r="K264" s="71">
        <v>3.8813161672772081</v>
      </c>
      <c r="L264" s="71">
        <v>28.35817488077878</v>
      </c>
      <c r="M264" s="71">
        <v>47.583693407244169</v>
      </c>
      <c r="N264" s="71">
        <v>53.233303056842729</v>
      </c>
      <c r="O264" s="71">
        <v>44.360118883586452</v>
      </c>
      <c r="P264" s="71">
        <v>56.426840584785012</v>
      </c>
      <c r="Q264" s="71">
        <v>2.7751525541498401</v>
      </c>
      <c r="R264" s="71">
        <v>0</v>
      </c>
      <c r="S264" s="71">
        <v>4.8860803507164139</v>
      </c>
      <c r="T264" s="72"/>
      <c r="U264" s="71">
        <v>1625151</v>
      </c>
      <c r="V264" s="71">
        <v>1600</v>
      </c>
      <c r="W264" s="71">
        <v>348</v>
      </c>
      <c r="X264" s="71">
        <v>10665</v>
      </c>
      <c r="Y264" s="71">
        <v>16992</v>
      </c>
      <c r="Z264" s="71">
        <v>21949</v>
      </c>
      <c r="AA264" s="71">
        <v>11050</v>
      </c>
      <c r="AB264" s="71">
        <v>44614</v>
      </c>
      <c r="AC264" s="71">
        <v>0</v>
      </c>
      <c r="AD264" s="71">
        <v>4.8860803507164139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1975</v>
      </c>
      <c r="B265" s="70">
        <v>243</v>
      </c>
      <c r="C265" s="70">
        <v>5</v>
      </c>
      <c r="D265" s="70">
        <v>15</v>
      </c>
      <c r="E265" s="70">
        <v>2008</v>
      </c>
      <c r="F265" s="70" t="s">
        <v>792</v>
      </c>
      <c r="G265" s="70" t="s">
        <v>1970</v>
      </c>
      <c r="H265" s="70" t="s">
        <v>1971</v>
      </c>
      <c r="I265" s="148"/>
      <c r="J265" s="71">
        <v>47.965659162576479</v>
      </c>
      <c r="K265" s="71">
        <v>3.054344632988776</v>
      </c>
      <c r="L265" s="71">
        <v>24.883687350689399</v>
      </c>
      <c r="M265" s="71">
        <v>53.7165839580151</v>
      </c>
      <c r="N265" s="71">
        <v>50.666808506085871</v>
      </c>
      <c r="O265" s="71">
        <v>43.258170090134641</v>
      </c>
      <c r="P265" s="71">
        <v>55.505619305830471</v>
      </c>
      <c r="Q265" s="71">
        <v>2.6904065436406199</v>
      </c>
      <c r="R265" s="71">
        <v>0</v>
      </c>
      <c r="S265" s="71">
        <v>2.425851511457493</v>
      </c>
      <c r="T265" s="72"/>
      <c r="U265" s="71">
        <v>1580409</v>
      </c>
      <c r="V265" s="71">
        <v>1600</v>
      </c>
      <c r="W265" s="71">
        <v>348</v>
      </c>
      <c r="X265" s="71">
        <v>10665</v>
      </c>
      <c r="Y265" s="71">
        <v>17062</v>
      </c>
      <c r="Z265" s="71">
        <v>22155</v>
      </c>
      <c r="AA265" s="71">
        <v>10882</v>
      </c>
      <c r="AB265" s="71">
        <v>43963</v>
      </c>
      <c r="AC265" s="71">
        <v>0</v>
      </c>
      <c r="AD265" s="71">
        <v>2.425851511457493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1976</v>
      </c>
      <c r="B266" s="70">
        <v>244</v>
      </c>
      <c r="C266" s="70">
        <v>6</v>
      </c>
      <c r="D266" s="70">
        <v>15</v>
      </c>
      <c r="E266" s="70">
        <v>2009</v>
      </c>
      <c r="F266" s="70" t="s">
        <v>176</v>
      </c>
      <c r="G266" s="70" t="s">
        <v>1970</v>
      </c>
      <c r="H266" s="70" t="s">
        <v>1971</v>
      </c>
      <c r="I266" s="148"/>
      <c r="J266" s="71">
        <v>53.655840490548243</v>
      </c>
      <c r="K266" s="71">
        <v>2.4579526261559979</v>
      </c>
      <c r="L266" s="71">
        <v>27.22445631489353</v>
      </c>
      <c r="M266" s="71">
        <v>48.995330245500313</v>
      </c>
      <c r="N266" s="71">
        <v>46.813656745584048</v>
      </c>
      <c r="O266" s="71">
        <v>44.126453514579318</v>
      </c>
      <c r="P266" s="71">
        <v>53.142614771141488</v>
      </c>
      <c r="Q266" s="71">
        <v>2.5315044892767502</v>
      </c>
      <c r="R266" s="71">
        <v>0</v>
      </c>
      <c r="S266" s="71">
        <v>1.7077701609540401</v>
      </c>
      <c r="T266" s="72"/>
      <c r="U266" s="71">
        <v>1527666</v>
      </c>
      <c r="V266" s="71">
        <v>1655</v>
      </c>
      <c r="W266" s="71">
        <v>491</v>
      </c>
      <c r="X266" s="71">
        <v>11072</v>
      </c>
      <c r="Y266" s="71">
        <v>17109</v>
      </c>
      <c r="Z266" s="71">
        <v>22307</v>
      </c>
      <c r="AA266" s="71">
        <v>10696</v>
      </c>
      <c r="AB266" s="71">
        <v>43424</v>
      </c>
      <c r="AC266" s="71">
        <v>0</v>
      </c>
      <c r="AD266" s="71">
        <v>1.7077701609540401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1977</v>
      </c>
      <c r="B267" s="70">
        <v>245</v>
      </c>
      <c r="C267" s="70">
        <v>7</v>
      </c>
      <c r="D267" s="70">
        <v>15</v>
      </c>
      <c r="E267" s="70">
        <v>2010</v>
      </c>
      <c r="F267" s="70" t="s">
        <v>177</v>
      </c>
      <c r="G267" s="70" t="s">
        <v>1970</v>
      </c>
      <c r="H267" s="70" t="s">
        <v>1971</v>
      </c>
      <c r="I267" s="148"/>
      <c r="J267" s="71">
        <v>49.782494462826698</v>
      </c>
      <c r="K267" s="71">
        <v>2.619502113170205</v>
      </c>
      <c r="L267" s="71">
        <v>25.774935481362551</v>
      </c>
      <c r="M267" s="71">
        <v>48.907296049934423</v>
      </c>
      <c r="N267" s="71">
        <v>47.94700219755601</v>
      </c>
      <c r="O267" s="71">
        <v>44.272836114946408</v>
      </c>
      <c r="P267" s="71">
        <v>53.55597200786876</v>
      </c>
      <c r="Q267" s="71">
        <v>2.6126077255712099</v>
      </c>
      <c r="R267" s="71">
        <v>0</v>
      </c>
      <c r="S267" s="71">
        <v>1.6409781692068519</v>
      </c>
      <c r="T267" s="72"/>
      <c r="U267" s="71">
        <v>1286215</v>
      </c>
      <c r="V267" s="71">
        <v>1655</v>
      </c>
      <c r="W267" s="71">
        <v>491</v>
      </c>
      <c r="X267" s="71">
        <v>11072</v>
      </c>
      <c r="Y267" s="71">
        <v>17154</v>
      </c>
      <c r="Z267" s="71">
        <v>22485</v>
      </c>
      <c r="AA267" s="71">
        <v>10510</v>
      </c>
      <c r="AB267" s="71">
        <v>42943</v>
      </c>
      <c r="AC267" s="71">
        <v>0</v>
      </c>
      <c r="AD267" s="71">
        <v>1.6409781692068519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1978</v>
      </c>
      <c r="B268" s="70">
        <v>246</v>
      </c>
      <c r="C268" s="70">
        <v>8</v>
      </c>
      <c r="D268" s="70">
        <v>15</v>
      </c>
      <c r="E268" s="70">
        <v>2011</v>
      </c>
      <c r="F268" s="70" t="s">
        <v>178</v>
      </c>
      <c r="G268" s="70" t="s">
        <v>1970</v>
      </c>
      <c r="H268" s="70" t="s">
        <v>1971</v>
      </c>
      <c r="I268" s="148"/>
      <c r="J268" s="71">
        <v>48.942435189667293</v>
      </c>
      <c r="K268" s="71">
        <v>4.1351364327873572</v>
      </c>
      <c r="L268" s="71">
        <v>25.12906293379287</v>
      </c>
      <c r="M268" s="71">
        <v>56.661533052884351</v>
      </c>
      <c r="N268" s="71">
        <v>50.302699139729278</v>
      </c>
      <c r="O268" s="71">
        <v>43.734229840890087</v>
      </c>
      <c r="P268" s="71">
        <v>51.112619977797443</v>
      </c>
      <c r="Q268" s="71">
        <v>2.9699625861720702</v>
      </c>
      <c r="R268" s="71">
        <v>0</v>
      </c>
      <c r="S268" s="71">
        <v>1.991625232982549</v>
      </c>
      <c r="T268" s="72"/>
      <c r="U268" s="71">
        <v>1323864</v>
      </c>
      <c r="V268" s="71">
        <v>1655</v>
      </c>
      <c r="W268" s="71">
        <v>491</v>
      </c>
      <c r="X268" s="71">
        <v>11072</v>
      </c>
      <c r="Y268" s="71">
        <v>17127</v>
      </c>
      <c r="Z268" s="71">
        <v>22694</v>
      </c>
      <c r="AA268" s="71">
        <v>10329</v>
      </c>
      <c r="AB268" s="71">
        <v>42321</v>
      </c>
      <c r="AC268" s="71">
        <v>0</v>
      </c>
      <c r="AD268" s="71">
        <v>1.991625232982549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1979</v>
      </c>
      <c r="B269" s="70">
        <v>247</v>
      </c>
      <c r="C269" s="70">
        <v>9</v>
      </c>
      <c r="D269" s="70">
        <v>15</v>
      </c>
      <c r="E269" s="70">
        <v>2012</v>
      </c>
      <c r="F269" s="70" t="s">
        <v>179</v>
      </c>
      <c r="G269" s="70" t="s">
        <v>1970</v>
      </c>
      <c r="H269" s="70" t="s">
        <v>1971</v>
      </c>
      <c r="I269" s="148"/>
      <c r="J269" s="71">
        <v>44.793598105846087</v>
      </c>
      <c r="K269" s="71">
        <v>4.1027752740585042</v>
      </c>
      <c r="L269" s="71">
        <v>25.229346551903401</v>
      </c>
      <c r="M269" s="71">
        <v>63.319422352121208</v>
      </c>
      <c r="N269" s="71">
        <v>55.974185127754147</v>
      </c>
      <c r="O269" s="71">
        <v>43.661577170920204</v>
      </c>
      <c r="P269" s="71">
        <v>50.851021515566998</v>
      </c>
      <c r="Q269" s="71">
        <v>3.2043881982564302</v>
      </c>
      <c r="R269" s="71">
        <v>0</v>
      </c>
      <c r="S269" s="71">
        <v>1.7272906128874499</v>
      </c>
      <c r="T269" s="72"/>
      <c r="U269" s="71">
        <v>1217469</v>
      </c>
      <c r="V269" s="71">
        <v>1655</v>
      </c>
      <c r="W269" s="71">
        <v>491</v>
      </c>
      <c r="X269" s="71">
        <v>11072</v>
      </c>
      <c r="Y269" s="71">
        <v>17336</v>
      </c>
      <c r="Z269" s="71">
        <v>22836</v>
      </c>
      <c r="AA269" s="71">
        <v>10218</v>
      </c>
      <c r="AB269" s="71">
        <v>42027</v>
      </c>
      <c r="AC269" s="71">
        <v>0</v>
      </c>
      <c r="AD269" s="71">
        <v>1.7272906128874499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1980</v>
      </c>
      <c r="B270" s="70">
        <v>248</v>
      </c>
      <c r="C270" s="70">
        <v>10</v>
      </c>
      <c r="D270" s="70">
        <v>15</v>
      </c>
      <c r="E270" s="70">
        <v>2013</v>
      </c>
      <c r="F270" s="70" t="s">
        <v>180</v>
      </c>
      <c r="G270" s="70" t="s">
        <v>1970</v>
      </c>
      <c r="H270" s="70" t="s">
        <v>1971</v>
      </c>
      <c r="I270" s="148"/>
      <c r="J270" s="71">
        <v>44.347949786093167</v>
      </c>
      <c r="K270" s="71">
        <v>3.6567505862776781</v>
      </c>
      <c r="L270" s="71">
        <v>25.23575319593099</v>
      </c>
      <c r="M270" s="71">
        <v>62.780357871853198</v>
      </c>
      <c r="N270" s="71">
        <v>58.794206916229967</v>
      </c>
      <c r="O270" s="71">
        <v>42.278670568360077</v>
      </c>
      <c r="P270" s="71">
        <v>50.553082869259789</v>
      </c>
      <c r="Q270" s="71">
        <v>3.22376519903171</v>
      </c>
      <c r="R270" s="71">
        <v>0</v>
      </c>
      <c r="S270" s="71">
        <v>1.733890981640773</v>
      </c>
      <c r="T270" s="72"/>
      <c r="U270" s="71">
        <v>1174151</v>
      </c>
      <c r="V270" s="71">
        <v>1655</v>
      </c>
      <c r="W270" s="71">
        <v>491</v>
      </c>
      <c r="X270" s="71">
        <v>11072</v>
      </c>
      <c r="Y270" s="71">
        <v>17326</v>
      </c>
      <c r="Z270" s="71">
        <v>23100</v>
      </c>
      <c r="AA270" s="71">
        <v>10120</v>
      </c>
      <c r="AB270" s="71">
        <v>41675</v>
      </c>
      <c r="AC270" s="71">
        <v>0</v>
      </c>
      <c r="AD270" s="71">
        <v>1.733890981640773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1981</v>
      </c>
      <c r="B271" s="70">
        <v>249</v>
      </c>
      <c r="C271" s="70">
        <v>11</v>
      </c>
      <c r="D271" s="70">
        <v>15</v>
      </c>
      <c r="E271" s="70">
        <v>2014</v>
      </c>
      <c r="F271" s="70" t="s">
        <v>181</v>
      </c>
      <c r="G271" s="70" t="s">
        <v>1970</v>
      </c>
      <c r="H271" s="70" t="s">
        <v>1971</v>
      </c>
      <c r="I271" s="148"/>
      <c r="J271" s="71">
        <v>41.291626301215373</v>
      </c>
      <c r="K271" s="71">
        <v>3.3998970050236621</v>
      </c>
      <c r="L271" s="71">
        <v>28.882525566139329</v>
      </c>
      <c r="M271" s="71">
        <v>54.544861164291042</v>
      </c>
      <c r="N271" s="71">
        <v>48.290949838682963</v>
      </c>
      <c r="O271" s="71">
        <v>40.093543184710683</v>
      </c>
      <c r="P271" s="71">
        <v>49.99235210747846</v>
      </c>
      <c r="Q271" s="71">
        <v>3.04543732857455</v>
      </c>
      <c r="R271" s="71">
        <v>0</v>
      </c>
      <c r="S271" s="71">
        <v>1.3227959407925129</v>
      </c>
      <c r="T271" s="72"/>
      <c r="U271" s="71">
        <v>1203480</v>
      </c>
      <c r="V271" s="71">
        <v>1422</v>
      </c>
      <c r="W271" s="71">
        <v>504</v>
      </c>
      <c r="X271" s="71">
        <v>10460</v>
      </c>
      <c r="Y271" s="71">
        <v>17298</v>
      </c>
      <c r="Z271" s="71">
        <v>23072</v>
      </c>
      <c r="AA271" s="71">
        <v>9956</v>
      </c>
      <c r="AB271" s="71">
        <v>41034</v>
      </c>
      <c r="AC271" s="71">
        <v>0</v>
      </c>
      <c r="AD271" s="71">
        <v>1.3227959407925129</v>
      </c>
      <c r="AE271" s="72"/>
      <c r="AF271" s="71"/>
      <c r="AG271" s="71"/>
      <c r="AH271" s="71"/>
      <c r="AI271" s="71"/>
      <c r="AJ271" s="71"/>
      <c r="AK271" s="71"/>
      <c r="AL271" s="71"/>
      <c r="AM271" s="71"/>
      <c r="AN271" s="71"/>
      <c r="AO271" s="71"/>
      <c r="AP271" s="71"/>
      <c r="AQ271" s="72"/>
      <c r="AR271" s="71">
        <v>668</v>
      </c>
      <c r="AS271" s="71">
        <v>177</v>
      </c>
      <c r="AT271" s="71">
        <v>0</v>
      </c>
      <c r="AU271" s="71">
        <v>0</v>
      </c>
      <c r="AV271" s="71">
        <v>0</v>
      </c>
      <c r="AW271" s="71">
        <v>0</v>
      </c>
      <c r="AX271" s="71"/>
      <c r="AY271" s="72"/>
      <c r="AZ271" s="71">
        <v>2840.9</v>
      </c>
      <c r="BA271" s="71">
        <v>8750.9</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1982</v>
      </c>
      <c r="B272" s="70">
        <v>250</v>
      </c>
      <c r="C272" s="70">
        <v>12</v>
      </c>
      <c r="D272" s="70">
        <v>15</v>
      </c>
      <c r="E272" s="70">
        <v>2015</v>
      </c>
      <c r="F272" s="70" t="s">
        <v>182</v>
      </c>
      <c r="G272" s="70" t="s">
        <v>1970</v>
      </c>
      <c r="H272" s="70" t="s">
        <v>1971</v>
      </c>
      <c r="I272" s="148"/>
      <c r="J272" s="71">
        <v>44.44920928320667</v>
      </c>
      <c r="K272" s="71">
        <v>3.376380279237305</v>
      </c>
      <c r="L272" s="71">
        <v>30.33870087445872</v>
      </c>
      <c r="M272" s="71">
        <v>55.415618550614589</v>
      </c>
      <c r="N272" s="71">
        <v>44.981726690095577</v>
      </c>
      <c r="O272" s="71">
        <v>39.814635910757566</v>
      </c>
      <c r="P272" s="71">
        <v>49.438864035170674</v>
      </c>
      <c r="Q272" s="71">
        <v>2.9343523443516699</v>
      </c>
      <c r="R272" s="71">
        <v>0</v>
      </c>
      <c r="S272" s="71">
        <v>1.635593858841061</v>
      </c>
      <c r="T272" s="72"/>
      <c r="U272" s="71">
        <v>1280847</v>
      </c>
      <c r="V272" s="71">
        <v>1422</v>
      </c>
      <c r="W272" s="71">
        <v>504</v>
      </c>
      <c r="X272" s="71">
        <v>10460</v>
      </c>
      <c r="Y272" s="71">
        <v>17336</v>
      </c>
      <c r="Z272" s="71">
        <v>23132</v>
      </c>
      <c r="AA272" s="71">
        <v>9838</v>
      </c>
      <c r="AB272" s="71">
        <v>40388</v>
      </c>
      <c r="AC272" s="71">
        <v>0</v>
      </c>
      <c r="AD272" s="71">
        <v>1.635593858841061</v>
      </c>
      <c r="AE272" s="72"/>
      <c r="AF272" s="71">
        <v>13756297.27890514</v>
      </c>
      <c r="AG272" s="71">
        <v>2905525.839093748</v>
      </c>
      <c r="AH272" s="71">
        <v>6339960.179419037</v>
      </c>
      <c r="AI272" s="71">
        <v>78625033.001994148</v>
      </c>
      <c r="AJ272" s="71">
        <v>62048390.698685817</v>
      </c>
      <c r="AK272" s="71">
        <v>0</v>
      </c>
      <c r="AL272" s="71">
        <v>0</v>
      </c>
      <c r="AM272" s="71">
        <v>5535005.9787120568</v>
      </c>
      <c r="AN272" s="71">
        <v>0</v>
      </c>
      <c r="AO272" s="71">
        <v>0</v>
      </c>
      <c r="AP272" s="71">
        <v>169210212.97680995</v>
      </c>
      <c r="AQ272" s="72"/>
      <c r="AR272" s="71">
        <v>711</v>
      </c>
      <c r="AS272" s="71">
        <v>275</v>
      </c>
      <c r="AT272" s="71">
        <v>0</v>
      </c>
      <c r="AU272" s="71">
        <v>0</v>
      </c>
      <c r="AV272" s="71">
        <v>0</v>
      </c>
      <c r="AW272" s="71">
        <v>0</v>
      </c>
      <c r="AX272" s="71"/>
      <c r="AY272" s="72"/>
      <c r="AZ272" s="71">
        <v>3062.5</v>
      </c>
      <c r="BA272" s="71">
        <v>12528.6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1983</v>
      </c>
      <c r="B273" s="70">
        <v>251</v>
      </c>
      <c r="C273" s="70">
        <v>13</v>
      </c>
      <c r="D273" s="70">
        <v>15</v>
      </c>
      <c r="E273" s="70">
        <v>2016</v>
      </c>
      <c r="F273" s="70" t="s">
        <v>155</v>
      </c>
      <c r="G273" s="1064" t="s">
        <v>1970</v>
      </c>
      <c r="H273" s="70" t="s">
        <v>1971</v>
      </c>
      <c r="I273" s="148"/>
      <c r="J273" s="71">
        <v>47.364301464828728</v>
      </c>
      <c r="K273" s="71">
        <v>3.2538347603121873</v>
      </c>
      <c r="L273" s="71">
        <v>35.289263600842048</v>
      </c>
      <c r="M273" s="71">
        <v>47.65878621650473</v>
      </c>
      <c r="N273" s="71">
        <v>47.060937575418592</v>
      </c>
      <c r="O273" s="71">
        <v>39.200225169277495</v>
      </c>
      <c r="P273" s="71">
        <v>47.814682553091529</v>
      </c>
      <c r="Q273" s="71">
        <v>2.8064223626159444</v>
      </c>
      <c r="R273" s="71">
        <v>0</v>
      </c>
      <c r="S273" s="71">
        <v>1.4192676173447343</v>
      </c>
      <c r="T273" s="72"/>
      <c r="U273" s="71">
        <v>1289475</v>
      </c>
      <c r="V273" s="71">
        <v>1422</v>
      </c>
      <c r="W273" s="71">
        <v>504</v>
      </c>
      <c r="X273" s="71">
        <v>10460</v>
      </c>
      <c r="Y273" s="71">
        <v>17306</v>
      </c>
      <c r="Z273" s="71">
        <v>23055</v>
      </c>
      <c r="AA273" s="71">
        <v>9841</v>
      </c>
      <c r="AB273" s="71">
        <v>39733</v>
      </c>
      <c r="AC273" s="71">
        <v>0</v>
      </c>
      <c r="AD273" s="71">
        <v>1.4192676173447341</v>
      </c>
      <c r="AE273" s="72"/>
      <c r="AF273" s="71">
        <v>15212059.22835017</v>
      </c>
      <c r="AG273" s="71">
        <v>2768507.6160346968</v>
      </c>
      <c r="AH273" s="71">
        <v>5837998.9853577269</v>
      </c>
      <c r="AI273" s="71">
        <v>73164807.555228129</v>
      </c>
      <c r="AJ273" s="71">
        <v>65013751.783841312</v>
      </c>
      <c r="AK273" s="71">
        <v>0</v>
      </c>
      <c r="AL273" s="71">
        <v>0</v>
      </c>
      <c r="AM273" s="71">
        <v>5449471.3942900728</v>
      </c>
      <c r="AN273" s="71">
        <v>0</v>
      </c>
      <c r="AO273" s="71">
        <v>0</v>
      </c>
      <c r="AP273" s="71">
        <v>167446596.5631021</v>
      </c>
      <c r="AQ273" s="72"/>
      <c r="AR273" s="71">
        <v>757</v>
      </c>
      <c r="AS273" s="71">
        <v>329</v>
      </c>
      <c r="AT273" s="71">
        <v>0</v>
      </c>
      <c r="AU273" s="71">
        <v>0</v>
      </c>
      <c r="AV273" s="71">
        <v>0</v>
      </c>
      <c r="AW273" s="71">
        <v>0</v>
      </c>
      <c r="AX273" s="71"/>
      <c r="AY273" s="72"/>
      <c r="AZ273" s="71">
        <v>3292.5</v>
      </c>
      <c r="BA273" s="71">
        <v>14551.2</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1984</v>
      </c>
      <c r="B274" s="70">
        <v>252</v>
      </c>
      <c r="C274" s="70">
        <v>14</v>
      </c>
      <c r="D274" s="70">
        <v>15</v>
      </c>
      <c r="E274" s="70">
        <v>2017</v>
      </c>
      <c r="F274" s="70" t="s">
        <v>156</v>
      </c>
      <c r="G274" s="1064" t="s">
        <v>1970</v>
      </c>
      <c r="H274" s="70" t="s">
        <v>1971</v>
      </c>
      <c r="I274" s="148"/>
      <c r="J274" s="71">
        <v>44.150722667744198</v>
      </c>
      <c r="K274" s="71">
        <v>3.2569995923128885</v>
      </c>
      <c r="L274" s="71">
        <v>32.369784320005685</v>
      </c>
      <c r="M274" s="71">
        <v>48.355334107204911</v>
      </c>
      <c r="N274" s="71">
        <v>51.938325065708106</v>
      </c>
      <c r="O274" s="71">
        <v>38.49199647194073</v>
      </c>
      <c r="P274" s="71">
        <v>46.835881499940456</v>
      </c>
      <c r="Q274" s="71">
        <v>2.6655828534001098</v>
      </c>
      <c r="R274" s="71">
        <v>0</v>
      </c>
      <c r="S274" s="71">
        <v>2.2177955436992383</v>
      </c>
      <c r="T274" s="72"/>
      <c r="U274" s="71">
        <v>1280518</v>
      </c>
      <c r="V274" s="71">
        <v>1422</v>
      </c>
      <c r="W274" s="71">
        <v>504</v>
      </c>
      <c r="X274" s="71">
        <v>10460</v>
      </c>
      <c r="Y274" s="71">
        <v>17263</v>
      </c>
      <c r="Z274" s="71">
        <v>23014</v>
      </c>
      <c r="AA274" s="71">
        <v>9701</v>
      </c>
      <c r="AB274" s="71">
        <v>39026</v>
      </c>
      <c r="AC274" s="71">
        <v>0</v>
      </c>
      <c r="AD274" s="71">
        <v>2.2177955436992378</v>
      </c>
      <c r="AE274" s="72"/>
      <c r="AF274" s="71">
        <v>14163579.619745679</v>
      </c>
      <c r="AG274" s="71">
        <v>2797594.2724742042</v>
      </c>
      <c r="AH274" s="71">
        <v>7178545.9501639241</v>
      </c>
      <c r="AI274" s="71">
        <v>77816378.816000372</v>
      </c>
      <c r="AJ274" s="71">
        <v>72716146.241703421</v>
      </c>
      <c r="AK274" s="71">
        <v>0</v>
      </c>
      <c r="AL274" s="71">
        <v>0</v>
      </c>
      <c r="AM274" s="71">
        <v>5360879.943778296</v>
      </c>
      <c r="AN274" s="71">
        <v>0</v>
      </c>
      <c r="AO274" s="71">
        <v>0</v>
      </c>
      <c r="AP274" s="71">
        <v>180033124.8438659</v>
      </c>
      <c r="AQ274" s="72"/>
      <c r="AR274" s="71">
        <v>780</v>
      </c>
      <c r="AS274" s="71">
        <v>391</v>
      </c>
      <c r="AT274" s="71">
        <v>0</v>
      </c>
      <c r="AU274" s="71">
        <v>0</v>
      </c>
      <c r="AV274" s="71">
        <v>0</v>
      </c>
      <c r="AW274" s="71">
        <v>0</v>
      </c>
      <c r="AX274" s="71"/>
      <c r="AY274" s="72"/>
      <c r="AZ274" s="71">
        <v>3441.4</v>
      </c>
      <c r="BA274" s="71">
        <v>17311.100000000031</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1985</v>
      </c>
      <c r="B275" s="70">
        <v>253</v>
      </c>
      <c r="C275" s="70">
        <v>15</v>
      </c>
      <c r="D275" s="70">
        <v>15</v>
      </c>
      <c r="E275" s="70">
        <v>2018</v>
      </c>
      <c r="F275" s="70" t="s">
        <v>183</v>
      </c>
      <c r="G275" s="70" t="s">
        <v>1970</v>
      </c>
      <c r="H275" s="70" t="s">
        <v>1971</v>
      </c>
      <c r="I275" s="148"/>
      <c r="J275" s="71">
        <v>39.798675428321786</v>
      </c>
      <c r="K275" s="71">
        <v>3.0754427257118704</v>
      </c>
      <c r="L275" s="71">
        <v>30.272083461912924</v>
      </c>
      <c r="M275" s="71">
        <v>49.334866572982257</v>
      </c>
      <c r="N275" s="71">
        <v>43.4505116929179</v>
      </c>
      <c r="O275" s="71">
        <v>37.553828688411997</v>
      </c>
      <c r="P275" s="71">
        <v>45.824759109472673</v>
      </c>
      <c r="Q275" s="71">
        <v>2.4338873826330301</v>
      </c>
      <c r="R275" s="71">
        <v>0</v>
      </c>
      <c r="S275" s="71">
        <v>2.2327797061692944</v>
      </c>
      <c r="T275" s="72"/>
      <c r="U275" s="71">
        <v>1280535</v>
      </c>
      <c r="V275" s="71">
        <v>1422</v>
      </c>
      <c r="W275" s="71">
        <v>504</v>
      </c>
      <c r="X275" s="71">
        <v>10460</v>
      </c>
      <c r="Y275" s="71">
        <v>17246</v>
      </c>
      <c r="Z275" s="71">
        <v>22883</v>
      </c>
      <c r="AA275" s="71">
        <v>9587</v>
      </c>
      <c r="AB275" s="71">
        <v>38401</v>
      </c>
      <c r="AC275" s="71">
        <v>0</v>
      </c>
      <c r="AD275" s="71">
        <v>2.232779706169294</v>
      </c>
      <c r="AE275" s="72"/>
      <c r="AF275" s="71">
        <v>13182786.845423089</v>
      </c>
      <c r="AG275" s="71">
        <v>2550948.934771087</v>
      </c>
      <c r="AH275" s="71">
        <v>6779357.7355818273</v>
      </c>
      <c r="AI275" s="71">
        <v>77610480.709192395</v>
      </c>
      <c r="AJ275" s="71">
        <v>65212255.361273773</v>
      </c>
      <c r="AK275" s="71">
        <v>0</v>
      </c>
      <c r="AL275" s="71">
        <v>0</v>
      </c>
      <c r="AM275" s="71">
        <v>5285940.3024380282</v>
      </c>
      <c r="AN275" s="71">
        <v>0</v>
      </c>
      <c r="AO275" s="71">
        <v>0</v>
      </c>
      <c r="AP275" s="71">
        <v>170621769.88868019</v>
      </c>
      <c r="AQ275" s="72"/>
      <c r="AR275" s="71">
        <v>811</v>
      </c>
      <c r="AS275" s="71">
        <v>431</v>
      </c>
      <c r="AT275" s="71">
        <v>0</v>
      </c>
      <c r="AU275" s="71">
        <v>0</v>
      </c>
      <c r="AV275" s="71">
        <v>0</v>
      </c>
      <c r="AW275" s="71">
        <v>0</v>
      </c>
      <c r="AX275" s="71"/>
      <c r="AY275" s="72"/>
      <c r="AZ275" s="71">
        <v>3600.1</v>
      </c>
      <c r="BA275" s="71">
        <v>18940.5</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1986</v>
      </c>
      <c r="B276" s="70">
        <v>254</v>
      </c>
      <c r="C276" s="70">
        <v>16</v>
      </c>
      <c r="D276" s="70">
        <v>15</v>
      </c>
      <c r="E276" s="70">
        <v>2019</v>
      </c>
      <c r="F276" s="70" t="s">
        <v>158</v>
      </c>
      <c r="G276" s="70" t="s">
        <v>1970</v>
      </c>
      <c r="H276" s="70" t="s">
        <v>1971</v>
      </c>
      <c r="I276" s="148"/>
      <c r="J276" s="71">
        <v>40.343744226589607</v>
      </c>
      <c r="K276" s="71">
        <v>2.8026099782090248</v>
      </c>
      <c r="L276" s="71">
        <v>30.523707463267463</v>
      </c>
      <c r="M276" s="71">
        <v>45.036040462606451</v>
      </c>
      <c r="N276" s="71">
        <v>41.195687203233938</v>
      </c>
      <c r="O276" s="71">
        <v>36.430604830737494</v>
      </c>
      <c r="P276" s="71">
        <v>45.308295430990761</v>
      </c>
      <c r="Q276" s="71">
        <v>2.32548791329513</v>
      </c>
      <c r="R276" s="71">
        <v>0</v>
      </c>
      <c r="S276" s="71">
        <v>2.5721428825717316</v>
      </c>
      <c r="T276" s="72"/>
      <c r="U276" s="71">
        <v>1303163</v>
      </c>
      <c r="V276" s="71">
        <v>1422</v>
      </c>
      <c r="W276" s="71">
        <v>504</v>
      </c>
      <c r="X276" s="71">
        <v>10460</v>
      </c>
      <c r="Y276" s="71">
        <v>17192</v>
      </c>
      <c r="Z276" s="71">
        <v>22808</v>
      </c>
      <c r="AA276" s="71">
        <v>9408</v>
      </c>
      <c r="AB276" s="71">
        <v>37684</v>
      </c>
      <c r="AC276" s="71">
        <v>0</v>
      </c>
      <c r="AD276" s="71">
        <v>2.5721428825717321</v>
      </c>
      <c r="AE276" s="72"/>
      <c r="AF276" s="71">
        <v>13523695.04614055</v>
      </c>
      <c r="AG276" s="71">
        <v>2463838.8823929601</v>
      </c>
      <c r="AH276" s="71">
        <v>7064965.7116358634</v>
      </c>
      <c r="AI276" s="71">
        <v>73725423.571211129</v>
      </c>
      <c r="AJ276" s="71">
        <v>61473795.070412353</v>
      </c>
      <c r="AK276" s="71">
        <v>0</v>
      </c>
      <c r="AL276" s="71">
        <v>0</v>
      </c>
      <c r="AM276" s="71">
        <v>5132277.1149998847</v>
      </c>
      <c r="AN276" s="71">
        <v>0</v>
      </c>
      <c r="AO276" s="71">
        <v>0</v>
      </c>
      <c r="AP276" s="71">
        <v>163383995.39679277</v>
      </c>
      <c r="AQ276" s="72"/>
      <c r="AR276" s="71">
        <v>841</v>
      </c>
      <c r="AS276" s="71">
        <v>475</v>
      </c>
      <c r="AT276" s="71">
        <v>0</v>
      </c>
      <c r="AU276" s="71">
        <v>0</v>
      </c>
      <c r="AV276" s="71">
        <v>0</v>
      </c>
      <c r="AW276" s="71">
        <v>0</v>
      </c>
      <c r="AX276" s="71"/>
      <c r="AY276" s="72"/>
      <c r="AZ276" s="71">
        <v>3746.2000000000012</v>
      </c>
      <c r="BA276" s="71">
        <v>20716.900000000031</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1987</v>
      </c>
      <c r="B277" s="70">
        <v>255</v>
      </c>
      <c r="C277" s="70">
        <v>17</v>
      </c>
      <c r="D277" s="70">
        <v>15</v>
      </c>
      <c r="E277" s="70">
        <v>2020</v>
      </c>
      <c r="F277" s="70" t="s">
        <v>159</v>
      </c>
      <c r="G277" s="70" t="s">
        <v>1970</v>
      </c>
      <c r="H277" s="70" t="s">
        <v>1971</v>
      </c>
      <c r="I277" s="148"/>
      <c r="J277" s="71">
        <v>40.626326016991143</v>
      </c>
      <c r="K277" s="71">
        <v>2.347709753795832</v>
      </c>
      <c r="L277" s="71">
        <v>25.130208939478532</v>
      </c>
      <c r="M277" s="71">
        <v>37.667721647932034</v>
      </c>
      <c r="N277" s="71">
        <v>40.215740878609232</v>
      </c>
      <c r="O277" s="71">
        <v>31.870779639335801</v>
      </c>
      <c r="P277" s="71">
        <v>42.772258250487809</v>
      </c>
      <c r="Q277" s="71">
        <v>2.1829618231216101</v>
      </c>
      <c r="R277" s="71">
        <v>0</v>
      </c>
      <c r="S277" s="71">
        <v>2.2667944614807038</v>
      </c>
      <c r="T277" s="72"/>
      <c r="U277" s="71">
        <v>1393971</v>
      </c>
      <c r="V277" s="71">
        <v>1118</v>
      </c>
      <c r="W277" s="71">
        <v>441</v>
      </c>
      <c r="X277" s="71">
        <v>9180</v>
      </c>
      <c r="Y277" s="71">
        <v>17168</v>
      </c>
      <c r="Z277" s="71">
        <v>22774</v>
      </c>
      <c r="AA277" s="71">
        <v>9440</v>
      </c>
      <c r="AB277" s="71">
        <v>37024</v>
      </c>
      <c r="AC277" s="71">
        <v>0</v>
      </c>
      <c r="AD277" s="71">
        <v>2.2667944614807038</v>
      </c>
      <c r="AE277" s="72"/>
      <c r="AF277" s="71">
        <v>14156830.90223847</v>
      </c>
      <c r="AG277" s="71">
        <v>1887523.9920446863</v>
      </c>
      <c r="AH277" s="71">
        <v>6153767.8697555289</v>
      </c>
      <c r="AI277" s="71">
        <v>63063031.666661404</v>
      </c>
      <c r="AJ277" s="71">
        <v>61772758.133320667</v>
      </c>
      <c r="AK277" s="71"/>
      <c r="AL277" s="71"/>
      <c r="AM277" s="71">
        <v>4832043.3452194463</v>
      </c>
      <c r="AN277" s="71"/>
      <c r="AO277" s="71"/>
      <c r="AP277" s="71">
        <v>151865955.90924019</v>
      </c>
      <c r="AQ277" s="72"/>
      <c r="AR277" s="71">
        <v>875</v>
      </c>
      <c r="AS277" s="71">
        <v>503</v>
      </c>
      <c r="AT277" s="71">
        <v>0</v>
      </c>
      <c r="AU277" s="71">
        <v>0</v>
      </c>
      <c r="AV277" s="71">
        <v>0</v>
      </c>
      <c r="AW277" s="71">
        <v>0</v>
      </c>
      <c r="AX277" s="71"/>
      <c r="AY277" s="72"/>
      <c r="AZ277" s="71">
        <v>3934.100000000004</v>
      </c>
      <c r="BA277" s="71">
        <v>22001.900000000009</v>
      </c>
      <c r="BB277" s="71">
        <v>0</v>
      </c>
      <c r="BC277" s="71">
        <v>0</v>
      </c>
      <c r="BD277" s="71">
        <v>0</v>
      </c>
      <c r="BE277" s="71">
        <v>0</v>
      </c>
      <c r="BF277" s="71"/>
      <c r="BG277" s="72"/>
      <c r="BH277" s="71">
        <v>0</v>
      </c>
      <c r="BI277" s="71">
        <v>0</v>
      </c>
      <c r="BJ277" s="71">
        <v>0</v>
      </c>
      <c r="BK277" s="71">
        <v>0</v>
      </c>
      <c r="BL277" s="71">
        <v>3.2210000000000001</v>
      </c>
      <c r="BM277" s="71">
        <v>0</v>
      </c>
      <c r="BN277" s="72"/>
      <c r="BO277" s="71">
        <v>0</v>
      </c>
      <c r="BP277" s="71">
        <v>0</v>
      </c>
      <c r="BQ277" s="71">
        <v>0</v>
      </c>
      <c r="BR277" s="71">
        <v>0</v>
      </c>
      <c r="BS277" s="71">
        <v>1</v>
      </c>
      <c r="BT277" s="71">
        <v>0</v>
      </c>
      <c r="BU277"/>
      <c r="BV277" s="70">
        <v>3.2210000000000001</v>
      </c>
      <c r="BW277" s="70">
        <v>0</v>
      </c>
      <c r="BX277" s="70">
        <v>0</v>
      </c>
      <c r="BY277" s="70">
        <v>0</v>
      </c>
      <c r="BZ277" s="70">
        <v>0</v>
      </c>
      <c r="CA277" s="70">
        <v>0</v>
      </c>
      <c r="CB277" s="70">
        <v>0</v>
      </c>
      <c r="CC277" s="70">
        <v>0</v>
      </c>
      <c r="CD277" s="70">
        <v>0</v>
      </c>
    </row>
    <row r="278" spans="1:82">
      <c r="A278" s="70" t="s">
        <v>1988</v>
      </c>
      <c r="B278" s="70">
        <v>255</v>
      </c>
      <c r="C278" s="70">
        <v>18</v>
      </c>
      <c r="D278" s="70">
        <v>15</v>
      </c>
      <c r="E278" s="70">
        <v>2021</v>
      </c>
      <c r="F278" s="70" t="s">
        <v>160</v>
      </c>
      <c r="G278" s="70" t="s">
        <v>1970</v>
      </c>
      <c r="H278" s="70" t="s">
        <v>1971</v>
      </c>
      <c r="I278" s="148"/>
      <c r="J278" s="71">
        <v>38.86183734283933</v>
      </c>
      <c r="K278" s="71">
        <v>2.5544988381669338</v>
      </c>
      <c r="L278" s="71">
        <v>23.346546892090281</v>
      </c>
      <c r="M278" s="71">
        <v>41.533731372492127</v>
      </c>
      <c r="N278" s="71">
        <v>41.117784532054159</v>
      </c>
      <c r="O278" s="71">
        <v>30.711029537127853</v>
      </c>
      <c r="P278" s="71">
        <v>43.622373756483157</v>
      </c>
      <c r="Q278" s="71">
        <v>2.1175836110902102</v>
      </c>
      <c r="R278" s="71">
        <v>0</v>
      </c>
      <c r="S278" s="71">
        <v>2.3092809260672702</v>
      </c>
      <c r="T278" s="72"/>
      <c r="U278" s="71">
        <v>1292238</v>
      </c>
      <c r="V278" s="71">
        <v>1118</v>
      </c>
      <c r="W278" s="71">
        <v>441</v>
      </c>
      <c r="X278" s="71">
        <v>9180</v>
      </c>
      <c r="Y278" s="71">
        <v>17092</v>
      </c>
      <c r="Z278" s="71">
        <v>22596</v>
      </c>
      <c r="AA278" s="71">
        <v>9388</v>
      </c>
      <c r="AB278" s="71">
        <v>36268</v>
      </c>
      <c r="AC278" s="71">
        <v>0</v>
      </c>
      <c r="AD278" s="71">
        <v>2.3092809260672702</v>
      </c>
      <c r="AE278" s="72"/>
      <c r="AF278" s="71">
        <v>12920156.02965533</v>
      </c>
      <c r="AG278" s="71">
        <v>2048238.8107141419</v>
      </c>
      <c r="AH278" s="71">
        <v>5018004.8757229652</v>
      </c>
      <c r="AI278" s="71">
        <v>68924036.965667963</v>
      </c>
      <c r="AJ278" s="71">
        <v>61626646.52795136</v>
      </c>
      <c r="AK278" s="71">
        <v>0</v>
      </c>
      <c r="AL278" s="71">
        <v>0</v>
      </c>
      <c r="AM278" s="71">
        <v>4760678.6830133963</v>
      </c>
      <c r="AN278" s="71">
        <v>0</v>
      </c>
      <c r="AO278" s="71">
        <v>0</v>
      </c>
      <c r="AP278" s="71">
        <v>155297761.89272517</v>
      </c>
      <c r="AQ278" s="72"/>
      <c r="AR278" s="71">
        <v>909</v>
      </c>
      <c r="AS278" s="71">
        <v>524</v>
      </c>
      <c r="AT278" s="71">
        <v>0</v>
      </c>
      <c r="AU278" s="71">
        <v>0</v>
      </c>
      <c r="AV278" s="71">
        <v>0</v>
      </c>
      <c r="AW278" s="71">
        <v>0</v>
      </c>
      <c r="AX278" s="71"/>
      <c r="AY278" s="72"/>
      <c r="AZ278" s="71">
        <v>4125.2000000000025</v>
      </c>
      <c r="BA278" s="71">
        <v>22992.400000000009</v>
      </c>
      <c r="BB278" s="71">
        <v>0</v>
      </c>
      <c r="BC278" s="71">
        <v>0</v>
      </c>
      <c r="BD278" s="71">
        <v>0</v>
      </c>
      <c r="BE278" s="71">
        <v>0</v>
      </c>
      <c r="BF278" s="71"/>
      <c r="BG278" s="72"/>
      <c r="BH278" s="71">
        <v>0</v>
      </c>
      <c r="BI278" s="71">
        <v>0</v>
      </c>
      <c r="BJ278" s="71">
        <v>0</v>
      </c>
      <c r="BK278" s="71">
        <v>0</v>
      </c>
      <c r="BL278" s="71">
        <v>3.3380000000000001</v>
      </c>
      <c r="BM278" s="71">
        <v>0</v>
      </c>
      <c r="BN278" s="72"/>
      <c r="BO278" s="71">
        <v>0</v>
      </c>
      <c r="BP278" s="71">
        <v>0</v>
      </c>
      <c r="BQ278" s="71">
        <v>0</v>
      </c>
      <c r="BR278" s="71">
        <v>0</v>
      </c>
      <c r="BS278" s="71">
        <v>1</v>
      </c>
      <c r="BT278" s="71">
        <v>0</v>
      </c>
      <c r="BU278"/>
      <c r="BV278" s="70">
        <v>3.3380000000000001</v>
      </c>
      <c r="BW278" s="70">
        <v>0</v>
      </c>
      <c r="BX278" s="70">
        <v>0</v>
      </c>
      <c r="BY278" s="70">
        <v>0</v>
      </c>
      <c r="BZ278" s="70">
        <v>0</v>
      </c>
      <c r="CA278" s="70">
        <v>0</v>
      </c>
      <c r="CB278" s="70">
        <v>0</v>
      </c>
      <c r="CC278" s="70">
        <v>0</v>
      </c>
      <c r="CD278" s="70">
        <v>0</v>
      </c>
    </row>
    <row r="279" spans="1:82">
      <c r="A279" s="70" t="s">
        <v>1989</v>
      </c>
      <c r="B279" s="70">
        <v>255</v>
      </c>
      <c r="C279" s="70">
        <v>19</v>
      </c>
      <c r="D279" s="70">
        <v>15</v>
      </c>
      <c r="E279" s="70">
        <v>2022</v>
      </c>
      <c r="F279" s="70" t="s">
        <v>161</v>
      </c>
      <c r="G279" s="70" t="s">
        <v>1970</v>
      </c>
      <c r="H279" s="70" t="s">
        <v>1971</v>
      </c>
      <c r="I279" s="148"/>
      <c r="J279" s="71">
        <v>27.731055340292599</v>
      </c>
      <c r="K279" s="71">
        <v>2.4494714243149609</v>
      </c>
      <c r="L279" s="71">
        <v>19.74271319077511</v>
      </c>
      <c r="M279" s="71">
        <v>41.018407750523458</v>
      </c>
      <c r="N279" s="71">
        <v>44.000405089199703</v>
      </c>
      <c r="O279" s="71">
        <v>32.000435007267576</v>
      </c>
      <c r="P279" s="71">
        <v>42.939900171020476</v>
      </c>
      <c r="Q279" s="71">
        <v>2.0953543043546503</v>
      </c>
      <c r="R279" s="71">
        <v>0</v>
      </c>
      <c r="S279" s="71">
        <v>1.534880572216196</v>
      </c>
      <c r="T279" s="72"/>
      <c r="U279" s="71">
        <v>1243248</v>
      </c>
      <c r="V279" s="71">
        <v>1118</v>
      </c>
      <c r="W279" s="71">
        <v>441</v>
      </c>
      <c r="X279" s="71">
        <v>9180</v>
      </c>
      <c r="Y279" s="71">
        <v>17084</v>
      </c>
      <c r="Z279" s="71">
        <v>22370</v>
      </c>
      <c r="AA279" s="71">
        <v>9382</v>
      </c>
      <c r="AB279" s="71">
        <v>35593</v>
      </c>
      <c r="AC279" s="71">
        <v>0</v>
      </c>
      <c r="AD279" s="71">
        <v>1.534880572216196</v>
      </c>
      <c r="AE279" s="72"/>
      <c r="AF279" s="71">
        <v>9751447.8208705131</v>
      </c>
      <c r="AG279" s="71">
        <v>2022340.348440466</v>
      </c>
      <c r="AH279" s="71">
        <v>5016583.7874846607</v>
      </c>
      <c r="AI279" s="71">
        <v>66939615.186737299</v>
      </c>
      <c r="AJ279" s="71">
        <v>69511578.092356503</v>
      </c>
      <c r="AK279" s="71">
        <v>0</v>
      </c>
      <c r="AL279" s="71">
        <v>0</v>
      </c>
      <c r="AM279" s="71">
        <v>4596027.7898324635</v>
      </c>
      <c r="AN279" s="71">
        <v>0</v>
      </c>
      <c r="AO279" s="71">
        <v>0</v>
      </c>
      <c r="AP279" s="71">
        <v>157837593.02572191</v>
      </c>
      <c r="AQ279" s="72"/>
      <c r="AR279" s="71">
        <v>959</v>
      </c>
      <c r="AS279" s="71">
        <v>554</v>
      </c>
      <c r="AT279" s="71">
        <v>0</v>
      </c>
      <c r="AU279" s="71">
        <v>0</v>
      </c>
      <c r="AV279" s="71">
        <v>0</v>
      </c>
      <c r="AW279" s="71">
        <v>0</v>
      </c>
      <c r="AX279" s="71"/>
      <c r="AY279" s="72"/>
      <c r="AZ279" s="71">
        <v>4440.5000000000045</v>
      </c>
      <c r="BA279" s="71">
        <v>25350.900000000012</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1990</v>
      </c>
      <c r="B280" s="70">
        <v>255</v>
      </c>
      <c r="C280" s="70">
        <v>20</v>
      </c>
      <c r="D280" s="70">
        <v>15</v>
      </c>
      <c r="E280" s="70">
        <v>2023</v>
      </c>
      <c r="F280" s="70" t="s">
        <v>1539</v>
      </c>
      <c r="G280" s="70" t="s">
        <v>1970</v>
      </c>
      <c r="H280" s="70" t="s">
        <v>1971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996</v>
      </c>
      <c r="AS280" s="71">
        <v>560</v>
      </c>
      <c r="AT280" s="71">
        <v>0</v>
      </c>
      <c r="AU280" s="71">
        <v>0</v>
      </c>
      <c r="AV280" s="71">
        <v>0</v>
      </c>
      <c r="AW280" s="71">
        <v>0</v>
      </c>
      <c r="AX280" s="71"/>
      <c r="AY280" s="72"/>
      <c r="AZ280" s="71">
        <v>4679.0000000000055</v>
      </c>
      <c r="BA280" s="71">
        <v>25580.100000000013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1991</v>
      </c>
      <c r="B281" s="70">
        <v>255</v>
      </c>
      <c r="C281" s="70">
        <v>21</v>
      </c>
      <c r="D281" s="70">
        <v>15</v>
      </c>
      <c r="E281" s="70">
        <v>2024</v>
      </c>
      <c r="F281" s="70" t="s">
        <v>1554</v>
      </c>
      <c r="G281" s="70" t="s">
        <v>1970</v>
      </c>
      <c r="H281" s="70" t="s">
        <v>1971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1992</v>
      </c>
      <c r="B282" s="70">
        <v>392</v>
      </c>
      <c r="C282" s="70">
        <v>1</v>
      </c>
      <c r="D282" s="70">
        <v>24</v>
      </c>
      <c r="E282" s="70">
        <v>1990</v>
      </c>
      <c r="F282" s="70" t="s">
        <v>787</v>
      </c>
      <c r="G282" s="70" t="s">
        <v>1993</v>
      </c>
      <c r="H282" s="70" t="s">
        <v>1994</v>
      </c>
      <c r="I282" s="148"/>
      <c r="J282" s="71">
        <v>89.939789547294311</v>
      </c>
      <c r="K282" s="71">
        <v>5.673075833513888</v>
      </c>
      <c r="L282" s="71">
        <v>12.4203685258804</v>
      </c>
      <c r="M282" s="71">
        <v>15.266226143749821</v>
      </c>
      <c r="N282" s="71">
        <v>30.551827836115219</v>
      </c>
      <c r="O282" s="71">
        <v>32.877742611628413</v>
      </c>
      <c r="P282" s="71">
        <v>59.721324079514737</v>
      </c>
      <c r="Q282" s="71">
        <v>2.6670595205825398</v>
      </c>
      <c r="R282" s="71">
        <v>0</v>
      </c>
      <c r="S282" s="71">
        <v>2.1406094551453951</v>
      </c>
      <c r="T282" s="72"/>
      <c r="U282" s="71">
        <v>4146885</v>
      </c>
      <c r="V282" s="71">
        <v>1948</v>
      </c>
      <c r="W282" s="71">
        <v>130</v>
      </c>
      <c r="X282" s="71">
        <v>6492</v>
      </c>
      <c r="Y282" s="71">
        <v>11587</v>
      </c>
      <c r="Z282" s="71">
        <v>13523</v>
      </c>
      <c r="AA282" s="71">
        <v>14501</v>
      </c>
      <c r="AB282" s="71">
        <v>43304</v>
      </c>
      <c r="AC282" s="71">
        <v>0</v>
      </c>
      <c r="AD282" s="71">
        <v>2.1406094551453951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1995</v>
      </c>
      <c r="B283" s="70">
        <v>393</v>
      </c>
      <c r="C283" s="70">
        <v>2</v>
      </c>
      <c r="D283" s="70">
        <v>24</v>
      </c>
      <c r="E283" s="70">
        <v>2005</v>
      </c>
      <c r="F283" s="70" t="s">
        <v>789</v>
      </c>
      <c r="G283" s="70" t="s">
        <v>1993</v>
      </c>
      <c r="H283" s="70" t="s">
        <v>1994</v>
      </c>
      <c r="I283" s="148"/>
      <c r="J283" s="71">
        <v>62.506769654602188</v>
      </c>
      <c r="K283" s="71">
        <v>3.1174121112098998</v>
      </c>
      <c r="L283" s="71">
        <v>7.9645074728141534</v>
      </c>
      <c r="M283" s="71">
        <v>27.070586435078472</v>
      </c>
      <c r="N283" s="71">
        <v>51.692337153059441</v>
      </c>
      <c r="O283" s="71">
        <v>49.539247126824463</v>
      </c>
      <c r="P283" s="71">
        <v>63.567335405060589</v>
      </c>
      <c r="Q283" s="71">
        <v>2.5200599071288901</v>
      </c>
      <c r="R283" s="71">
        <v>0</v>
      </c>
      <c r="S283" s="71">
        <v>3.6744501145895541</v>
      </c>
      <c r="T283" s="72"/>
      <c r="U283" s="71">
        <v>4142441</v>
      </c>
      <c r="V283" s="71">
        <v>1351</v>
      </c>
      <c r="W283" s="71">
        <v>95</v>
      </c>
      <c r="X283" s="71">
        <v>5759</v>
      </c>
      <c r="Y283" s="71">
        <v>14050</v>
      </c>
      <c r="Z283" s="71">
        <v>23579</v>
      </c>
      <c r="AA283" s="71">
        <v>12641</v>
      </c>
      <c r="AB283" s="71">
        <v>42775</v>
      </c>
      <c r="AC283" s="71">
        <v>0</v>
      </c>
      <c r="AD283" s="71">
        <v>3.6744501145895541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1996</v>
      </c>
      <c r="B284" s="70">
        <v>394</v>
      </c>
      <c r="C284" s="70">
        <v>3</v>
      </c>
      <c r="D284" s="70">
        <v>24</v>
      </c>
      <c r="E284" s="70">
        <v>2006</v>
      </c>
      <c r="F284" s="70" t="s">
        <v>790</v>
      </c>
      <c r="G284" s="70" t="s">
        <v>1993</v>
      </c>
      <c r="H284" s="70" t="s">
        <v>1994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1997</v>
      </c>
      <c r="B285" s="70">
        <v>395</v>
      </c>
      <c r="C285" s="70">
        <v>4</v>
      </c>
      <c r="D285" s="70">
        <v>24</v>
      </c>
      <c r="E285" s="70">
        <v>2007</v>
      </c>
      <c r="F285" s="70" t="s">
        <v>791</v>
      </c>
      <c r="G285" s="70" t="s">
        <v>1993</v>
      </c>
      <c r="H285" s="70" t="s">
        <v>1994</v>
      </c>
      <c r="I285" s="148"/>
      <c r="J285" s="71">
        <v>65.769601282745015</v>
      </c>
      <c r="K285" s="71">
        <v>2.605547515733333</v>
      </c>
      <c r="L285" s="71">
        <v>3.0826927764207159</v>
      </c>
      <c r="M285" s="71">
        <v>26.589377226159609</v>
      </c>
      <c r="N285" s="71">
        <v>49.519347042091852</v>
      </c>
      <c r="O285" s="71">
        <v>47.648374085353957</v>
      </c>
      <c r="P285" s="71">
        <v>62.718050322382773</v>
      </c>
      <c r="Q285" s="71">
        <v>2.6147916072587698</v>
      </c>
      <c r="R285" s="71">
        <v>0</v>
      </c>
      <c r="S285" s="71">
        <v>4.1009221949503747</v>
      </c>
      <c r="T285" s="72"/>
      <c r="U285" s="71">
        <v>4718374</v>
      </c>
      <c r="V285" s="71">
        <v>1144</v>
      </c>
      <c r="W285" s="71">
        <v>40</v>
      </c>
      <c r="X285" s="71">
        <v>6805</v>
      </c>
      <c r="Y285" s="71">
        <v>14296</v>
      </c>
      <c r="Z285" s="71">
        <v>23576</v>
      </c>
      <c r="AA285" s="71">
        <v>12282</v>
      </c>
      <c r="AB285" s="71">
        <v>42036</v>
      </c>
      <c r="AC285" s="71">
        <v>0</v>
      </c>
      <c r="AD285" s="71">
        <v>4.1009221949503747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1998</v>
      </c>
      <c r="B286" s="70">
        <v>396</v>
      </c>
      <c r="C286" s="70">
        <v>5</v>
      </c>
      <c r="D286" s="70">
        <v>24</v>
      </c>
      <c r="E286" s="70">
        <v>2008</v>
      </c>
      <c r="F286" s="70" t="s">
        <v>792</v>
      </c>
      <c r="G286" s="70" t="s">
        <v>1993</v>
      </c>
      <c r="H286" s="70" t="s">
        <v>1994</v>
      </c>
      <c r="I286" s="148"/>
      <c r="J286" s="71">
        <v>58.100757281768267</v>
      </c>
      <c r="K286" s="71">
        <v>1.928710955328278</v>
      </c>
      <c r="L286" s="71">
        <v>2.6441108376418851</v>
      </c>
      <c r="M286" s="71">
        <v>29.046499898863079</v>
      </c>
      <c r="N286" s="71">
        <v>49.649001172591241</v>
      </c>
      <c r="O286" s="71">
        <v>46.278724778892851</v>
      </c>
      <c r="P286" s="71">
        <v>60.657307919953688</v>
      </c>
      <c r="Q286" s="71">
        <v>2.54549189506475</v>
      </c>
      <c r="R286" s="71">
        <v>0</v>
      </c>
      <c r="S286" s="71">
        <v>3.684285279007808</v>
      </c>
      <c r="T286" s="72"/>
      <c r="U286" s="71">
        <v>4726318</v>
      </c>
      <c r="V286" s="71">
        <v>1144</v>
      </c>
      <c r="W286" s="71">
        <v>40</v>
      </c>
      <c r="X286" s="71">
        <v>6805</v>
      </c>
      <c r="Y286" s="71">
        <v>14399</v>
      </c>
      <c r="Z286" s="71">
        <v>23702</v>
      </c>
      <c r="AA286" s="71">
        <v>11892</v>
      </c>
      <c r="AB286" s="71">
        <v>41595</v>
      </c>
      <c r="AC286" s="71">
        <v>0</v>
      </c>
      <c r="AD286" s="71">
        <v>3.684285279007808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1999</v>
      </c>
      <c r="B287" s="70">
        <v>397</v>
      </c>
      <c r="C287" s="70">
        <v>6</v>
      </c>
      <c r="D287" s="70">
        <v>24</v>
      </c>
      <c r="E287" s="70">
        <v>2009</v>
      </c>
      <c r="F287" s="70" t="s">
        <v>176</v>
      </c>
      <c r="G287" s="70" t="s">
        <v>1993</v>
      </c>
      <c r="H287" s="70" t="s">
        <v>1994</v>
      </c>
      <c r="I287" s="148"/>
      <c r="J287" s="71">
        <v>46.994965764720533</v>
      </c>
      <c r="K287" s="71">
        <v>2.2175339225671729</v>
      </c>
      <c r="L287" s="71">
        <v>4.5314503850495242</v>
      </c>
      <c r="M287" s="71">
        <v>29.954729660726251</v>
      </c>
      <c r="N287" s="71">
        <v>49.90157654713709</v>
      </c>
      <c r="O287" s="71">
        <v>47.044215604237479</v>
      </c>
      <c r="P287" s="71">
        <v>58.404210605344822</v>
      </c>
      <c r="Q287" s="71">
        <v>2.4083221710692699</v>
      </c>
      <c r="R287" s="71">
        <v>0</v>
      </c>
      <c r="S287" s="71">
        <v>3.8193506523172989</v>
      </c>
      <c r="T287" s="72"/>
      <c r="U287" s="71">
        <v>4008717</v>
      </c>
      <c r="V287" s="71">
        <v>1120</v>
      </c>
      <c r="W287" s="71">
        <v>120</v>
      </c>
      <c r="X287" s="71">
        <v>7150</v>
      </c>
      <c r="Y287" s="71">
        <v>14537</v>
      </c>
      <c r="Z287" s="71">
        <v>23782</v>
      </c>
      <c r="AA287" s="71">
        <v>11755</v>
      </c>
      <c r="AB287" s="71">
        <v>41311</v>
      </c>
      <c r="AC287" s="71">
        <v>0</v>
      </c>
      <c r="AD287" s="71">
        <v>3.8193506523172989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7.8609999999999998</v>
      </c>
      <c r="BK287" s="71">
        <v>0</v>
      </c>
      <c r="BL287" s="71">
        <v>10.8</v>
      </c>
      <c r="BM287" s="71">
        <v>0</v>
      </c>
      <c r="BN287" s="72"/>
      <c r="BO287" s="71">
        <v>0</v>
      </c>
      <c r="BP287" s="71">
        <v>0</v>
      </c>
      <c r="BQ287" s="71">
        <v>2</v>
      </c>
      <c r="BR287" s="71">
        <v>0</v>
      </c>
      <c r="BS287" s="71">
        <v>1</v>
      </c>
      <c r="BT287" s="71">
        <v>0</v>
      </c>
      <c r="BU287"/>
      <c r="BV287" s="70">
        <v>18.661000000000001</v>
      </c>
      <c r="BW287" s="70">
        <v>0</v>
      </c>
      <c r="BX287" s="70">
        <v>0</v>
      </c>
      <c r="BY287" s="70">
        <v>0</v>
      </c>
      <c r="BZ287" s="70">
        <v>0</v>
      </c>
      <c r="CA287" s="70">
        <v>0</v>
      </c>
      <c r="CB287" s="70">
        <v>0</v>
      </c>
      <c r="CC287" s="70">
        <v>0</v>
      </c>
      <c r="CD287" s="70">
        <v>0</v>
      </c>
    </row>
    <row r="288" spans="1:82">
      <c r="A288" s="70" t="s">
        <v>2000</v>
      </c>
      <c r="B288" s="70">
        <v>398</v>
      </c>
      <c r="C288" s="70">
        <v>7</v>
      </c>
      <c r="D288" s="70">
        <v>24</v>
      </c>
      <c r="E288" s="70">
        <v>2010</v>
      </c>
      <c r="F288" s="70" t="s">
        <v>177</v>
      </c>
      <c r="G288" s="70" t="s">
        <v>1993</v>
      </c>
      <c r="H288" s="70" t="s">
        <v>1994</v>
      </c>
      <c r="I288" s="148"/>
      <c r="J288" s="71">
        <v>39.235592848405787</v>
      </c>
      <c r="K288" s="71">
        <v>2.1689927302387901</v>
      </c>
      <c r="L288" s="71">
        <v>3.8769836997699589</v>
      </c>
      <c r="M288" s="71">
        <v>27.98431946533033</v>
      </c>
      <c r="N288" s="71">
        <v>41.780991408781787</v>
      </c>
      <c r="O288" s="71">
        <v>47.289335333451987</v>
      </c>
      <c r="P288" s="71">
        <v>58.880994914455137</v>
      </c>
      <c r="Q288" s="71">
        <v>2.4917206997297399</v>
      </c>
      <c r="R288" s="71">
        <v>0</v>
      </c>
      <c r="S288" s="71">
        <v>5.285642067808916</v>
      </c>
      <c r="T288" s="72"/>
      <c r="U288" s="71">
        <v>3898673</v>
      </c>
      <c r="V288" s="71">
        <v>1120</v>
      </c>
      <c r="W288" s="71">
        <v>120</v>
      </c>
      <c r="X288" s="71">
        <v>7150</v>
      </c>
      <c r="Y288" s="71">
        <v>14633</v>
      </c>
      <c r="Z288" s="71">
        <v>24017</v>
      </c>
      <c r="AA288" s="71">
        <v>11555</v>
      </c>
      <c r="AB288" s="71">
        <v>40956</v>
      </c>
      <c r="AC288" s="71">
        <v>0</v>
      </c>
      <c r="AD288" s="71">
        <v>5.285642067808916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8.1720000000000006</v>
      </c>
      <c r="BK288" s="71">
        <v>0</v>
      </c>
      <c r="BL288" s="71">
        <v>11</v>
      </c>
      <c r="BM288" s="71">
        <v>0</v>
      </c>
      <c r="BN288" s="72"/>
      <c r="BO288" s="71">
        <v>0</v>
      </c>
      <c r="BP288" s="71">
        <v>0</v>
      </c>
      <c r="BQ288" s="71">
        <v>2</v>
      </c>
      <c r="BR288" s="71">
        <v>0</v>
      </c>
      <c r="BS288" s="71">
        <v>1</v>
      </c>
      <c r="BT288" s="71">
        <v>0</v>
      </c>
      <c r="BU288"/>
      <c r="BV288" s="70">
        <v>19.172000000000001</v>
      </c>
      <c r="BW288" s="70">
        <v>0</v>
      </c>
      <c r="BX288" s="70">
        <v>0</v>
      </c>
      <c r="BY288" s="70">
        <v>0</v>
      </c>
      <c r="BZ288" s="70">
        <v>0</v>
      </c>
      <c r="CA288" s="70">
        <v>0</v>
      </c>
      <c r="CB288" s="70">
        <v>0</v>
      </c>
      <c r="CC288" s="70">
        <v>0</v>
      </c>
      <c r="CD288" s="70">
        <v>0</v>
      </c>
    </row>
    <row r="289" spans="1:82">
      <c r="A289" s="70" t="s">
        <v>2001</v>
      </c>
      <c r="B289" s="70">
        <v>399</v>
      </c>
      <c r="C289" s="70">
        <v>8</v>
      </c>
      <c r="D289" s="70">
        <v>24</v>
      </c>
      <c r="E289" s="70">
        <v>2011</v>
      </c>
      <c r="F289" s="70" t="s">
        <v>178</v>
      </c>
      <c r="G289" s="70" t="s">
        <v>1993</v>
      </c>
      <c r="H289" s="70" t="s">
        <v>1994</v>
      </c>
      <c r="I289" s="148"/>
      <c r="J289" s="71">
        <v>54.42025852388312</v>
      </c>
      <c r="K289" s="71">
        <v>3.0898118413534852</v>
      </c>
      <c r="L289" s="71">
        <v>5.3759801625601176</v>
      </c>
      <c r="M289" s="71">
        <v>38.254671679020241</v>
      </c>
      <c r="N289" s="71">
        <v>63.359186009170287</v>
      </c>
      <c r="O289" s="71">
        <v>46.651900766205486</v>
      </c>
      <c r="P289" s="71">
        <v>56.298603687423906</v>
      </c>
      <c r="Q289" s="71">
        <v>2.8470124089320801</v>
      </c>
      <c r="R289" s="71">
        <v>0</v>
      </c>
      <c r="S289" s="71">
        <v>5.5711574438174853</v>
      </c>
      <c r="T289" s="72"/>
      <c r="U289" s="71">
        <v>4267692</v>
      </c>
      <c r="V289" s="71">
        <v>1120</v>
      </c>
      <c r="W289" s="71">
        <v>120</v>
      </c>
      <c r="X289" s="71">
        <v>7150</v>
      </c>
      <c r="Y289" s="71">
        <v>14713</v>
      </c>
      <c r="Z289" s="71">
        <v>24208</v>
      </c>
      <c r="AA289" s="71">
        <v>11377</v>
      </c>
      <c r="AB289" s="71">
        <v>40569</v>
      </c>
      <c r="AC289" s="71">
        <v>0</v>
      </c>
      <c r="AD289" s="71">
        <v>5.5711574438174853</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7.7370000000000001</v>
      </c>
      <c r="BK289" s="71">
        <v>0</v>
      </c>
      <c r="BL289" s="71">
        <v>9.3320000000000007</v>
      </c>
      <c r="BM289" s="71">
        <v>0</v>
      </c>
      <c r="BN289" s="72"/>
      <c r="BO289" s="71">
        <v>0</v>
      </c>
      <c r="BP289" s="71">
        <v>0</v>
      </c>
      <c r="BQ289" s="71">
        <v>2</v>
      </c>
      <c r="BR289" s="71">
        <v>0</v>
      </c>
      <c r="BS289" s="71">
        <v>1</v>
      </c>
      <c r="BT289" s="71">
        <v>0</v>
      </c>
      <c r="BU289"/>
      <c r="BV289" s="70">
        <v>17.068999999999999</v>
      </c>
      <c r="BW289" s="70">
        <v>0</v>
      </c>
      <c r="BX289" s="70">
        <v>0</v>
      </c>
      <c r="BY289" s="70">
        <v>0</v>
      </c>
      <c r="BZ289" s="70">
        <v>0</v>
      </c>
      <c r="CA289" s="70">
        <v>0</v>
      </c>
      <c r="CB289" s="70">
        <v>0</v>
      </c>
      <c r="CC289" s="70">
        <v>0</v>
      </c>
      <c r="CD289" s="70">
        <v>0</v>
      </c>
    </row>
    <row r="290" spans="1:82">
      <c r="A290" s="70" t="s">
        <v>2002</v>
      </c>
      <c r="B290" s="70">
        <v>400</v>
      </c>
      <c r="C290" s="70">
        <v>9</v>
      </c>
      <c r="D290" s="70">
        <v>24</v>
      </c>
      <c r="E290" s="70">
        <v>2012</v>
      </c>
      <c r="F290" s="70" t="s">
        <v>179</v>
      </c>
      <c r="G290" s="70" t="s">
        <v>1993</v>
      </c>
      <c r="H290" s="70" t="s">
        <v>1994</v>
      </c>
      <c r="I290" s="148"/>
      <c r="J290" s="71">
        <v>57.708542875031078</v>
      </c>
      <c r="K290" s="71">
        <v>3.1653083879100148</v>
      </c>
      <c r="L290" s="71">
        <v>5.3730795447461679</v>
      </c>
      <c r="M290" s="71">
        <v>44.481844674529661</v>
      </c>
      <c r="N290" s="71">
        <v>77.395446586615392</v>
      </c>
      <c r="O290" s="71">
        <v>46.762780453948423</v>
      </c>
      <c r="P290" s="71">
        <v>56.131206857905681</v>
      </c>
      <c r="Q290" s="71">
        <v>3.0814797399893701</v>
      </c>
      <c r="R290" s="71">
        <v>0</v>
      </c>
      <c r="S290" s="71">
        <v>6.619466398533997</v>
      </c>
      <c r="T290" s="72"/>
      <c r="U290" s="71">
        <v>4136074</v>
      </c>
      <c r="V290" s="71">
        <v>1120</v>
      </c>
      <c r="W290" s="71">
        <v>120</v>
      </c>
      <c r="X290" s="71">
        <v>7150</v>
      </c>
      <c r="Y290" s="71">
        <v>15011</v>
      </c>
      <c r="Z290" s="71">
        <v>24458</v>
      </c>
      <c r="AA290" s="71">
        <v>11279</v>
      </c>
      <c r="AB290" s="71">
        <v>40415</v>
      </c>
      <c r="AC290" s="71">
        <v>0</v>
      </c>
      <c r="AD290" s="71">
        <v>6.619466398533997</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9.5980000000000008</v>
      </c>
      <c r="BK290" s="71">
        <v>0</v>
      </c>
      <c r="BL290" s="71">
        <v>13.548999999999999</v>
      </c>
      <c r="BM290" s="71">
        <v>0</v>
      </c>
      <c r="BN290" s="72"/>
      <c r="BO290" s="71">
        <v>0</v>
      </c>
      <c r="BP290" s="71">
        <v>0</v>
      </c>
      <c r="BQ290" s="71">
        <v>2</v>
      </c>
      <c r="BR290" s="71">
        <v>0</v>
      </c>
      <c r="BS290" s="71">
        <v>1</v>
      </c>
      <c r="BT290" s="71">
        <v>0</v>
      </c>
      <c r="BU290"/>
      <c r="BV290" s="70">
        <v>23.146999999999998</v>
      </c>
      <c r="BW290" s="70">
        <v>0</v>
      </c>
      <c r="BX290" s="70">
        <v>0</v>
      </c>
      <c r="BY290" s="70">
        <v>0</v>
      </c>
      <c r="BZ290" s="70">
        <v>0</v>
      </c>
      <c r="CA290" s="70">
        <v>0</v>
      </c>
      <c r="CB290" s="70">
        <v>0</v>
      </c>
      <c r="CC290" s="70">
        <v>0</v>
      </c>
      <c r="CD290" s="70">
        <v>0</v>
      </c>
    </row>
    <row r="291" spans="1:82">
      <c r="A291" s="70" t="s">
        <v>2003</v>
      </c>
      <c r="B291" s="70">
        <v>401</v>
      </c>
      <c r="C291" s="70">
        <v>10</v>
      </c>
      <c r="D291" s="70">
        <v>24</v>
      </c>
      <c r="E291" s="70">
        <v>2013</v>
      </c>
      <c r="F291" s="70" t="s">
        <v>180</v>
      </c>
      <c r="G291" s="70" t="s">
        <v>1993</v>
      </c>
      <c r="H291" s="70" t="s">
        <v>1994</v>
      </c>
      <c r="I291" s="148"/>
      <c r="J291" s="71">
        <v>57.871215423207651</v>
      </c>
      <c r="K291" s="71">
        <v>2.6833129354215131</v>
      </c>
      <c r="L291" s="71">
        <v>4.8222455011718797</v>
      </c>
      <c r="M291" s="71">
        <v>41.650817836597327</v>
      </c>
      <c r="N291" s="71">
        <v>78.275800000375952</v>
      </c>
      <c r="O291" s="71">
        <v>45.106399833646492</v>
      </c>
      <c r="P291" s="71">
        <v>55.618381884025546</v>
      </c>
      <c r="Q291" s="71">
        <v>3.1084290523788898</v>
      </c>
      <c r="R291" s="71">
        <v>0</v>
      </c>
      <c r="S291" s="71">
        <v>4.3189475046743784</v>
      </c>
      <c r="T291" s="72"/>
      <c r="U291" s="71">
        <v>4132922</v>
      </c>
      <c r="V291" s="71">
        <v>1120</v>
      </c>
      <c r="W291" s="71">
        <v>120</v>
      </c>
      <c r="X291" s="71">
        <v>7150</v>
      </c>
      <c r="Y291" s="71">
        <v>15081</v>
      </c>
      <c r="Z291" s="71">
        <v>24645</v>
      </c>
      <c r="AA291" s="71">
        <v>11134</v>
      </c>
      <c r="AB291" s="71">
        <v>40184</v>
      </c>
      <c r="AC291" s="71">
        <v>0</v>
      </c>
      <c r="AD291" s="71">
        <v>4.3189475046743784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10.944000000000001</v>
      </c>
      <c r="BK291" s="71">
        <v>0</v>
      </c>
      <c r="BL291" s="71">
        <v>14.601000000000001</v>
      </c>
      <c r="BM291" s="71">
        <v>0</v>
      </c>
      <c r="BN291" s="72"/>
      <c r="BO291" s="71">
        <v>0</v>
      </c>
      <c r="BP291" s="71">
        <v>0</v>
      </c>
      <c r="BQ291" s="71">
        <v>2</v>
      </c>
      <c r="BR291" s="71">
        <v>0</v>
      </c>
      <c r="BS291" s="71">
        <v>1</v>
      </c>
      <c r="BT291" s="71">
        <v>0</v>
      </c>
      <c r="BU291"/>
      <c r="BV291" s="70">
        <v>25.545000000000002</v>
      </c>
      <c r="BW291" s="70">
        <v>0</v>
      </c>
      <c r="BX291" s="70">
        <v>0</v>
      </c>
      <c r="BY291" s="70">
        <v>0</v>
      </c>
      <c r="BZ291" s="70">
        <v>0</v>
      </c>
      <c r="CA291" s="70">
        <v>0</v>
      </c>
      <c r="CB291" s="70">
        <v>0</v>
      </c>
      <c r="CC291" s="70">
        <v>0</v>
      </c>
      <c r="CD291" s="70">
        <v>0</v>
      </c>
    </row>
    <row r="292" spans="1:82">
      <c r="A292" s="70" t="s">
        <v>2004</v>
      </c>
      <c r="B292" s="70">
        <v>402</v>
      </c>
      <c r="C292" s="70">
        <v>11</v>
      </c>
      <c r="D292" s="70">
        <v>24</v>
      </c>
      <c r="E292" s="70">
        <v>2014</v>
      </c>
      <c r="F292" s="70" t="s">
        <v>181</v>
      </c>
      <c r="G292" s="1064" t="s">
        <v>1993</v>
      </c>
      <c r="H292" s="70" t="s">
        <v>1994</v>
      </c>
      <c r="I292" s="148"/>
      <c r="J292" s="71">
        <v>57.690651473103742</v>
      </c>
      <c r="K292" s="71">
        <v>2.5927622967679351</v>
      </c>
      <c r="L292" s="71">
        <v>6.8275979789979599</v>
      </c>
      <c r="M292" s="71">
        <v>44.718337018884789</v>
      </c>
      <c r="N292" s="71">
        <v>69.817880077526041</v>
      </c>
      <c r="O292" s="71">
        <v>42.974745273833875</v>
      </c>
      <c r="P292" s="71">
        <v>55.129171734432099</v>
      </c>
      <c r="Q292" s="71">
        <v>2.9521460403253399</v>
      </c>
      <c r="R292" s="71">
        <v>0</v>
      </c>
      <c r="S292" s="71">
        <v>5.8450083554991004</v>
      </c>
      <c r="T292" s="72"/>
      <c r="U292" s="71">
        <v>4268943</v>
      </c>
      <c r="V292" s="71">
        <v>913</v>
      </c>
      <c r="W292" s="71">
        <v>154</v>
      </c>
      <c r="X292" s="71">
        <v>7160</v>
      </c>
      <c r="Y292" s="71">
        <v>15091</v>
      </c>
      <c r="Z292" s="71">
        <v>24730</v>
      </c>
      <c r="AA292" s="71">
        <v>10979</v>
      </c>
      <c r="AB292" s="71">
        <v>39777</v>
      </c>
      <c r="AC292" s="71">
        <v>0</v>
      </c>
      <c r="AD292" s="71">
        <v>5.8450083554991004</v>
      </c>
      <c r="AE292" s="72"/>
      <c r="AF292" s="71"/>
      <c r="AG292" s="71"/>
      <c r="AH292" s="71"/>
      <c r="AI292" s="71"/>
      <c r="AJ292" s="71"/>
      <c r="AK292" s="71"/>
      <c r="AL292" s="71"/>
      <c r="AM292" s="71"/>
      <c r="AN292" s="71"/>
      <c r="AO292" s="71"/>
      <c r="AP292" s="71"/>
      <c r="AQ292" s="72"/>
      <c r="AR292" s="71">
        <v>884</v>
      </c>
      <c r="AS292" s="71">
        <v>562</v>
      </c>
      <c r="AT292" s="71">
        <v>0</v>
      </c>
      <c r="AU292" s="71">
        <v>1</v>
      </c>
      <c r="AV292" s="71">
        <v>0</v>
      </c>
      <c r="AW292" s="71">
        <v>0</v>
      </c>
      <c r="AX292" s="71"/>
      <c r="AY292" s="72"/>
      <c r="AZ292" s="71">
        <v>4304.3599999999997</v>
      </c>
      <c r="BA292" s="71">
        <v>35378.023999999998</v>
      </c>
      <c r="BB292" s="71">
        <v>0</v>
      </c>
      <c r="BC292" s="71">
        <v>2</v>
      </c>
      <c r="BD292" s="71">
        <v>0</v>
      </c>
      <c r="BE292" s="71">
        <v>0</v>
      </c>
      <c r="BF292" s="71"/>
      <c r="BG292" s="72"/>
      <c r="BH292" s="71">
        <v>0</v>
      </c>
      <c r="BI292" s="71">
        <v>0</v>
      </c>
      <c r="BJ292" s="71">
        <v>10.625999999999999</v>
      </c>
      <c r="BK292" s="71">
        <v>0</v>
      </c>
      <c r="BL292" s="71">
        <v>29.768000000000001</v>
      </c>
      <c r="BM292" s="71">
        <v>0</v>
      </c>
      <c r="BN292" s="72"/>
      <c r="BO292" s="71">
        <v>0</v>
      </c>
      <c r="BP292" s="71">
        <v>0</v>
      </c>
      <c r="BQ292" s="71">
        <v>2</v>
      </c>
      <c r="BR292" s="71">
        <v>0</v>
      </c>
      <c r="BS292" s="71">
        <v>1</v>
      </c>
      <c r="BT292" s="71">
        <v>0</v>
      </c>
      <c r="BU292"/>
      <c r="BV292" s="70">
        <v>25.856999999999999</v>
      </c>
      <c r="BW292" s="70">
        <v>0</v>
      </c>
      <c r="BX292" s="70">
        <v>14.537000000000001</v>
      </c>
      <c r="BY292" s="70">
        <v>0</v>
      </c>
      <c r="BZ292" s="70">
        <v>0</v>
      </c>
      <c r="CA292" s="70">
        <v>0</v>
      </c>
      <c r="CB292" s="70">
        <v>0</v>
      </c>
      <c r="CC292" s="70">
        <v>0</v>
      </c>
      <c r="CD292" s="70">
        <v>0</v>
      </c>
    </row>
    <row r="293" spans="1:82">
      <c r="A293" s="70" t="s">
        <v>2005</v>
      </c>
      <c r="B293" s="70">
        <v>403</v>
      </c>
      <c r="C293" s="70">
        <v>12</v>
      </c>
      <c r="D293" s="70">
        <v>24</v>
      </c>
      <c r="E293" s="70">
        <v>2015</v>
      </c>
      <c r="F293" s="70" t="s">
        <v>182</v>
      </c>
      <c r="G293" s="1064" t="s">
        <v>1993</v>
      </c>
      <c r="H293" s="70" t="s">
        <v>1994</v>
      </c>
      <c r="I293" s="148"/>
      <c r="J293" s="71">
        <v>68.608167943176198</v>
      </c>
      <c r="K293" s="71">
        <v>2.3142431649035409</v>
      </c>
      <c r="L293" s="71">
        <v>6.593630568508746</v>
      </c>
      <c r="M293" s="71">
        <v>40.715405249211962</v>
      </c>
      <c r="N293" s="71">
        <v>62.260052474420107</v>
      </c>
      <c r="O293" s="71">
        <v>42.671816250194603</v>
      </c>
      <c r="P293" s="71">
        <v>54.534514383987805</v>
      </c>
      <c r="Q293" s="71">
        <v>2.8497103595747699</v>
      </c>
      <c r="R293" s="71">
        <v>0</v>
      </c>
      <c r="S293" s="71">
        <v>6.9365307639473226</v>
      </c>
      <c r="T293" s="72"/>
      <c r="U293" s="71">
        <v>5215877</v>
      </c>
      <c r="V293" s="71">
        <v>913</v>
      </c>
      <c r="W293" s="71">
        <v>154</v>
      </c>
      <c r="X293" s="71">
        <v>7160</v>
      </c>
      <c r="Y293" s="71">
        <v>15150</v>
      </c>
      <c r="Z293" s="71">
        <v>24792</v>
      </c>
      <c r="AA293" s="71">
        <v>10852</v>
      </c>
      <c r="AB293" s="71">
        <v>39223</v>
      </c>
      <c r="AC293" s="71">
        <v>0</v>
      </c>
      <c r="AD293" s="71">
        <v>6.9365307639473226</v>
      </c>
      <c r="AE293" s="72"/>
      <c r="AF293" s="71">
        <v>61177568.283695087</v>
      </c>
      <c r="AG293" s="71">
        <v>1566405.530662714</v>
      </c>
      <c r="AH293" s="71">
        <v>1207223.4234877711</v>
      </c>
      <c r="AI293" s="71">
        <v>43764609.228877082</v>
      </c>
      <c r="AJ293" s="71">
        <v>83756607.50300765</v>
      </c>
      <c r="AK293" s="71">
        <v>0</v>
      </c>
      <c r="AL293" s="71">
        <v>0</v>
      </c>
      <c r="AM293" s="71">
        <v>5375347.6157032531</v>
      </c>
      <c r="AN293" s="71">
        <v>0</v>
      </c>
      <c r="AO293" s="71">
        <v>0</v>
      </c>
      <c r="AP293" s="71">
        <v>196847761.58543357</v>
      </c>
      <c r="AQ293" s="72"/>
      <c r="AR293" s="71">
        <v>917</v>
      </c>
      <c r="AS293" s="71">
        <v>803</v>
      </c>
      <c r="AT293" s="71">
        <v>0</v>
      </c>
      <c r="AU293" s="71">
        <v>0</v>
      </c>
      <c r="AV293" s="71">
        <v>0</v>
      </c>
      <c r="AW293" s="71">
        <v>0</v>
      </c>
      <c r="AX293" s="71"/>
      <c r="AY293" s="72"/>
      <c r="AZ293" s="71">
        <v>4515.01</v>
      </c>
      <c r="BA293" s="71">
        <v>51746.05</v>
      </c>
      <c r="BB293" s="71">
        <v>0</v>
      </c>
      <c r="BC293" s="71">
        <v>0</v>
      </c>
      <c r="BD293" s="71">
        <v>0</v>
      </c>
      <c r="BE293" s="71">
        <v>0</v>
      </c>
      <c r="BF293" s="71"/>
      <c r="BG293" s="72"/>
      <c r="BH293" s="71">
        <v>0</v>
      </c>
      <c r="BI293" s="71">
        <v>0</v>
      </c>
      <c r="BJ293" s="71">
        <v>10.444000000000001</v>
      </c>
      <c r="BK293" s="71">
        <v>0</v>
      </c>
      <c r="BL293" s="71">
        <v>29.465</v>
      </c>
      <c r="BM293" s="71">
        <v>0</v>
      </c>
      <c r="BN293" s="72"/>
      <c r="BO293" s="71">
        <v>0</v>
      </c>
      <c r="BP293" s="71">
        <v>0</v>
      </c>
      <c r="BQ293" s="71">
        <v>2</v>
      </c>
      <c r="BR293" s="71">
        <v>0</v>
      </c>
      <c r="BS293" s="71">
        <v>1</v>
      </c>
      <c r="BT293" s="71">
        <v>0</v>
      </c>
      <c r="BU293"/>
      <c r="BV293" s="70">
        <v>25.373999999999999</v>
      </c>
      <c r="BW293" s="70">
        <v>0</v>
      </c>
      <c r="BX293" s="70">
        <v>14.535</v>
      </c>
      <c r="BY293" s="70">
        <v>0</v>
      </c>
      <c r="BZ293" s="70">
        <v>0</v>
      </c>
      <c r="CA293" s="70">
        <v>0</v>
      </c>
      <c r="CB293" s="70">
        <v>0</v>
      </c>
      <c r="CC293" s="70">
        <v>0</v>
      </c>
      <c r="CD293" s="70">
        <v>0</v>
      </c>
    </row>
    <row r="294" spans="1:82">
      <c r="A294" s="70" t="s">
        <v>2006</v>
      </c>
      <c r="B294" s="70">
        <v>404</v>
      </c>
      <c r="C294" s="70">
        <v>13</v>
      </c>
      <c r="D294" s="70">
        <v>24</v>
      </c>
      <c r="E294" s="70">
        <v>2016</v>
      </c>
      <c r="F294" s="70" t="s">
        <v>155</v>
      </c>
      <c r="G294" s="70" t="s">
        <v>1993</v>
      </c>
      <c r="H294" s="70" t="s">
        <v>1994</v>
      </c>
      <c r="I294" s="148"/>
      <c r="J294" s="71">
        <v>50.915646409675666</v>
      </c>
      <c r="K294" s="71">
        <v>2.1953241672117589</v>
      </c>
      <c r="L294" s="71">
        <v>7.1137454296732248</v>
      </c>
      <c r="M294" s="71">
        <v>28.986307903442697</v>
      </c>
      <c r="N294" s="71">
        <v>52.196023450202205</v>
      </c>
      <c r="O294" s="71">
        <v>42.163833604326314</v>
      </c>
      <c r="P294" s="71">
        <v>52.517925385262302</v>
      </c>
      <c r="Q294" s="71">
        <v>2.7328944216227349</v>
      </c>
      <c r="R294" s="71">
        <v>0</v>
      </c>
      <c r="S294" s="71">
        <v>6.9031857712850053</v>
      </c>
      <c r="T294" s="72"/>
      <c r="U294" s="71">
        <v>4568237</v>
      </c>
      <c r="V294" s="71">
        <v>913</v>
      </c>
      <c r="W294" s="71">
        <v>154</v>
      </c>
      <c r="X294" s="71">
        <v>7160</v>
      </c>
      <c r="Y294" s="71">
        <v>15203</v>
      </c>
      <c r="Z294" s="71">
        <v>24798</v>
      </c>
      <c r="AA294" s="71">
        <v>10809</v>
      </c>
      <c r="AB294" s="71">
        <v>38692</v>
      </c>
      <c r="AC294" s="71">
        <v>0</v>
      </c>
      <c r="AD294" s="71">
        <v>6.9031857712850053</v>
      </c>
      <c r="AE294" s="72"/>
      <c r="AF294" s="71">
        <v>50477920.675702557</v>
      </c>
      <c r="AG294" s="71">
        <v>1561531.8868094899</v>
      </c>
      <c r="AH294" s="71">
        <v>1123177.4650759629</v>
      </c>
      <c r="AI294" s="71">
        <v>42163150.306016013</v>
      </c>
      <c r="AJ294" s="71">
        <v>89700270.395681813</v>
      </c>
      <c r="AK294" s="71">
        <v>0</v>
      </c>
      <c r="AL294" s="71">
        <v>0</v>
      </c>
      <c r="AM294" s="71">
        <v>5306695.8746601436</v>
      </c>
      <c r="AN294" s="71">
        <v>0</v>
      </c>
      <c r="AO294" s="71">
        <v>0</v>
      </c>
      <c r="AP294" s="71">
        <v>190332746.60394597</v>
      </c>
      <c r="AQ294" s="72"/>
      <c r="AR294" s="71">
        <v>956</v>
      </c>
      <c r="AS294" s="71">
        <v>956</v>
      </c>
      <c r="AT294" s="71">
        <v>0</v>
      </c>
      <c r="AU294" s="71">
        <v>0</v>
      </c>
      <c r="AV294" s="71">
        <v>0</v>
      </c>
      <c r="AW294" s="71">
        <v>0</v>
      </c>
      <c r="AX294" s="71"/>
      <c r="AY294" s="72"/>
      <c r="AZ294" s="71">
        <v>4731.4219999999996</v>
      </c>
      <c r="BA294" s="71">
        <v>68623.75</v>
      </c>
      <c r="BB294" s="71">
        <v>0</v>
      </c>
      <c r="BC294" s="71">
        <v>0</v>
      </c>
      <c r="BD294" s="71">
        <v>0</v>
      </c>
      <c r="BE294" s="71">
        <v>0</v>
      </c>
      <c r="BF294" s="71"/>
      <c r="BG294" s="72"/>
      <c r="BH294" s="71">
        <v>0</v>
      </c>
      <c r="BI294" s="71">
        <v>0</v>
      </c>
      <c r="BJ294" s="71">
        <v>9.9350000000000005</v>
      </c>
      <c r="BK294" s="71">
        <v>0</v>
      </c>
      <c r="BL294" s="71">
        <v>28.872</v>
      </c>
      <c r="BM294" s="71">
        <v>0</v>
      </c>
      <c r="BN294" s="72"/>
      <c r="BO294" s="71">
        <v>0</v>
      </c>
      <c r="BP294" s="71">
        <v>0</v>
      </c>
      <c r="BQ294" s="71">
        <v>2</v>
      </c>
      <c r="BR294" s="71">
        <v>0</v>
      </c>
      <c r="BS294" s="71">
        <v>1</v>
      </c>
      <c r="BT294" s="71">
        <v>0</v>
      </c>
      <c r="BU294"/>
      <c r="BV294" s="70">
        <v>23.937999999999999</v>
      </c>
      <c r="BW294" s="70">
        <v>0</v>
      </c>
      <c r="BX294" s="70">
        <v>14.869</v>
      </c>
      <c r="BY294" s="70">
        <v>0</v>
      </c>
      <c r="BZ294" s="70">
        <v>0</v>
      </c>
      <c r="CA294" s="70">
        <v>0</v>
      </c>
      <c r="CB294" s="70">
        <v>0</v>
      </c>
      <c r="CC294" s="70">
        <v>0</v>
      </c>
      <c r="CD294" s="70">
        <v>0</v>
      </c>
    </row>
    <row r="295" spans="1:82">
      <c r="A295" s="70" t="s">
        <v>2007</v>
      </c>
      <c r="B295" s="70">
        <v>405</v>
      </c>
      <c r="C295" s="70">
        <v>14</v>
      </c>
      <c r="D295" s="70">
        <v>24</v>
      </c>
      <c r="E295" s="70">
        <v>2017</v>
      </c>
      <c r="F295" s="70" t="s">
        <v>156</v>
      </c>
      <c r="G295" s="70" t="s">
        <v>1993</v>
      </c>
      <c r="H295" s="70" t="s">
        <v>1994</v>
      </c>
      <c r="I295" s="148"/>
      <c r="J295" s="71">
        <v>51.389478289761733</v>
      </c>
      <c r="K295" s="71">
        <v>2.2246963929512553</v>
      </c>
      <c r="L295" s="71">
        <v>6.7246301219207085</v>
      </c>
      <c r="M295" s="71">
        <v>29.322113504656464</v>
      </c>
      <c r="N295" s="71">
        <v>52.506996568644233</v>
      </c>
      <c r="O295" s="71">
        <v>41.644747551701229</v>
      </c>
      <c r="P295" s="71">
        <v>51.22448229196663</v>
      </c>
      <c r="Q295" s="71">
        <v>2.6165414838326102</v>
      </c>
      <c r="R295" s="71">
        <v>0</v>
      </c>
      <c r="S295" s="71">
        <v>5.7346713677800869</v>
      </c>
      <c r="T295" s="72"/>
      <c r="U295" s="71">
        <v>4626970</v>
      </c>
      <c r="V295" s="71">
        <v>913</v>
      </c>
      <c r="W295" s="71">
        <v>154</v>
      </c>
      <c r="X295" s="71">
        <v>7160</v>
      </c>
      <c r="Y295" s="71">
        <v>15342</v>
      </c>
      <c r="Z295" s="71">
        <v>24899</v>
      </c>
      <c r="AA295" s="71">
        <v>10610</v>
      </c>
      <c r="AB295" s="71">
        <v>38308</v>
      </c>
      <c r="AC295" s="71">
        <v>0</v>
      </c>
      <c r="AD295" s="71">
        <v>5.7346713677800869</v>
      </c>
      <c r="AE295" s="72"/>
      <c r="AF295" s="71">
        <v>52654647.683874317</v>
      </c>
      <c r="AG295" s="71">
        <v>1591161.2067117649</v>
      </c>
      <c r="AH295" s="71">
        <v>1403386.4954854529</v>
      </c>
      <c r="AI295" s="71">
        <v>43823907.288495287</v>
      </c>
      <c r="AJ295" s="71">
        <v>85428322.444524124</v>
      </c>
      <c r="AK295" s="71">
        <v>0</v>
      </c>
      <c r="AL295" s="71">
        <v>0</v>
      </c>
      <c r="AM295" s="71">
        <v>5262250.5223763371</v>
      </c>
      <c r="AN295" s="71">
        <v>0</v>
      </c>
      <c r="AO295" s="71">
        <v>0</v>
      </c>
      <c r="AP295" s="71">
        <v>190163675.64146727</v>
      </c>
      <c r="AQ295" s="72"/>
      <c r="AR295" s="71">
        <v>1004</v>
      </c>
      <c r="AS295" s="71">
        <v>1052</v>
      </c>
      <c r="AT295" s="71">
        <v>0</v>
      </c>
      <c r="AU295" s="71">
        <v>0</v>
      </c>
      <c r="AV295" s="71">
        <v>0</v>
      </c>
      <c r="AW295" s="71">
        <v>0</v>
      </c>
      <c r="AX295" s="71"/>
      <c r="AY295" s="72"/>
      <c r="AZ295" s="71">
        <v>4997.2190000000001</v>
      </c>
      <c r="BA295" s="71">
        <v>82540.650000000038</v>
      </c>
      <c r="BB295" s="71">
        <v>0</v>
      </c>
      <c r="BC295" s="71">
        <v>0</v>
      </c>
      <c r="BD295" s="71">
        <v>0</v>
      </c>
      <c r="BE295" s="71">
        <v>0</v>
      </c>
      <c r="BF295" s="71"/>
      <c r="BG295" s="72"/>
      <c r="BH295" s="71">
        <v>0</v>
      </c>
      <c r="BI295" s="71">
        <v>0</v>
      </c>
      <c r="BJ295" s="71">
        <v>8.3989999999999991</v>
      </c>
      <c r="BK295" s="71">
        <v>0</v>
      </c>
      <c r="BL295" s="71">
        <v>26.545000000000002</v>
      </c>
      <c r="BM295" s="71">
        <v>0</v>
      </c>
      <c r="BN295" s="72"/>
      <c r="BO295" s="71">
        <v>0</v>
      </c>
      <c r="BP295" s="71">
        <v>0</v>
      </c>
      <c r="BQ295" s="71">
        <v>2</v>
      </c>
      <c r="BR295" s="71">
        <v>0</v>
      </c>
      <c r="BS295" s="71">
        <v>1</v>
      </c>
      <c r="BT295" s="71">
        <v>0</v>
      </c>
      <c r="BU295"/>
      <c r="BV295" s="70">
        <v>20.207000000000001</v>
      </c>
      <c r="BW295" s="70">
        <v>0</v>
      </c>
      <c r="BX295" s="70">
        <v>14.737</v>
      </c>
      <c r="BY295" s="70">
        <v>0</v>
      </c>
      <c r="BZ295" s="70">
        <v>0</v>
      </c>
      <c r="CA295" s="70">
        <v>0</v>
      </c>
      <c r="CB295" s="70">
        <v>0</v>
      </c>
      <c r="CC295" s="70">
        <v>0</v>
      </c>
      <c r="CD295" s="70">
        <v>0</v>
      </c>
    </row>
    <row r="296" spans="1:82">
      <c r="A296" s="70" t="s">
        <v>2008</v>
      </c>
      <c r="B296" s="70">
        <v>406</v>
      </c>
      <c r="C296" s="70">
        <v>15</v>
      </c>
      <c r="D296" s="70">
        <v>24</v>
      </c>
      <c r="E296" s="70">
        <v>2018</v>
      </c>
      <c r="F296" s="70" t="s">
        <v>183</v>
      </c>
      <c r="G296" s="70" t="s">
        <v>1993</v>
      </c>
      <c r="H296" s="70" t="s">
        <v>1994</v>
      </c>
      <c r="I296" s="148"/>
      <c r="J296" s="71">
        <v>51.360302807827743</v>
      </c>
      <c r="K296" s="71">
        <v>2.1076304299673603</v>
      </c>
      <c r="L296" s="71">
        <v>6.1428774900197354</v>
      </c>
      <c r="M296" s="71">
        <v>29.006974646006736</v>
      </c>
      <c r="N296" s="71">
        <v>50.605148178039691</v>
      </c>
      <c r="O296" s="71">
        <v>40.770430717398035</v>
      </c>
      <c r="P296" s="71">
        <v>50.523386230012115</v>
      </c>
      <c r="Q296" s="71">
        <v>2.3933236492696999</v>
      </c>
      <c r="R296" s="71">
        <v>0</v>
      </c>
      <c r="S296" s="71">
        <v>4.7807981442414604</v>
      </c>
      <c r="T296" s="72"/>
      <c r="U296" s="71">
        <v>4970591</v>
      </c>
      <c r="V296" s="71">
        <v>913</v>
      </c>
      <c r="W296" s="71">
        <v>154</v>
      </c>
      <c r="X296" s="71">
        <v>7160</v>
      </c>
      <c r="Y296" s="71">
        <v>15392</v>
      </c>
      <c r="Z296" s="71">
        <v>24843</v>
      </c>
      <c r="AA296" s="71">
        <v>10570</v>
      </c>
      <c r="AB296" s="71">
        <v>37761</v>
      </c>
      <c r="AC296" s="71">
        <v>0</v>
      </c>
      <c r="AD296" s="71">
        <v>4.7807981442414604</v>
      </c>
      <c r="AE296" s="72"/>
      <c r="AF296" s="71">
        <v>55404685.841283798</v>
      </c>
      <c r="AG296" s="71">
        <v>1418747.1872955121</v>
      </c>
      <c r="AH296" s="71">
        <v>1292888.188922395</v>
      </c>
      <c r="AI296" s="71">
        <v>41622142.746792383</v>
      </c>
      <c r="AJ296" s="71">
        <v>82330007.656685412</v>
      </c>
      <c r="AK296" s="71">
        <v>0</v>
      </c>
      <c r="AL296" s="71">
        <v>0</v>
      </c>
      <c r="AM296" s="71">
        <v>5197843.591582573</v>
      </c>
      <c r="AN296" s="71">
        <v>0</v>
      </c>
      <c r="AO296" s="71">
        <v>0</v>
      </c>
      <c r="AP296" s="71">
        <v>187266315.21256205</v>
      </c>
      <c r="AQ296" s="72"/>
      <c r="AR296" s="71">
        <v>1045</v>
      </c>
      <c r="AS296" s="71">
        <v>1189</v>
      </c>
      <c r="AT296" s="71">
        <v>0</v>
      </c>
      <c r="AU296" s="71">
        <v>0</v>
      </c>
      <c r="AV296" s="71">
        <v>0</v>
      </c>
      <c r="AW296" s="71">
        <v>0</v>
      </c>
      <c r="AX296" s="71"/>
      <c r="AY296" s="72"/>
      <c r="AZ296" s="71">
        <v>5257.7829999999976</v>
      </c>
      <c r="BA296" s="71">
        <v>93629.65</v>
      </c>
      <c r="BB296" s="71">
        <v>0</v>
      </c>
      <c r="BC296" s="71">
        <v>0</v>
      </c>
      <c r="BD296" s="71">
        <v>0</v>
      </c>
      <c r="BE296" s="71">
        <v>0</v>
      </c>
      <c r="BF296" s="71"/>
      <c r="BG296" s="72"/>
      <c r="BH296" s="71">
        <v>0</v>
      </c>
      <c r="BI296" s="71">
        <v>0</v>
      </c>
      <c r="BJ296" s="71">
        <v>8.0280000000000005</v>
      </c>
      <c r="BK296" s="71">
        <v>0</v>
      </c>
      <c r="BL296" s="71">
        <v>26.812000000000001</v>
      </c>
      <c r="BM296" s="71">
        <v>0</v>
      </c>
      <c r="BN296" s="72"/>
      <c r="BO296" s="71">
        <v>0</v>
      </c>
      <c r="BP296" s="71">
        <v>0</v>
      </c>
      <c r="BQ296" s="71">
        <v>2</v>
      </c>
      <c r="BR296" s="71">
        <v>0</v>
      </c>
      <c r="BS296" s="71">
        <v>1</v>
      </c>
      <c r="BT296" s="71">
        <v>0</v>
      </c>
      <c r="BU296"/>
      <c r="BV296" s="70">
        <v>20.056999999999999</v>
      </c>
      <c r="BW296" s="70">
        <v>0</v>
      </c>
      <c r="BX296" s="70">
        <v>14.782999999999999</v>
      </c>
      <c r="BY296" s="70">
        <v>0</v>
      </c>
      <c r="BZ296" s="70">
        <v>0</v>
      </c>
      <c r="CA296" s="70">
        <v>0</v>
      </c>
      <c r="CB296" s="70">
        <v>0</v>
      </c>
      <c r="CC296" s="70">
        <v>0</v>
      </c>
      <c r="CD296" s="70">
        <v>0</v>
      </c>
    </row>
    <row r="297" spans="1:82">
      <c r="A297" s="70" t="s">
        <v>2009</v>
      </c>
      <c r="B297" s="70">
        <v>407</v>
      </c>
      <c r="C297" s="70">
        <v>16</v>
      </c>
      <c r="D297" s="70">
        <v>24</v>
      </c>
      <c r="E297" s="70">
        <v>2019</v>
      </c>
      <c r="F297" s="70" t="s">
        <v>158</v>
      </c>
      <c r="G297" s="70" t="s">
        <v>1993</v>
      </c>
      <c r="H297" s="70" t="s">
        <v>1994</v>
      </c>
      <c r="I297" s="148"/>
      <c r="J297" s="71">
        <v>41.74983474195087</v>
      </c>
      <c r="K297" s="71">
        <v>1.8017747604875014</v>
      </c>
      <c r="L297" s="71">
        <v>6.0473603756092658</v>
      </c>
      <c r="M297" s="71">
        <v>24.496700218858194</v>
      </c>
      <c r="N297" s="71">
        <v>39.787581010658705</v>
      </c>
      <c r="O297" s="71">
        <v>39.524522822544689</v>
      </c>
      <c r="P297" s="71">
        <v>49.931590883132671</v>
      </c>
      <c r="Q297" s="71">
        <v>2.2909301903505002</v>
      </c>
      <c r="R297" s="71">
        <v>0</v>
      </c>
      <c r="S297" s="71">
        <v>5.5433207841263261</v>
      </c>
      <c r="T297" s="72"/>
      <c r="U297" s="71">
        <v>4932821</v>
      </c>
      <c r="V297" s="71">
        <v>913</v>
      </c>
      <c r="W297" s="71">
        <v>154</v>
      </c>
      <c r="X297" s="71">
        <v>7160</v>
      </c>
      <c r="Y297" s="71">
        <v>15388</v>
      </c>
      <c r="Z297" s="71">
        <v>24745</v>
      </c>
      <c r="AA297" s="71">
        <v>10368</v>
      </c>
      <c r="AB297" s="71">
        <v>37124</v>
      </c>
      <c r="AC297" s="71">
        <v>0</v>
      </c>
      <c r="AD297" s="71">
        <v>5.5433207841263261</v>
      </c>
      <c r="AE297" s="72"/>
      <c r="AF297" s="71">
        <v>54020784.551607586</v>
      </c>
      <c r="AG297" s="71">
        <v>1378663.2940215149</v>
      </c>
      <c r="AH297" s="71">
        <v>1421299.073254372</v>
      </c>
      <c r="AI297" s="71">
        <v>43941233.649723157</v>
      </c>
      <c r="AJ297" s="71">
        <v>76263437.435478911</v>
      </c>
      <c r="AK297" s="71">
        <v>0</v>
      </c>
      <c r="AL297" s="71">
        <v>0</v>
      </c>
      <c r="AM297" s="71">
        <v>5056009.3306776267</v>
      </c>
      <c r="AN297" s="71">
        <v>0</v>
      </c>
      <c r="AO297" s="71">
        <v>0</v>
      </c>
      <c r="AP297" s="71">
        <v>182081427.33476317</v>
      </c>
      <c r="AQ297" s="72"/>
      <c r="AR297" s="71">
        <v>1090</v>
      </c>
      <c r="AS297" s="71">
        <v>1354</v>
      </c>
      <c r="AT297" s="71">
        <v>0</v>
      </c>
      <c r="AU297" s="71">
        <v>0</v>
      </c>
      <c r="AV297" s="71">
        <v>0</v>
      </c>
      <c r="AW297" s="71">
        <v>0</v>
      </c>
      <c r="AX297" s="71"/>
      <c r="AY297" s="72"/>
      <c r="AZ297" s="71">
        <v>5561.1270000000013</v>
      </c>
      <c r="BA297" s="71">
        <v>105996.4499999999</v>
      </c>
      <c r="BB297" s="71">
        <v>0</v>
      </c>
      <c r="BC297" s="71">
        <v>0</v>
      </c>
      <c r="BD297" s="71">
        <v>0</v>
      </c>
      <c r="BE297" s="71">
        <v>0</v>
      </c>
      <c r="BF297" s="71"/>
      <c r="BG297" s="72"/>
      <c r="BH297" s="71">
        <v>0</v>
      </c>
      <c r="BI297" s="71">
        <v>0</v>
      </c>
      <c r="BJ297" s="71">
        <v>7.657</v>
      </c>
      <c r="BK297" s="71">
        <v>0</v>
      </c>
      <c r="BL297" s="71">
        <v>26.146000000000001</v>
      </c>
      <c r="BM297" s="71">
        <v>0</v>
      </c>
      <c r="BN297" s="72"/>
      <c r="BO297" s="71">
        <v>0</v>
      </c>
      <c r="BP297" s="71">
        <v>0</v>
      </c>
      <c r="BQ297" s="71">
        <v>2</v>
      </c>
      <c r="BR297" s="71">
        <v>0</v>
      </c>
      <c r="BS297" s="71">
        <v>1</v>
      </c>
      <c r="BT297" s="71">
        <v>0</v>
      </c>
      <c r="BU297"/>
      <c r="BV297" s="70">
        <v>18.933</v>
      </c>
      <c r="BW297" s="70">
        <v>0</v>
      </c>
      <c r="BX297" s="70">
        <v>14.87</v>
      </c>
      <c r="BY297" s="70">
        <v>0</v>
      </c>
      <c r="BZ297" s="70">
        <v>0</v>
      </c>
      <c r="CA297" s="70">
        <v>0</v>
      </c>
      <c r="CB297" s="70">
        <v>0</v>
      </c>
      <c r="CC297" s="70">
        <v>0</v>
      </c>
      <c r="CD297" s="70">
        <v>0</v>
      </c>
    </row>
    <row r="298" spans="1:82">
      <c r="A298" s="70" t="s">
        <v>2010</v>
      </c>
      <c r="B298" s="70">
        <v>408</v>
      </c>
      <c r="C298" s="70">
        <v>17</v>
      </c>
      <c r="D298" s="70">
        <v>24</v>
      </c>
      <c r="E298" s="70">
        <v>2020</v>
      </c>
      <c r="F298" s="70" t="s">
        <v>159</v>
      </c>
      <c r="G298" s="70" t="s">
        <v>1993</v>
      </c>
      <c r="H298" s="70" t="s">
        <v>1994</v>
      </c>
      <c r="I298" s="148"/>
      <c r="J298" s="71">
        <v>57.430592535320393</v>
      </c>
      <c r="K298" s="71">
        <v>2.0751844489585713</v>
      </c>
      <c r="L298" s="71">
        <v>17.804186356254469</v>
      </c>
      <c r="M298" s="71">
        <v>28.300089085419007</v>
      </c>
      <c r="N298" s="71">
        <v>58.394439050001964</v>
      </c>
      <c r="O298" s="71">
        <v>34.605279657569845</v>
      </c>
      <c r="P298" s="71">
        <v>46.981519682130099</v>
      </c>
      <c r="Q298" s="71">
        <v>2.1568422226558801</v>
      </c>
      <c r="R298" s="71">
        <v>0</v>
      </c>
      <c r="S298" s="71">
        <v>5.4630534241880317</v>
      </c>
      <c r="T298" s="72"/>
      <c r="U298" s="71">
        <v>5422727</v>
      </c>
      <c r="V298" s="71">
        <v>833</v>
      </c>
      <c r="W298" s="71">
        <v>438</v>
      </c>
      <c r="X298" s="71">
        <v>7120</v>
      </c>
      <c r="Y298" s="71">
        <v>15446</v>
      </c>
      <c r="Z298" s="71">
        <v>24728</v>
      </c>
      <c r="AA298" s="71">
        <v>10369</v>
      </c>
      <c r="AB298" s="71">
        <v>36581</v>
      </c>
      <c r="AC298" s="71">
        <v>0</v>
      </c>
      <c r="AD298" s="71">
        <v>5.4630534241880317</v>
      </c>
      <c r="AE298" s="72"/>
      <c r="AF298" s="71">
        <v>57256922.973423377</v>
      </c>
      <c r="AG298" s="71">
        <v>1335051.385659507</v>
      </c>
      <c r="AH298" s="71">
        <v>4455853.9579529474</v>
      </c>
      <c r="AI298" s="71">
        <v>39039830.070686534</v>
      </c>
      <c r="AJ298" s="71">
        <v>96702011.597232074</v>
      </c>
      <c r="AK298" s="71"/>
      <c r="AL298" s="71"/>
      <c r="AM298" s="71">
        <v>4774226.9233867917</v>
      </c>
      <c r="AN298" s="71"/>
      <c r="AO298" s="71"/>
      <c r="AP298" s="71">
        <v>203563896.90834123</v>
      </c>
      <c r="AQ298" s="72"/>
      <c r="AR298" s="71">
        <v>1138</v>
      </c>
      <c r="AS298" s="71">
        <v>1508</v>
      </c>
      <c r="AT298" s="71">
        <v>0</v>
      </c>
      <c r="AU298" s="71">
        <v>0</v>
      </c>
      <c r="AV298" s="71">
        <v>0</v>
      </c>
      <c r="AW298" s="71">
        <v>0</v>
      </c>
      <c r="AX298" s="71"/>
      <c r="AY298" s="72"/>
      <c r="AZ298" s="71">
        <v>5880.7470000000012</v>
      </c>
      <c r="BA298" s="71">
        <v>119275.0499999998</v>
      </c>
      <c r="BB298" s="71">
        <v>0</v>
      </c>
      <c r="BC298" s="71">
        <v>0</v>
      </c>
      <c r="BD298" s="71">
        <v>0</v>
      </c>
      <c r="BE298" s="71">
        <v>0</v>
      </c>
      <c r="BF298" s="71"/>
      <c r="BG298" s="72"/>
      <c r="BH298" s="71">
        <v>0</v>
      </c>
      <c r="BI298" s="71">
        <v>0</v>
      </c>
      <c r="BJ298" s="71">
        <v>5.8550000000000004</v>
      </c>
      <c r="BK298" s="71">
        <v>0</v>
      </c>
      <c r="BL298" s="71">
        <v>23.937000000000001</v>
      </c>
      <c r="BM298" s="71">
        <v>0</v>
      </c>
      <c r="BN298" s="72"/>
      <c r="BO298" s="71">
        <v>0</v>
      </c>
      <c r="BP298" s="71">
        <v>0</v>
      </c>
      <c r="BQ298" s="71">
        <v>2</v>
      </c>
      <c r="BR298" s="71">
        <v>0</v>
      </c>
      <c r="BS298" s="71">
        <v>1</v>
      </c>
      <c r="BT298" s="71">
        <v>0</v>
      </c>
      <c r="BU298"/>
      <c r="BV298" s="70">
        <v>15.292</v>
      </c>
      <c r="BW298" s="70">
        <v>0</v>
      </c>
      <c r="BX298" s="70">
        <v>14.5</v>
      </c>
      <c r="BY298" s="70">
        <v>0</v>
      </c>
      <c r="BZ298" s="70">
        <v>0</v>
      </c>
      <c r="CA298" s="70">
        <v>0</v>
      </c>
      <c r="CB298" s="70">
        <v>0</v>
      </c>
      <c r="CC298" s="70">
        <v>0</v>
      </c>
      <c r="CD298" s="70">
        <v>0</v>
      </c>
    </row>
    <row r="299" spans="1:82">
      <c r="A299" s="70" t="s">
        <v>2011</v>
      </c>
      <c r="B299" s="70">
        <v>408</v>
      </c>
      <c r="C299" s="70">
        <v>18</v>
      </c>
      <c r="D299" s="70">
        <v>24</v>
      </c>
      <c r="E299" s="70">
        <v>2021</v>
      </c>
      <c r="F299" s="70" t="s">
        <v>160</v>
      </c>
      <c r="G299" s="70" t="s">
        <v>1993</v>
      </c>
      <c r="H299" s="70" t="s">
        <v>1994</v>
      </c>
      <c r="I299" s="148"/>
      <c r="J299" s="71">
        <v>52.476339757247622</v>
      </c>
      <c r="K299" s="71">
        <v>2.0565626731931208</v>
      </c>
      <c r="L299" s="71">
        <v>18.317495449363246</v>
      </c>
      <c r="M299" s="71">
        <v>30.199041735355834</v>
      </c>
      <c r="N299" s="71">
        <v>52.004561892688152</v>
      </c>
      <c r="O299" s="71">
        <v>33.359984952593514</v>
      </c>
      <c r="P299" s="71">
        <v>47.906548085784124</v>
      </c>
      <c r="Q299" s="71">
        <v>2.0948126392052102</v>
      </c>
      <c r="R299" s="71">
        <v>0</v>
      </c>
      <c r="S299" s="71">
        <v>5.9907823435026959</v>
      </c>
      <c r="T299" s="72"/>
      <c r="U299" s="71">
        <v>5821055</v>
      </c>
      <c r="V299" s="71">
        <v>833</v>
      </c>
      <c r="W299" s="71">
        <v>438</v>
      </c>
      <c r="X299" s="71">
        <v>7120</v>
      </c>
      <c r="Y299" s="71">
        <v>15327</v>
      </c>
      <c r="Z299" s="71">
        <v>24545</v>
      </c>
      <c r="AA299" s="71">
        <v>10310</v>
      </c>
      <c r="AB299" s="71">
        <v>35878</v>
      </c>
      <c r="AC299" s="71">
        <v>0</v>
      </c>
      <c r="AD299" s="71">
        <v>5.9907823435026959</v>
      </c>
      <c r="AE299" s="72"/>
      <c r="AF299" s="71">
        <v>56155286.086294502</v>
      </c>
      <c r="AG299" s="71">
        <v>1362268.6467550062</v>
      </c>
      <c r="AH299" s="71">
        <v>4728617.2708466984</v>
      </c>
      <c r="AI299" s="71">
        <v>45862945.089035675</v>
      </c>
      <c r="AJ299" s="71">
        <v>89234529.850117847</v>
      </c>
      <c r="AK299" s="71">
        <v>0</v>
      </c>
      <c r="AL299" s="71">
        <v>0</v>
      </c>
      <c r="AM299" s="71">
        <v>4709485.766768354</v>
      </c>
      <c r="AN299" s="71">
        <v>0</v>
      </c>
      <c r="AO299" s="71">
        <v>0</v>
      </c>
      <c r="AP299" s="71">
        <v>202053132.70981809</v>
      </c>
      <c r="AQ299" s="72"/>
      <c r="AR299" s="71">
        <v>1179</v>
      </c>
      <c r="AS299" s="71">
        <v>1669</v>
      </c>
      <c r="AT299" s="71">
        <v>0</v>
      </c>
      <c r="AU299" s="71">
        <v>0</v>
      </c>
      <c r="AV299" s="71">
        <v>0</v>
      </c>
      <c r="AW299" s="71">
        <v>0</v>
      </c>
      <c r="AX299" s="71"/>
      <c r="AY299" s="72"/>
      <c r="AZ299" s="71">
        <v>6135.0070000000014</v>
      </c>
      <c r="BA299" s="71">
        <v>131343.34999999969</v>
      </c>
      <c r="BB299" s="71">
        <v>0</v>
      </c>
      <c r="BC299" s="71">
        <v>0</v>
      </c>
      <c r="BD299" s="71">
        <v>0</v>
      </c>
      <c r="BE299" s="71">
        <v>0</v>
      </c>
      <c r="BF299" s="71"/>
      <c r="BG299" s="72"/>
      <c r="BH299" s="71">
        <v>0</v>
      </c>
      <c r="BI299" s="71">
        <v>0</v>
      </c>
      <c r="BJ299" s="71">
        <v>7.2569999999999997</v>
      </c>
      <c r="BK299" s="71">
        <v>0</v>
      </c>
      <c r="BL299" s="71">
        <v>25.645</v>
      </c>
      <c r="BM299" s="71">
        <v>0</v>
      </c>
      <c r="BN299" s="72"/>
      <c r="BO299" s="71">
        <v>0</v>
      </c>
      <c r="BP299" s="71">
        <v>0</v>
      </c>
      <c r="BQ299" s="71">
        <v>2</v>
      </c>
      <c r="BR299" s="71">
        <v>0</v>
      </c>
      <c r="BS299" s="71">
        <v>1</v>
      </c>
      <c r="BT299" s="71">
        <v>0</v>
      </c>
      <c r="BU299"/>
      <c r="BV299" s="70">
        <v>18.741</v>
      </c>
      <c r="BW299" s="70">
        <v>0</v>
      </c>
      <c r="BX299" s="70">
        <v>14.161</v>
      </c>
      <c r="BY299" s="70">
        <v>0</v>
      </c>
      <c r="BZ299" s="70">
        <v>0</v>
      </c>
      <c r="CA299" s="70">
        <v>0</v>
      </c>
      <c r="CB299" s="70">
        <v>0</v>
      </c>
      <c r="CC299" s="70">
        <v>0</v>
      </c>
      <c r="CD299" s="70">
        <v>0</v>
      </c>
    </row>
    <row r="300" spans="1:82">
      <c r="A300" s="70" t="s">
        <v>2012</v>
      </c>
      <c r="B300" s="70">
        <v>408</v>
      </c>
      <c r="C300" s="70">
        <v>19</v>
      </c>
      <c r="D300" s="70">
        <v>24</v>
      </c>
      <c r="E300" s="70">
        <v>2022</v>
      </c>
      <c r="F300" s="70" t="s">
        <v>161</v>
      </c>
      <c r="G300" s="70" t="s">
        <v>1993</v>
      </c>
      <c r="H300" s="70" t="s">
        <v>1994</v>
      </c>
      <c r="I300" s="148"/>
      <c r="J300" s="71">
        <v>38.509742832005898</v>
      </c>
      <c r="K300" s="71">
        <v>1.7234686956269076</v>
      </c>
      <c r="L300" s="71">
        <v>13.851677683819394</v>
      </c>
      <c r="M300" s="71">
        <v>25.365429699781494</v>
      </c>
      <c r="N300" s="71">
        <v>43.253076573645416</v>
      </c>
      <c r="O300" s="71">
        <v>34.925821220493418</v>
      </c>
      <c r="P300" s="71">
        <v>47.068208629159507</v>
      </c>
      <c r="Q300" s="71">
        <v>2.0789884881376808</v>
      </c>
      <c r="R300" s="71">
        <v>0</v>
      </c>
      <c r="S300" s="71">
        <v>6.5538489461781158</v>
      </c>
      <c r="T300" s="72"/>
      <c r="U300" s="71">
        <v>5399965</v>
      </c>
      <c r="V300" s="71">
        <v>833</v>
      </c>
      <c r="W300" s="71">
        <v>438</v>
      </c>
      <c r="X300" s="71">
        <v>7120</v>
      </c>
      <c r="Y300" s="71">
        <v>15405</v>
      </c>
      <c r="Z300" s="71">
        <v>24415</v>
      </c>
      <c r="AA300" s="71">
        <v>10284</v>
      </c>
      <c r="AB300" s="71">
        <v>35315</v>
      </c>
      <c r="AC300" s="71">
        <v>0</v>
      </c>
      <c r="AD300" s="71">
        <v>6.5538489461781158</v>
      </c>
      <c r="AE300" s="72"/>
      <c r="AF300" s="71">
        <v>47099796.916583039</v>
      </c>
      <c r="AG300" s="71">
        <v>1342695.2742812941</v>
      </c>
      <c r="AH300" s="71">
        <v>4355325.5074343579</v>
      </c>
      <c r="AI300" s="71">
        <v>44581964.44714459</v>
      </c>
      <c r="AJ300" s="71">
        <v>92385318.806878448</v>
      </c>
      <c r="AK300" s="71">
        <v>0</v>
      </c>
      <c r="AL300" s="71">
        <v>0</v>
      </c>
      <c r="AM300" s="71">
        <v>4560130.4019872863</v>
      </c>
      <c r="AN300" s="71">
        <v>0</v>
      </c>
      <c r="AO300" s="71">
        <v>0</v>
      </c>
      <c r="AP300" s="71">
        <v>194325231.35430902</v>
      </c>
      <c r="AQ300" s="72"/>
      <c r="AR300" s="71">
        <v>1222</v>
      </c>
      <c r="AS300" s="71">
        <v>1765</v>
      </c>
      <c r="AT300" s="71">
        <v>0</v>
      </c>
      <c r="AU300" s="71">
        <v>0</v>
      </c>
      <c r="AV300" s="71">
        <v>0</v>
      </c>
      <c r="AW300" s="71">
        <v>0</v>
      </c>
      <c r="AX300" s="71"/>
      <c r="AY300" s="72"/>
      <c r="AZ300" s="71">
        <v>6429.5320000000029</v>
      </c>
      <c r="BA300" s="71">
        <v>139660.74999999977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2013</v>
      </c>
      <c r="B301" s="70">
        <v>408</v>
      </c>
      <c r="C301" s="70">
        <v>20</v>
      </c>
      <c r="D301" s="70">
        <v>24</v>
      </c>
      <c r="E301" s="70">
        <v>2023</v>
      </c>
      <c r="F301" s="70" t="s">
        <v>1539</v>
      </c>
      <c r="G301" s="70" t="s">
        <v>1993</v>
      </c>
      <c r="H301" s="70" t="s">
        <v>1994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1274</v>
      </c>
      <c r="AS301" s="71">
        <v>1781</v>
      </c>
      <c r="AT301" s="71">
        <v>0</v>
      </c>
      <c r="AU301" s="71">
        <v>0</v>
      </c>
      <c r="AV301" s="71">
        <v>0</v>
      </c>
      <c r="AW301" s="71">
        <v>0</v>
      </c>
      <c r="AX301" s="71"/>
      <c r="AY301" s="72"/>
      <c r="AZ301" s="71">
        <v>6784.9170000000049</v>
      </c>
      <c r="BA301" s="71">
        <v>140934.34999999977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2014</v>
      </c>
      <c r="B302" s="70">
        <v>408</v>
      </c>
      <c r="C302" s="70">
        <v>21</v>
      </c>
      <c r="D302" s="70">
        <v>24</v>
      </c>
      <c r="E302" s="70">
        <v>2024</v>
      </c>
      <c r="F302" s="70" t="s">
        <v>1554</v>
      </c>
      <c r="G302" s="70" t="s">
        <v>1993</v>
      </c>
      <c r="H302" s="70" t="s">
        <v>1994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2015</v>
      </c>
      <c r="B303" s="70">
        <v>358</v>
      </c>
      <c r="C303" s="70">
        <v>1</v>
      </c>
      <c r="D303" s="70">
        <v>22</v>
      </c>
      <c r="E303" s="70">
        <v>1990</v>
      </c>
      <c r="F303" s="70" t="s">
        <v>787</v>
      </c>
      <c r="G303" s="70" t="s">
        <v>2016</v>
      </c>
      <c r="H303" s="70" t="s">
        <v>2017</v>
      </c>
      <c r="I303" s="148"/>
      <c r="J303" s="71">
        <v>217.01290400669811</v>
      </c>
      <c r="K303" s="71">
        <v>5.8624600232770412</v>
      </c>
      <c r="L303" s="71">
        <v>21.903101868172921</v>
      </c>
      <c r="M303" s="71">
        <v>27.79639851797927</v>
      </c>
      <c r="N303" s="71">
        <v>28.843963170796211</v>
      </c>
      <c r="O303" s="71">
        <v>28.345899660502528</v>
      </c>
      <c r="P303" s="71">
        <v>43.783007812517837</v>
      </c>
      <c r="Q303" s="71">
        <v>2.9842439961737099</v>
      </c>
      <c r="R303" s="71">
        <v>0</v>
      </c>
      <c r="S303" s="71">
        <v>3.766202309200303</v>
      </c>
      <c r="T303" s="72"/>
      <c r="U303" s="71">
        <v>9106099</v>
      </c>
      <c r="V303" s="71">
        <v>2596</v>
      </c>
      <c r="W303" s="71">
        <v>229</v>
      </c>
      <c r="X303" s="71">
        <v>10350</v>
      </c>
      <c r="Y303" s="71">
        <v>12415</v>
      </c>
      <c r="Z303" s="71">
        <v>11659</v>
      </c>
      <c r="AA303" s="71">
        <v>10631</v>
      </c>
      <c r="AB303" s="71">
        <v>48454</v>
      </c>
      <c r="AC303" s="71">
        <v>0</v>
      </c>
      <c r="AD303" s="71">
        <v>3.766202309200303</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2018</v>
      </c>
      <c r="B304" s="70">
        <v>359</v>
      </c>
      <c r="C304" s="70">
        <v>2</v>
      </c>
      <c r="D304" s="70">
        <v>22</v>
      </c>
      <c r="E304" s="70">
        <v>2005</v>
      </c>
      <c r="F304" s="70" t="s">
        <v>789</v>
      </c>
      <c r="G304" s="70" t="s">
        <v>2016</v>
      </c>
      <c r="H304" s="70" t="s">
        <v>2017</v>
      </c>
      <c r="I304" s="148"/>
      <c r="J304" s="71">
        <v>160.7843310893708</v>
      </c>
      <c r="K304" s="71">
        <v>5.5836659267551356</v>
      </c>
      <c r="L304" s="71">
        <v>13.18977841441974</v>
      </c>
      <c r="M304" s="71">
        <v>50.341318665954773</v>
      </c>
      <c r="N304" s="71">
        <v>37.623885331027637</v>
      </c>
      <c r="O304" s="71">
        <v>51.913366014534347</v>
      </c>
      <c r="P304" s="71">
        <v>60.685911214956967</v>
      </c>
      <c r="Q304" s="71">
        <v>2.6681115856003101</v>
      </c>
      <c r="R304" s="71">
        <v>0</v>
      </c>
      <c r="S304" s="71">
        <v>0</v>
      </c>
      <c r="T304" s="72"/>
      <c r="U304" s="71">
        <v>7129863</v>
      </c>
      <c r="V304" s="71">
        <v>2724</v>
      </c>
      <c r="W304" s="71">
        <v>118</v>
      </c>
      <c r="X304" s="71">
        <v>10238</v>
      </c>
      <c r="Y304" s="71">
        <v>14005</v>
      </c>
      <c r="Z304" s="71">
        <v>24709</v>
      </c>
      <c r="AA304" s="71">
        <v>12068</v>
      </c>
      <c r="AB304" s="71">
        <v>45288</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2019</v>
      </c>
      <c r="B305" s="70">
        <v>360</v>
      </c>
      <c r="C305" s="70">
        <v>3</v>
      </c>
      <c r="D305" s="70">
        <v>22</v>
      </c>
      <c r="E305" s="70">
        <v>2006</v>
      </c>
      <c r="F305" s="70" t="s">
        <v>790</v>
      </c>
      <c r="G305" s="70" t="s">
        <v>2016</v>
      </c>
      <c r="H305" s="70" t="s">
        <v>2017</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2020</v>
      </c>
      <c r="B306" s="70">
        <v>361</v>
      </c>
      <c r="C306" s="70">
        <v>4</v>
      </c>
      <c r="D306" s="70">
        <v>22</v>
      </c>
      <c r="E306" s="70">
        <v>2007</v>
      </c>
      <c r="F306" s="70" t="s">
        <v>791</v>
      </c>
      <c r="G306" s="70" t="s">
        <v>2016</v>
      </c>
      <c r="H306" s="70" t="s">
        <v>2017</v>
      </c>
      <c r="I306" s="148"/>
      <c r="J306" s="71">
        <v>164.1549891843689</v>
      </c>
      <c r="K306" s="71">
        <v>5.4920864424459968</v>
      </c>
      <c r="L306" s="71">
        <v>10.961812682981471</v>
      </c>
      <c r="M306" s="71">
        <v>41.877919009715363</v>
      </c>
      <c r="N306" s="71">
        <v>40.303821118728607</v>
      </c>
      <c r="O306" s="71">
        <v>50.342439349002447</v>
      </c>
      <c r="P306" s="71">
        <v>59.526486940890408</v>
      </c>
      <c r="Q306" s="71">
        <v>2.7527592489206798</v>
      </c>
      <c r="R306" s="71">
        <v>0</v>
      </c>
      <c r="S306" s="71">
        <v>0</v>
      </c>
      <c r="T306" s="72"/>
      <c r="U306" s="71">
        <v>7773024</v>
      </c>
      <c r="V306" s="71">
        <v>2020</v>
      </c>
      <c r="W306" s="71">
        <v>129</v>
      </c>
      <c r="X306" s="71">
        <v>10884</v>
      </c>
      <c r="Y306" s="71">
        <v>14119</v>
      </c>
      <c r="Z306" s="71">
        <v>24909</v>
      </c>
      <c r="AA306" s="71">
        <v>11657</v>
      </c>
      <c r="AB306" s="71">
        <v>44254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2021</v>
      </c>
      <c r="B307" s="70">
        <v>362</v>
      </c>
      <c r="C307" s="70">
        <v>5</v>
      </c>
      <c r="D307" s="70">
        <v>22</v>
      </c>
      <c r="E307" s="70">
        <v>2008</v>
      </c>
      <c r="F307" s="70" t="s">
        <v>792</v>
      </c>
      <c r="G307" s="70" t="s">
        <v>2016</v>
      </c>
      <c r="H307" s="70" t="s">
        <v>2017</v>
      </c>
      <c r="I307" s="148"/>
      <c r="J307" s="71">
        <v>142.4197629948975</v>
      </c>
      <c r="K307" s="71">
        <v>4.3089128818709144</v>
      </c>
      <c r="L307" s="71">
        <v>9.8890977819042121</v>
      </c>
      <c r="M307" s="71">
        <v>45.860346046561233</v>
      </c>
      <c r="N307" s="71">
        <v>36.26607219491126</v>
      </c>
      <c r="O307" s="71">
        <v>48.606133433708493</v>
      </c>
      <c r="P307" s="71">
        <v>57.454079751964208</v>
      </c>
      <c r="Q307" s="71">
        <v>2.6807374074603101</v>
      </c>
      <c r="R307" s="71">
        <v>0</v>
      </c>
      <c r="S307" s="71">
        <v>0</v>
      </c>
      <c r="T307" s="72"/>
      <c r="U307" s="71">
        <v>7607468</v>
      </c>
      <c r="V307" s="71">
        <v>2020</v>
      </c>
      <c r="W307" s="71">
        <v>129</v>
      </c>
      <c r="X307" s="71">
        <v>10884</v>
      </c>
      <c r="Y307" s="71">
        <v>14187</v>
      </c>
      <c r="Z307" s="71">
        <v>24894</v>
      </c>
      <c r="AA307" s="71">
        <v>11264</v>
      </c>
      <c r="AB307" s="71">
        <v>43805</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2022</v>
      </c>
      <c r="B308" s="70">
        <v>363</v>
      </c>
      <c r="C308" s="70">
        <v>6</v>
      </c>
      <c r="D308" s="70">
        <v>22</v>
      </c>
      <c r="E308" s="70">
        <v>2009</v>
      </c>
      <c r="F308" s="70" t="s">
        <v>176</v>
      </c>
      <c r="G308" s="70" t="s">
        <v>2016</v>
      </c>
      <c r="H308" s="70" t="s">
        <v>2017</v>
      </c>
      <c r="I308" s="148"/>
      <c r="J308" s="71">
        <v>139.40568592371369</v>
      </c>
      <c r="K308" s="71">
        <v>2.764585823061414</v>
      </c>
      <c r="L308" s="71">
        <v>19.32645614985454</v>
      </c>
      <c r="M308" s="71">
        <v>39.161122039966727</v>
      </c>
      <c r="N308" s="71">
        <v>31.94318011643357</v>
      </c>
      <c r="O308" s="71">
        <v>49.518873485025523</v>
      </c>
      <c r="P308" s="71">
        <v>54.379760533857848</v>
      </c>
      <c r="Q308" s="71">
        <v>2.52503348249917</v>
      </c>
      <c r="R308" s="71">
        <v>0</v>
      </c>
      <c r="S308" s="71">
        <v>0</v>
      </c>
      <c r="T308" s="72"/>
      <c r="U308" s="71">
        <v>6581329</v>
      </c>
      <c r="V308" s="71">
        <v>1770</v>
      </c>
      <c r="W308" s="71">
        <v>302</v>
      </c>
      <c r="X308" s="71">
        <v>11469</v>
      </c>
      <c r="Y308" s="71">
        <v>14292</v>
      </c>
      <c r="Z308" s="71">
        <v>25033</v>
      </c>
      <c r="AA308" s="71">
        <v>10945</v>
      </c>
      <c r="AB308" s="71">
        <v>43313</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5.24</v>
      </c>
      <c r="BK308" s="71">
        <v>0</v>
      </c>
      <c r="BL308" s="71">
        <v>0</v>
      </c>
      <c r="BM308" s="71">
        <v>0</v>
      </c>
      <c r="BN308" s="72"/>
      <c r="BO308" s="71">
        <v>0</v>
      </c>
      <c r="BP308" s="71">
        <v>0</v>
      </c>
      <c r="BQ308" s="71">
        <v>1</v>
      </c>
      <c r="BR308" s="71">
        <v>0</v>
      </c>
      <c r="BS308" s="71">
        <v>0</v>
      </c>
      <c r="BT308" s="71">
        <v>0</v>
      </c>
      <c r="BU308"/>
      <c r="BV308" s="70">
        <v>5.24</v>
      </c>
      <c r="BW308" s="70">
        <v>0</v>
      </c>
      <c r="BX308" s="70">
        <v>0</v>
      </c>
      <c r="BY308" s="70">
        <v>0</v>
      </c>
      <c r="BZ308" s="70">
        <v>0</v>
      </c>
      <c r="CA308" s="70">
        <v>0</v>
      </c>
      <c r="CB308" s="70">
        <v>0</v>
      </c>
      <c r="CC308" s="70">
        <v>0</v>
      </c>
      <c r="CD308" s="70">
        <v>0</v>
      </c>
    </row>
    <row r="309" spans="1:82">
      <c r="A309" s="70" t="s">
        <v>2023</v>
      </c>
      <c r="B309" s="70">
        <v>364</v>
      </c>
      <c r="C309" s="70">
        <v>7</v>
      </c>
      <c r="D309" s="70">
        <v>22</v>
      </c>
      <c r="E309" s="70">
        <v>2010</v>
      </c>
      <c r="F309" s="70" t="s">
        <v>177</v>
      </c>
      <c r="G309" s="70" t="s">
        <v>2016</v>
      </c>
      <c r="H309" s="70" t="s">
        <v>2017</v>
      </c>
      <c r="I309" s="148"/>
      <c r="J309" s="71">
        <v>141.70435944304941</v>
      </c>
      <c r="K309" s="71">
        <v>3.8744902125526388</v>
      </c>
      <c r="L309" s="71">
        <v>17.976583029484591</v>
      </c>
      <c r="M309" s="71">
        <v>43.007302853253648</v>
      </c>
      <c r="N309" s="71">
        <v>34.821190909959221</v>
      </c>
      <c r="O309" s="71">
        <v>49.213042733243093</v>
      </c>
      <c r="P309" s="71">
        <v>54.753465197388188</v>
      </c>
      <c r="Q309" s="71">
        <v>2.59824972954776</v>
      </c>
      <c r="R309" s="71">
        <v>0</v>
      </c>
      <c r="S309" s="71">
        <v>0</v>
      </c>
      <c r="T309" s="72"/>
      <c r="U309" s="71">
        <v>6530280</v>
      </c>
      <c r="V309" s="71">
        <v>1770</v>
      </c>
      <c r="W309" s="71">
        <v>302</v>
      </c>
      <c r="X309" s="71">
        <v>11469</v>
      </c>
      <c r="Y309" s="71">
        <v>14375</v>
      </c>
      <c r="Z309" s="71">
        <v>24994</v>
      </c>
      <c r="AA309" s="71">
        <v>10745</v>
      </c>
      <c r="AB309" s="71">
        <v>42707</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4.9400000000000004</v>
      </c>
      <c r="BK309" s="71">
        <v>0</v>
      </c>
      <c r="BL309" s="71">
        <v>0</v>
      </c>
      <c r="BM309" s="71">
        <v>0</v>
      </c>
      <c r="BN309" s="72"/>
      <c r="BO309" s="71">
        <v>0</v>
      </c>
      <c r="BP309" s="71">
        <v>0</v>
      </c>
      <c r="BQ309" s="71">
        <v>1</v>
      </c>
      <c r="BR309" s="71">
        <v>0</v>
      </c>
      <c r="BS309" s="71">
        <v>0</v>
      </c>
      <c r="BT309" s="71">
        <v>0</v>
      </c>
      <c r="BU309"/>
      <c r="BV309" s="70">
        <v>4.9400000000000004</v>
      </c>
      <c r="BW309" s="70">
        <v>0</v>
      </c>
      <c r="BX309" s="70">
        <v>0</v>
      </c>
      <c r="BY309" s="70">
        <v>0</v>
      </c>
      <c r="BZ309" s="70">
        <v>0</v>
      </c>
      <c r="CA309" s="70">
        <v>0</v>
      </c>
      <c r="CB309" s="70">
        <v>0</v>
      </c>
      <c r="CC309" s="70">
        <v>0</v>
      </c>
      <c r="CD309" s="70">
        <v>0</v>
      </c>
    </row>
    <row r="310" spans="1:82">
      <c r="A310" s="70" t="s">
        <v>2024</v>
      </c>
      <c r="B310" s="70">
        <v>365</v>
      </c>
      <c r="C310" s="70">
        <v>8</v>
      </c>
      <c r="D310" s="70">
        <v>22</v>
      </c>
      <c r="E310" s="70">
        <v>2011</v>
      </c>
      <c r="F310" s="70" t="s">
        <v>178</v>
      </c>
      <c r="G310" s="70" t="s">
        <v>2016</v>
      </c>
      <c r="H310" s="70" t="s">
        <v>2017</v>
      </c>
      <c r="I310" s="148"/>
      <c r="J310" s="71">
        <v>131.89942758988511</v>
      </c>
      <c r="K310" s="71">
        <v>4.0807207152010347</v>
      </c>
      <c r="L310" s="71">
        <v>13.689804227184011</v>
      </c>
      <c r="M310" s="71">
        <v>53.934493200297219</v>
      </c>
      <c r="N310" s="71">
        <v>42.216459075928967</v>
      </c>
      <c r="O310" s="71">
        <v>48.341991520169557</v>
      </c>
      <c r="P310" s="71">
        <v>52.364579785560323</v>
      </c>
      <c r="Q310" s="71">
        <v>2.96133081003022</v>
      </c>
      <c r="R310" s="71">
        <v>0</v>
      </c>
      <c r="S310" s="71">
        <v>0</v>
      </c>
      <c r="T310" s="72"/>
      <c r="U310" s="71">
        <v>5922866</v>
      </c>
      <c r="V310" s="71">
        <v>1770</v>
      </c>
      <c r="W310" s="71">
        <v>302</v>
      </c>
      <c r="X310" s="71">
        <v>11469</v>
      </c>
      <c r="Y310" s="71">
        <v>14414</v>
      </c>
      <c r="Z310" s="71">
        <v>25085</v>
      </c>
      <c r="AA310" s="71">
        <v>10582</v>
      </c>
      <c r="AB310" s="71">
        <v>42198</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7.5670000000000002</v>
      </c>
      <c r="BK310" s="71">
        <v>0</v>
      </c>
      <c r="BL310" s="71">
        <v>0</v>
      </c>
      <c r="BM310" s="71">
        <v>0</v>
      </c>
      <c r="BN310" s="72"/>
      <c r="BO310" s="71">
        <v>0</v>
      </c>
      <c r="BP310" s="71">
        <v>0</v>
      </c>
      <c r="BQ310" s="71">
        <v>2</v>
      </c>
      <c r="BR310" s="71">
        <v>0</v>
      </c>
      <c r="BS310" s="71">
        <v>0</v>
      </c>
      <c r="BT310" s="71">
        <v>0</v>
      </c>
      <c r="BU310"/>
      <c r="BV310" s="70">
        <v>7.5670000000000002</v>
      </c>
      <c r="BW310" s="70">
        <v>0</v>
      </c>
      <c r="BX310" s="70">
        <v>0</v>
      </c>
      <c r="BY310" s="70">
        <v>0</v>
      </c>
      <c r="BZ310" s="70">
        <v>0</v>
      </c>
      <c r="CA310" s="70">
        <v>0</v>
      </c>
      <c r="CB310" s="70">
        <v>0</v>
      </c>
      <c r="CC310" s="70">
        <v>0</v>
      </c>
      <c r="CD310" s="70">
        <v>0</v>
      </c>
    </row>
    <row r="311" spans="1:82">
      <c r="A311" s="70" t="s">
        <v>2025</v>
      </c>
      <c r="B311" s="70">
        <v>366</v>
      </c>
      <c r="C311" s="70">
        <v>9</v>
      </c>
      <c r="D311" s="70">
        <v>22</v>
      </c>
      <c r="E311" s="70">
        <v>2012</v>
      </c>
      <c r="F311" s="70" t="s">
        <v>179</v>
      </c>
      <c r="G311" s="1064" t="s">
        <v>2016</v>
      </c>
      <c r="H311" s="70" t="s">
        <v>2017</v>
      </c>
      <c r="I311" s="148"/>
      <c r="J311" s="71">
        <v>148.5093824087856</v>
      </c>
      <c r="K311" s="71">
        <v>3.8461343893209849</v>
      </c>
      <c r="L311" s="71">
        <v>13.426258141987381</v>
      </c>
      <c r="M311" s="71">
        <v>57.333842111721609</v>
      </c>
      <c r="N311" s="71">
        <v>42.769911542705877</v>
      </c>
      <c r="O311" s="71">
        <v>48.192928453766619</v>
      </c>
      <c r="P311" s="71">
        <v>51.308869820463478</v>
      </c>
      <c r="Q311" s="71">
        <v>3.1866991397465299</v>
      </c>
      <c r="R311" s="71">
        <v>0</v>
      </c>
      <c r="S311" s="71">
        <v>0</v>
      </c>
      <c r="T311" s="72"/>
      <c r="U311" s="71">
        <v>6520287</v>
      </c>
      <c r="V311" s="71">
        <v>1770</v>
      </c>
      <c r="W311" s="71">
        <v>302</v>
      </c>
      <c r="X311" s="71">
        <v>11469</v>
      </c>
      <c r="Y311" s="71">
        <v>14549</v>
      </c>
      <c r="Z311" s="71">
        <v>25206</v>
      </c>
      <c r="AA311" s="71">
        <v>10310</v>
      </c>
      <c r="AB311" s="71">
        <v>41795</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5.266</v>
      </c>
      <c r="BK311" s="71">
        <v>0</v>
      </c>
      <c r="BL311" s="71">
        <v>0</v>
      </c>
      <c r="BM311" s="71">
        <v>0</v>
      </c>
      <c r="BN311" s="72"/>
      <c r="BO311" s="71">
        <v>0</v>
      </c>
      <c r="BP311" s="71">
        <v>0</v>
      </c>
      <c r="BQ311" s="71">
        <v>1</v>
      </c>
      <c r="BR311" s="71">
        <v>0</v>
      </c>
      <c r="BS311" s="71">
        <v>0</v>
      </c>
      <c r="BT311" s="71">
        <v>0</v>
      </c>
      <c r="BU311"/>
      <c r="BV311" s="70">
        <v>5.266</v>
      </c>
      <c r="BW311" s="70">
        <v>0</v>
      </c>
      <c r="BX311" s="70">
        <v>0</v>
      </c>
      <c r="BY311" s="70">
        <v>0</v>
      </c>
      <c r="BZ311" s="70">
        <v>0</v>
      </c>
      <c r="CA311" s="70">
        <v>0</v>
      </c>
      <c r="CB311" s="70">
        <v>0</v>
      </c>
      <c r="CC311" s="70">
        <v>0</v>
      </c>
      <c r="CD311" s="70">
        <v>0</v>
      </c>
    </row>
    <row r="312" spans="1:82">
      <c r="A312" s="70" t="s">
        <v>2026</v>
      </c>
      <c r="B312" s="70">
        <v>367</v>
      </c>
      <c r="C312" s="70">
        <v>10</v>
      </c>
      <c r="D312" s="70">
        <v>22</v>
      </c>
      <c r="E312" s="70">
        <v>2013</v>
      </c>
      <c r="F312" s="70" t="s">
        <v>180</v>
      </c>
      <c r="G312" s="1064" t="s">
        <v>2016</v>
      </c>
      <c r="H312" s="70" t="s">
        <v>2017</v>
      </c>
      <c r="I312" s="148"/>
      <c r="J312" s="71">
        <v>155.8982041647844</v>
      </c>
      <c r="K312" s="71">
        <v>3.2911986087810621</v>
      </c>
      <c r="L312" s="71">
        <v>13.410256122007819</v>
      </c>
      <c r="M312" s="71">
        <v>56.04244279672087</v>
      </c>
      <c r="N312" s="71">
        <v>46.302960405713762</v>
      </c>
      <c r="O312" s="71">
        <v>46.44247903342584</v>
      </c>
      <c r="P312" s="71">
        <v>50.323296128944968</v>
      </c>
      <c r="Q312" s="71">
        <v>3.20558679898918</v>
      </c>
      <c r="R312" s="71">
        <v>0</v>
      </c>
      <c r="S312" s="71">
        <v>3.6575025405491268</v>
      </c>
      <c r="T312" s="72"/>
      <c r="U312" s="71">
        <v>6374709</v>
      </c>
      <c r="V312" s="71">
        <v>1770</v>
      </c>
      <c r="W312" s="71">
        <v>302</v>
      </c>
      <c r="X312" s="71">
        <v>11469</v>
      </c>
      <c r="Y312" s="71">
        <v>14578</v>
      </c>
      <c r="Z312" s="71">
        <v>25375</v>
      </c>
      <c r="AA312" s="71">
        <v>10074</v>
      </c>
      <c r="AB312" s="71">
        <v>41440</v>
      </c>
      <c r="AC312" s="71">
        <v>0</v>
      </c>
      <c r="AD312" s="71">
        <v>3.6575025405491268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5.6509999999999998</v>
      </c>
      <c r="BK312" s="71">
        <v>0</v>
      </c>
      <c r="BL312" s="71">
        <v>0</v>
      </c>
      <c r="BM312" s="71">
        <v>0</v>
      </c>
      <c r="BN312" s="72"/>
      <c r="BO312" s="71">
        <v>0</v>
      </c>
      <c r="BP312" s="71">
        <v>0</v>
      </c>
      <c r="BQ312" s="71">
        <v>1</v>
      </c>
      <c r="BR312" s="71">
        <v>0</v>
      </c>
      <c r="BS312" s="71">
        <v>0</v>
      </c>
      <c r="BT312" s="71">
        <v>0</v>
      </c>
      <c r="BU312"/>
      <c r="BV312" s="70">
        <v>5.6509999999999998</v>
      </c>
      <c r="BW312" s="70">
        <v>0</v>
      </c>
      <c r="BX312" s="70">
        <v>0</v>
      </c>
      <c r="BY312" s="70">
        <v>0</v>
      </c>
      <c r="BZ312" s="70">
        <v>0</v>
      </c>
      <c r="CA312" s="70">
        <v>0</v>
      </c>
      <c r="CB312" s="70">
        <v>0</v>
      </c>
      <c r="CC312" s="70">
        <v>0</v>
      </c>
      <c r="CD312" s="70">
        <v>0</v>
      </c>
    </row>
    <row r="313" spans="1:82">
      <c r="A313" s="70" t="s">
        <v>2027</v>
      </c>
      <c r="B313" s="70">
        <v>368</v>
      </c>
      <c r="C313" s="70">
        <v>11</v>
      </c>
      <c r="D313" s="70">
        <v>22</v>
      </c>
      <c r="E313" s="70">
        <v>2014</v>
      </c>
      <c r="F313" s="70" t="s">
        <v>181</v>
      </c>
      <c r="G313" s="70" t="s">
        <v>2016</v>
      </c>
      <c r="H313" s="70" t="s">
        <v>2017</v>
      </c>
      <c r="I313" s="148"/>
      <c r="J313" s="71">
        <v>144.267286019171</v>
      </c>
      <c r="K313" s="71">
        <v>3.1402450091134142</v>
      </c>
      <c r="L313" s="71">
        <v>12.164728179544619</v>
      </c>
      <c r="M313" s="71">
        <v>56.76214125738575</v>
      </c>
      <c r="N313" s="71">
        <v>41.371119642085013</v>
      </c>
      <c r="O313" s="71">
        <v>44.010448799236421</v>
      </c>
      <c r="P313" s="71">
        <v>49.389792620445775</v>
      </c>
      <c r="Q313" s="71">
        <v>3.0239142787795799</v>
      </c>
      <c r="R313" s="71">
        <v>0</v>
      </c>
      <c r="S313" s="71">
        <v>4.5390060129126004</v>
      </c>
      <c r="T313" s="72"/>
      <c r="U313" s="71">
        <v>6373539</v>
      </c>
      <c r="V313" s="71">
        <v>1380</v>
      </c>
      <c r="W313" s="71">
        <v>264</v>
      </c>
      <c r="X313" s="71">
        <v>10774</v>
      </c>
      <c r="Y313" s="71">
        <v>14561</v>
      </c>
      <c r="Z313" s="71">
        <v>25326</v>
      </c>
      <c r="AA313" s="71">
        <v>9836</v>
      </c>
      <c r="AB313" s="71">
        <v>40744</v>
      </c>
      <c r="AC313" s="71">
        <v>0</v>
      </c>
      <c r="AD313" s="71">
        <v>4.5390060129126004</v>
      </c>
      <c r="AE313" s="72"/>
      <c r="AF313" s="71"/>
      <c r="AG313" s="71"/>
      <c r="AH313" s="71"/>
      <c r="AI313" s="71"/>
      <c r="AJ313" s="71"/>
      <c r="AK313" s="71"/>
      <c r="AL313" s="71"/>
      <c r="AM313" s="71"/>
      <c r="AN313" s="71"/>
      <c r="AO313" s="71"/>
      <c r="AP313" s="71"/>
      <c r="AQ313" s="72"/>
      <c r="AR313" s="71">
        <v>665</v>
      </c>
      <c r="AS313" s="71">
        <v>196</v>
      </c>
      <c r="AT313" s="71">
        <v>0</v>
      </c>
      <c r="AU313" s="71">
        <v>0</v>
      </c>
      <c r="AV313" s="71">
        <v>0</v>
      </c>
      <c r="AW313" s="71">
        <v>1</v>
      </c>
      <c r="AX313" s="71"/>
      <c r="AY313" s="72"/>
      <c r="AZ313" s="71">
        <v>2923.7</v>
      </c>
      <c r="BA313" s="71">
        <v>8909</v>
      </c>
      <c r="BB313" s="71">
        <v>0</v>
      </c>
      <c r="BC313" s="71">
        <v>0</v>
      </c>
      <c r="BD313" s="71">
        <v>0</v>
      </c>
      <c r="BE313" s="71">
        <v>125</v>
      </c>
      <c r="BF313" s="71"/>
      <c r="BG313" s="72"/>
      <c r="BH313" s="71">
        <v>0</v>
      </c>
      <c r="BI313" s="71">
        <v>0</v>
      </c>
      <c r="BJ313" s="71">
        <v>5.2679999999999998</v>
      </c>
      <c r="BK313" s="71">
        <v>0</v>
      </c>
      <c r="BL313" s="71">
        <v>0</v>
      </c>
      <c r="BM313" s="71">
        <v>0</v>
      </c>
      <c r="BN313" s="72"/>
      <c r="BO313" s="71">
        <v>0</v>
      </c>
      <c r="BP313" s="71">
        <v>0</v>
      </c>
      <c r="BQ313" s="71">
        <v>1</v>
      </c>
      <c r="BR313" s="71">
        <v>0</v>
      </c>
      <c r="BS313" s="71">
        <v>0</v>
      </c>
      <c r="BT313" s="71">
        <v>0</v>
      </c>
      <c r="BU313"/>
      <c r="BV313" s="70">
        <v>5.2679999999999998</v>
      </c>
      <c r="BW313" s="70">
        <v>0</v>
      </c>
      <c r="BX313" s="70">
        <v>0</v>
      </c>
      <c r="BY313" s="70">
        <v>0</v>
      </c>
      <c r="BZ313" s="70">
        <v>0</v>
      </c>
      <c r="CA313" s="70">
        <v>0</v>
      </c>
      <c r="CB313" s="70">
        <v>0</v>
      </c>
      <c r="CC313" s="70">
        <v>0</v>
      </c>
      <c r="CD313" s="70">
        <v>0</v>
      </c>
    </row>
    <row r="314" spans="1:82">
      <c r="A314" s="70" t="s">
        <v>2028</v>
      </c>
      <c r="B314" s="70">
        <v>369</v>
      </c>
      <c r="C314" s="70">
        <v>12</v>
      </c>
      <c r="D314" s="70">
        <v>22</v>
      </c>
      <c r="E314" s="70">
        <v>2015</v>
      </c>
      <c r="F314" s="70" t="s">
        <v>182</v>
      </c>
      <c r="G314" s="70" t="s">
        <v>2016</v>
      </c>
      <c r="H314" s="70" t="s">
        <v>2017</v>
      </c>
      <c r="I314" s="148"/>
      <c r="J314" s="71">
        <v>120.14985731070669</v>
      </c>
      <c r="K314" s="71">
        <v>3.0231960713756281</v>
      </c>
      <c r="L314" s="71">
        <v>14.242942975784111</v>
      </c>
      <c r="M314" s="71">
        <v>52.685237612059858</v>
      </c>
      <c r="N314" s="71">
        <v>37.760963974465078</v>
      </c>
      <c r="O314" s="71">
        <v>43.554788246659186</v>
      </c>
      <c r="P314" s="71">
        <v>48.765474344104106</v>
      </c>
      <c r="Q314" s="71">
        <v>2.9105944653627902</v>
      </c>
      <c r="R314" s="71">
        <v>0</v>
      </c>
      <c r="S314" s="71">
        <v>4.2130824658170534</v>
      </c>
      <c r="T314" s="72"/>
      <c r="U314" s="71">
        <v>5685898</v>
      </c>
      <c r="V314" s="71">
        <v>1380</v>
      </c>
      <c r="W314" s="71">
        <v>264</v>
      </c>
      <c r="X314" s="71">
        <v>10774</v>
      </c>
      <c r="Y314" s="71">
        <v>14559</v>
      </c>
      <c r="Z314" s="71">
        <v>25305</v>
      </c>
      <c r="AA314" s="71">
        <v>9704</v>
      </c>
      <c r="AB314" s="71">
        <v>40061</v>
      </c>
      <c r="AC314" s="71">
        <v>0</v>
      </c>
      <c r="AD314" s="71">
        <v>4.2130824658170534</v>
      </c>
      <c r="AE314" s="72"/>
      <c r="AF314" s="71">
        <v>47803984.621081807</v>
      </c>
      <c r="AG314" s="71">
        <v>2399057.3146478189</v>
      </c>
      <c r="AH314" s="71">
        <v>2742868.8223492</v>
      </c>
      <c r="AI314" s="71">
        <v>71988265.814653933</v>
      </c>
      <c r="AJ314" s="71">
        <v>54569903.255342454</v>
      </c>
      <c r="AK314" s="71">
        <v>0</v>
      </c>
      <c r="AL314" s="71">
        <v>0</v>
      </c>
      <c r="AM314" s="71">
        <v>5490192.0004254654</v>
      </c>
      <c r="AN314" s="71">
        <v>0</v>
      </c>
      <c r="AO314" s="71">
        <v>0</v>
      </c>
      <c r="AP314" s="71">
        <v>184994271.82850069</v>
      </c>
      <c r="AQ314" s="72"/>
      <c r="AR314" s="71">
        <v>724</v>
      </c>
      <c r="AS314" s="71">
        <v>331</v>
      </c>
      <c r="AT314" s="71">
        <v>0</v>
      </c>
      <c r="AU314" s="71">
        <v>0</v>
      </c>
      <c r="AV314" s="71">
        <v>0</v>
      </c>
      <c r="AW314" s="71">
        <v>1</v>
      </c>
      <c r="AX314" s="71"/>
      <c r="AY314" s="72"/>
      <c r="AZ314" s="71">
        <v>3256.4</v>
      </c>
      <c r="BA314" s="71">
        <v>17136.3</v>
      </c>
      <c r="BB314" s="71">
        <v>0</v>
      </c>
      <c r="BC314" s="71">
        <v>0</v>
      </c>
      <c r="BD314" s="71">
        <v>0</v>
      </c>
      <c r="BE314" s="71">
        <v>125</v>
      </c>
      <c r="BF314" s="71"/>
      <c r="BG314" s="72"/>
      <c r="BH314" s="71">
        <v>0</v>
      </c>
      <c r="BI314" s="71">
        <v>0</v>
      </c>
      <c r="BJ314" s="71">
        <v>6.0510000000000002</v>
      </c>
      <c r="BK314" s="71">
        <v>0</v>
      </c>
      <c r="BL314" s="71">
        <v>0</v>
      </c>
      <c r="BM314" s="71">
        <v>0</v>
      </c>
      <c r="BN314" s="72"/>
      <c r="BO314" s="71">
        <v>0</v>
      </c>
      <c r="BP314" s="71">
        <v>0</v>
      </c>
      <c r="BQ314" s="71">
        <v>1</v>
      </c>
      <c r="BR314" s="71">
        <v>0</v>
      </c>
      <c r="BS314" s="71">
        <v>0</v>
      </c>
      <c r="BT314" s="71">
        <v>0</v>
      </c>
      <c r="BU314"/>
      <c r="BV314" s="70">
        <v>6.0510000000000002</v>
      </c>
      <c r="BW314" s="70">
        <v>0</v>
      </c>
      <c r="BX314" s="70">
        <v>0</v>
      </c>
      <c r="BY314" s="70">
        <v>0</v>
      </c>
      <c r="BZ314" s="70">
        <v>0</v>
      </c>
      <c r="CA314" s="70">
        <v>0</v>
      </c>
      <c r="CB314" s="70">
        <v>0</v>
      </c>
      <c r="CC314" s="70">
        <v>0</v>
      </c>
      <c r="CD314" s="70">
        <v>0</v>
      </c>
    </row>
    <row r="315" spans="1:82">
      <c r="A315" s="70" t="s">
        <v>2029</v>
      </c>
      <c r="B315" s="70">
        <v>370</v>
      </c>
      <c r="C315" s="70">
        <v>13</v>
      </c>
      <c r="D315" s="70">
        <v>22</v>
      </c>
      <c r="E315" s="70">
        <v>2016</v>
      </c>
      <c r="F315" s="70" t="s">
        <v>155</v>
      </c>
      <c r="G315" s="70" t="s">
        <v>2016</v>
      </c>
      <c r="H315" s="70" t="s">
        <v>2017</v>
      </c>
      <c r="I315" s="148"/>
      <c r="J315" s="71">
        <v>128.73559368519508</v>
      </c>
      <c r="K315" s="71">
        <v>2.8750107371198137</v>
      </c>
      <c r="L315" s="71">
        <v>14.051978964584642</v>
      </c>
      <c r="M315" s="71">
        <v>47.568345962092806</v>
      </c>
      <c r="N315" s="71">
        <v>34.562998880509383</v>
      </c>
      <c r="O315" s="71">
        <v>42.981673912564119</v>
      </c>
      <c r="P315" s="71">
        <v>47.217059755202058</v>
      </c>
      <c r="Q315" s="71">
        <v>2.7795115600045968</v>
      </c>
      <c r="R315" s="71">
        <v>0</v>
      </c>
      <c r="S315" s="71">
        <v>3.8935939313712389</v>
      </c>
      <c r="T315" s="72"/>
      <c r="U315" s="71">
        <v>6104227</v>
      </c>
      <c r="V315" s="71">
        <v>1380</v>
      </c>
      <c r="W315" s="71">
        <v>264</v>
      </c>
      <c r="X315" s="71">
        <v>10774</v>
      </c>
      <c r="Y315" s="71">
        <v>14559</v>
      </c>
      <c r="Z315" s="71">
        <v>25279</v>
      </c>
      <c r="AA315" s="71">
        <v>9718</v>
      </c>
      <c r="AB315" s="71">
        <v>39352</v>
      </c>
      <c r="AC315" s="71">
        <v>0</v>
      </c>
      <c r="AD315" s="71">
        <v>3.8935939313712389</v>
      </c>
      <c r="AE315" s="72"/>
      <c r="AF315" s="71">
        <v>51178875.601039797</v>
      </c>
      <c r="AG315" s="71">
        <v>2167310.7201427901</v>
      </c>
      <c r="AH315" s="71">
        <v>1977369.4838231951</v>
      </c>
      <c r="AI315" s="71">
        <v>71446784.008077979</v>
      </c>
      <c r="AJ315" s="71">
        <v>47389807.14495825</v>
      </c>
      <c r="AK315" s="71">
        <v>0</v>
      </c>
      <c r="AL315" s="71">
        <v>0</v>
      </c>
      <c r="AM315" s="71">
        <v>5397216.3770191763</v>
      </c>
      <c r="AN315" s="71">
        <v>0</v>
      </c>
      <c r="AO315" s="71">
        <v>0</v>
      </c>
      <c r="AP315" s="71">
        <v>179557363.33506119</v>
      </c>
      <c r="AQ315" s="72"/>
      <c r="AR315" s="71">
        <v>757</v>
      </c>
      <c r="AS315" s="71">
        <v>406</v>
      </c>
      <c r="AT315" s="71">
        <v>0</v>
      </c>
      <c r="AU315" s="71">
        <v>0</v>
      </c>
      <c r="AV315" s="71">
        <v>0</v>
      </c>
      <c r="AW315" s="71">
        <v>1</v>
      </c>
      <c r="AX315" s="71"/>
      <c r="AY315" s="72"/>
      <c r="AZ315" s="71">
        <v>3441.9</v>
      </c>
      <c r="BA315" s="71">
        <v>23238.7</v>
      </c>
      <c r="BB315" s="71">
        <v>0</v>
      </c>
      <c r="BC315" s="71">
        <v>0</v>
      </c>
      <c r="BD315" s="71">
        <v>0</v>
      </c>
      <c r="BE315" s="71">
        <v>125</v>
      </c>
      <c r="BF315" s="71"/>
      <c r="BG315" s="72"/>
      <c r="BH315" s="71">
        <v>0</v>
      </c>
      <c r="BI315" s="71">
        <v>0</v>
      </c>
      <c r="BJ315" s="71">
        <v>6.0010000000000003</v>
      </c>
      <c r="BK315" s="71">
        <v>0</v>
      </c>
      <c r="BL315" s="71">
        <v>0</v>
      </c>
      <c r="BM315" s="71">
        <v>0</v>
      </c>
      <c r="BN315" s="72"/>
      <c r="BO315" s="71">
        <v>0</v>
      </c>
      <c r="BP315" s="71">
        <v>0</v>
      </c>
      <c r="BQ315" s="71">
        <v>1</v>
      </c>
      <c r="BR315" s="71">
        <v>0</v>
      </c>
      <c r="BS315" s="71">
        <v>0</v>
      </c>
      <c r="BT315" s="71">
        <v>0</v>
      </c>
      <c r="BU315"/>
      <c r="BV315" s="70">
        <v>6.0010000000000003</v>
      </c>
      <c r="BW315" s="70">
        <v>0</v>
      </c>
      <c r="BX315" s="70">
        <v>0</v>
      </c>
      <c r="BY315" s="70">
        <v>0</v>
      </c>
      <c r="BZ315" s="70">
        <v>0</v>
      </c>
      <c r="CA315" s="70">
        <v>0</v>
      </c>
      <c r="CB315" s="70">
        <v>0</v>
      </c>
      <c r="CC315" s="70">
        <v>0</v>
      </c>
      <c r="CD315" s="70">
        <v>0</v>
      </c>
    </row>
    <row r="316" spans="1:82">
      <c r="A316" s="70" t="s">
        <v>2030</v>
      </c>
      <c r="B316" s="70">
        <v>371</v>
      </c>
      <c r="C316" s="70">
        <v>14</v>
      </c>
      <c r="D316" s="70">
        <v>22</v>
      </c>
      <c r="E316" s="70">
        <v>2017</v>
      </c>
      <c r="F316" s="70" t="s">
        <v>156</v>
      </c>
      <c r="G316" s="70" t="s">
        <v>2016</v>
      </c>
      <c r="H316" s="70" t="s">
        <v>2017</v>
      </c>
      <c r="I316" s="148"/>
      <c r="J316" s="71">
        <v>125.16489378682149</v>
      </c>
      <c r="K316" s="71">
        <v>2.8312538806130654</v>
      </c>
      <c r="L316" s="71">
        <v>11.296546214050494</v>
      </c>
      <c r="M316" s="71">
        <v>41.431277545654233</v>
      </c>
      <c r="N316" s="71">
        <v>33.838287521479479</v>
      </c>
      <c r="O316" s="71">
        <v>42.069574487647742</v>
      </c>
      <c r="P316" s="71">
        <v>46.275840034731395</v>
      </c>
      <c r="Q316" s="71">
        <v>2.6411987741026199</v>
      </c>
      <c r="R316" s="71">
        <v>0</v>
      </c>
      <c r="S316" s="71">
        <v>3.9515605847392696</v>
      </c>
      <c r="T316" s="72"/>
      <c r="U316" s="71">
        <v>6324487</v>
      </c>
      <c r="V316" s="71">
        <v>1380</v>
      </c>
      <c r="W316" s="71">
        <v>264</v>
      </c>
      <c r="X316" s="71">
        <v>10774</v>
      </c>
      <c r="Y316" s="71">
        <v>14607</v>
      </c>
      <c r="Z316" s="71">
        <v>25153</v>
      </c>
      <c r="AA316" s="71">
        <v>9585</v>
      </c>
      <c r="AB316" s="71">
        <v>38669</v>
      </c>
      <c r="AC316" s="71">
        <v>0</v>
      </c>
      <c r="AD316" s="71">
        <v>3.9515605847392701</v>
      </c>
      <c r="AE316" s="72"/>
      <c r="AF316" s="71">
        <v>51405892.055939227</v>
      </c>
      <c r="AG316" s="71">
        <v>2291493.8396338448</v>
      </c>
      <c r="AH316" s="71">
        <v>2183024.1586270141</v>
      </c>
      <c r="AI316" s="71">
        <v>72313015.579190284</v>
      </c>
      <c r="AJ316" s="71">
        <v>52944506.798522912</v>
      </c>
      <c r="AK316" s="71">
        <v>0</v>
      </c>
      <c r="AL316" s="71">
        <v>0</v>
      </c>
      <c r="AM316" s="71">
        <v>5311839.9668416679</v>
      </c>
      <c r="AN316" s="71">
        <v>0</v>
      </c>
      <c r="AO316" s="71">
        <v>0</v>
      </c>
      <c r="AP316" s="71">
        <v>186449772.39875495</v>
      </c>
      <c r="AQ316" s="72"/>
      <c r="AR316" s="71">
        <v>805</v>
      </c>
      <c r="AS316" s="71">
        <v>508</v>
      </c>
      <c r="AT316" s="71">
        <v>0</v>
      </c>
      <c r="AU316" s="71">
        <v>0</v>
      </c>
      <c r="AV316" s="71">
        <v>0</v>
      </c>
      <c r="AW316" s="71">
        <v>1</v>
      </c>
      <c r="AX316" s="71"/>
      <c r="AY316" s="72"/>
      <c r="AZ316" s="71">
        <v>3708.3</v>
      </c>
      <c r="BA316" s="71">
        <v>30930.1</v>
      </c>
      <c r="BB316" s="71">
        <v>0</v>
      </c>
      <c r="BC316" s="71">
        <v>0</v>
      </c>
      <c r="BD316" s="71">
        <v>0</v>
      </c>
      <c r="BE316" s="71">
        <v>125</v>
      </c>
      <c r="BF316" s="71"/>
      <c r="BG316" s="72"/>
      <c r="BH316" s="71">
        <v>0</v>
      </c>
      <c r="BI316" s="71">
        <v>0</v>
      </c>
      <c r="BJ316" s="71">
        <v>5.915</v>
      </c>
      <c r="BK316" s="71">
        <v>0</v>
      </c>
      <c r="BL316" s="71">
        <v>0</v>
      </c>
      <c r="BM316" s="71">
        <v>0</v>
      </c>
      <c r="BN316" s="72"/>
      <c r="BO316" s="71">
        <v>0</v>
      </c>
      <c r="BP316" s="71">
        <v>0</v>
      </c>
      <c r="BQ316" s="71">
        <v>1</v>
      </c>
      <c r="BR316" s="71">
        <v>0</v>
      </c>
      <c r="BS316" s="71">
        <v>0</v>
      </c>
      <c r="BT316" s="71">
        <v>0</v>
      </c>
      <c r="BU316"/>
      <c r="BV316" s="70">
        <v>5.915</v>
      </c>
      <c r="BW316" s="70">
        <v>0</v>
      </c>
      <c r="BX316" s="70">
        <v>0</v>
      </c>
      <c r="BY316" s="70">
        <v>0</v>
      </c>
      <c r="BZ316" s="70">
        <v>0</v>
      </c>
      <c r="CA316" s="70">
        <v>0</v>
      </c>
      <c r="CB316" s="70">
        <v>0</v>
      </c>
      <c r="CC316" s="70">
        <v>0</v>
      </c>
      <c r="CD316" s="70">
        <v>0</v>
      </c>
    </row>
    <row r="317" spans="1:82">
      <c r="A317" s="70" t="s">
        <v>2031</v>
      </c>
      <c r="B317" s="70">
        <v>372</v>
      </c>
      <c r="C317" s="70">
        <v>15</v>
      </c>
      <c r="D317" s="70">
        <v>22</v>
      </c>
      <c r="E317" s="70">
        <v>2018</v>
      </c>
      <c r="F317" s="70" t="s">
        <v>183</v>
      </c>
      <c r="G317" s="70" t="s">
        <v>2016</v>
      </c>
      <c r="H317" s="70" t="s">
        <v>2017</v>
      </c>
      <c r="I317" s="148"/>
      <c r="J317" s="71">
        <v>118.71161655810026</v>
      </c>
      <c r="K317" s="71">
        <v>2.4681585664859313</v>
      </c>
      <c r="L317" s="71">
        <v>10.19638725421091</v>
      </c>
      <c r="M317" s="71">
        <v>34.59620839301779</v>
      </c>
      <c r="N317" s="71">
        <v>27.682142520222179</v>
      </c>
      <c r="O317" s="71">
        <v>41.049421709708049</v>
      </c>
      <c r="P317" s="71">
        <v>45.189034382075164</v>
      </c>
      <c r="Q317" s="71">
        <v>2.4092956192815098</v>
      </c>
      <c r="R317" s="71">
        <v>0</v>
      </c>
      <c r="S317" s="71">
        <v>4.2187657956325584</v>
      </c>
      <c r="T317" s="72"/>
      <c r="U317" s="71">
        <v>6765294</v>
      </c>
      <c r="V317" s="71">
        <v>1380</v>
      </c>
      <c r="W317" s="71">
        <v>264</v>
      </c>
      <c r="X317" s="71">
        <v>10774</v>
      </c>
      <c r="Y317" s="71">
        <v>14620</v>
      </c>
      <c r="Z317" s="71">
        <v>25013</v>
      </c>
      <c r="AA317" s="71">
        <v>9454</v>
      </c>
      <c r="AB317" s="71">
        <v>38013</v>
      </c>
      <c r="AC317" s="71">
        <v>0</v>
      </c>
      <c r="AD317" s="71">
        <v>4.2187657956325584</v>
      </c>
      <c r="AE317" s="72"/>
      <c r="AF317" s="71">
        <v>52747292.108723462</v>
      </c>
      <c r="AG317" s="71">
        <v>1976941.855894763</v>
      </c>
      <c r="AH317" s="71">
        <v>2053644.6550740141</v>
      </c>
      <c r="AI317" s="71">
        <v>67394095.917349666</v>
      </c>
      <c r="AJ317" s="71">
        <v>50430052.228854507</v>
      </c>
      <c r="AK317" s="71">
        <v>0</v>
      </c>
      <c r="AL317" s="71">
        <v>0</v>
      </c>
      <c r="AM317" s="71">
        <v>5232531.6714819083</v>
      </c>
      <c r="AN317" s="71">
        <v>0</v>
      </c>
      <c r="AO317" s="71">
        <v>0</v>
      </c>
      <c r="AP317" s="71">
        <v>179834558.43737832</v>
      </c>
      <c r="AQ317" s="72"/>
      <c r="AR317" s="71">
        <v>859</v>
      </c>
      <c r="AS317" s="71">
        <v>607</v>
      </c>
      <c r="AT317" s="71">
        <v>0</v>
      </c>
      <c r="AU317" s="71">
        <v>0</v>
      </c>
      <c r="AV317" s="71">
        <v>0</v>
      </c>
      <c r="AW317" s="71">
        <v>1</v>
      </c>
      <c r="AX317" s="71"/>
      <c r="AY317" s="72"/>
      <c r="AZ317" s="71">
        <v>4014.9000000000015</v>
      </c>
      <c r="BA317" s="71">
        <v>35179</v>
      </c>
      <c r="BB317" s="71">
        <v>0</v>
      </c>
      <c r="BC317" s="71">
        <v>0</v>
      </c>
      <c r="BD317" s="71">
        <v>0</v>
      </c>
      <c r="BE317" s="71">
        <v>125</v>
      </c>
      <c r="BF317" s="71"/>
      <c r="BG317" s="72"/>
      <c r="BH317" s="71">
        <v>0</v>
      </c>
      <c r="BI317" s="71">
        <v>0</v>
      </c>
      <c r="BJ317" s="71">
        <v>5.8419999999999996</v>
      </c>
      <c r="BK317" s="71">
        <v>0</v>
      </c>
      <c r="BL317" s="71">
        <v>0</v>
      </c>
      <c r="BM317" s="71">
        <v>0</v>
      </c>
      <c r="BN317" s="72"/>
      <c r="BO317" s="71">
        <v>0</v>
      </c>
      <c r="BP317" s="71">
        <v>0</v>
      </c>
      <c r="BQ317" s="71">
        <v>1</v>
      </c>
      <c r="BR317" s="71">
        <v>0</v>
      </c>
      <c r="BS317" s="71">
        <v>0</v>
      </c>
      <c r="BT317" s="71">
        <v>0</v>
      </c>
      <c r="BU317"/>
      <c r="BV317" s="70">
        <v>5.8419999999999996</v>
      </c>
      <c r="BW317" s="70">
        <v>0</v>
      </c>
      <c r="BX317" s="70">
        <v>0</v>
      </c>
      <c r="BY317" s="70">
        <v>0</v>
      </c>
      <c r="BZ317" s="70">
        <v>0</v>
      </c>
      <c r="CA317" s="70">
        <v>0</v>
      </c>
      <c r="CB317" s="70">
        <v>0</v>
      </c>
      <c r="CC317" s="70">
        <v>0</v>
      </c>
      <c r="CD317" s="70">
        <v>0</v>
      </c>
    </row>
    <row r="318" spans="1:82">
      <c r="A318" s="70" t="s">
        <v>2032</v>
      </c>
      <c r="B318" s="70">
        <v>373</v>
      </c>
      <c r="C318" s="70">
        <v>16</v>
      </c>
      <c r="D318" s="70">
        <v>22</v>
      </c>
      <c r="E318" s="70">
        <v>2019</v>
      </c>
      <c r="F318" s="70" t="s">
        <v>158</v>
      </c>
      <c r="G318" s="70" t="s">
        <v>2016</v>
      </c>
      <c r="H318" s="70" t="s">
        <v>2017</v>
      </c>
      <c r="I318" s="148"/>
      <c r="J318" s="71">
        <v>109.91552477431748</v>
      </c>
      <c r="K318" s="71">
        <v>2.302670712338486</v>
      </c>
      <c r="L318" s="71">
        <v>10.286179544659849</v>
      </c>
      <c r="M318" s="71">
        <v>33.423306639614474</v>
      </c>
      <c r="N318" s="71">
        <v>28.988087274689267</v>
      </c>
      <c r="O318" s="71">
        <v>39.733765598449054</v>
      </c>
      <c r="P318" s="71">
        <v>44.085048509278209</v>
      </c>
      <c r="Q318" s="71">
        <v>2.3037042057960999</v>
      </c>
      <c r="R318" s="71">
        <v>0</v>
      </c>
      <c r="S318" s="71">
        <v>4.1460615264713834</v>
      </c>
      <c r="T318" s="72"/>
      <c r="U318" s="71">
        <v>6559469</v>
      </c>
      <c r="V318" s="71">
        <v>1380</v>
      </c>
      <c r="W318" s="71">
        <v>264</v>
      </c>
      <c r="X318" s="71">
        <v>10774</v>
      </c>
      <c r="Y318" s="71">
        <v>14691</v>
      </c>
      <c r="Z318" s="71">
        <v>24876</v>
      </c>
      <c r="AA318" s="71">
        <v>9154</v>
      </c>
      <c r="AB318" s="71">
        <v>37331</v>
      </c>
      <c r="AC318" s="71">
        <v>0</v>
      </c>
      <c r="AD318" s="71">
        <v>4.1460615264713834</v>
      </c>
      <c r="AE318" s="72"/>
      <c r="AF318" s="71">
        <v>48468928.386577077</v>
      </c>
      <c r="AG318" s="71">
        <v>1993454.693451643</v>
      </c>
      <c r="AH318" s="71">
        <v>2198120.2675175359</v>
      </c>
      <c r="AI318" s="71">
        <v>68696079.408834368</v>
      </c>
      <c r="AJ318" s="71">
        <v>54349045.438849717</v>
      </c>
      <c r="AK318" s="71">
        <v>0</v>
      </c>
      <c r="AL318" s="71">
        <v>0</v>
      </c>
      <c r="AM318" s="71">
        <v>5084201.1723824618</v>
      </c>
      <c r="AN318" s="71">
        <v>0</v>
      </c>
      <c r="AO318" s="71">
        <v>0</v>
      </c>
      <c r="AP318" s="71">
        <v>180789829.36761281</v>
      </c>
      <c r="AQ318" s="72"/>
      <c r="AR318" s="71">
        <v>889</v>
      </c>
      <c r="AS318" s="71">
        <v>670</v>
      </c>
      <c r="AT318" s="71">
        <v>0</v>
      </c>
      <c r="AU318" s="71">
        <v>0</v>
      </c>
      <c r="AV318" s="71">
        <v>0</v>
      </c>
      <c r="AW318" s="71">
        <v>1</v>
      </c>
      <c r="AX318" s="71"/>
      <c r="AY318" s="72"/>
      <c r="AZ318" s="71">
        <v>4171.9000000000005</v>
      </c>
      <c r="BA318" s="71">
        <v>37999.800000000003</v>
      </c>
      <c r="BB318" s="71">
        <v>0</v>
      </c>
      <c r="BC318" s="71">
        <v>0</v>
      </c>
      <c r="BD318" s="71">
        <v>0</v>
      </c>
      <c r="BE318" s="71">
        <v>125</v>
      </c>
      <c r="BF318" s="71"/>
      <c r="BG318" s="72"/>
      <c r="BH318" s="71">
        <v>0</v>
      </c>
      <c r="BI318" s="71">
        <v>0</v>
      </c>
      <c r="BJ318" s="71">
        <v>4.9320000000000004</v>
      </c>
      <c r="BK318" s="71">
        <v>0</v>
      </c>
      <c r="BL318" s="71">
        <v>0</v>
      </c>
      <c r="BM318" s="71">
        <v>0</v>
      </c>
      <c r="BN318" s="72"/>
      <c r="BO318" s="71">
        <v>0</v>
      </c>
      <c r="BP318" s="71">
        <v>0</v>
      </c>
      <c r="BQ318" s="71">
        <v>1</v>
      </c>
      <c r="BR318" s="71">
        <v>0</v>
      </c>
      <c r="BS318" s="71">
        <v>0</v>
      </c>
      <c r="BT318" s="71">
        <v>0</v>
      </c>
      <c r="BU318"/>
      <c r="BV318" s="70">
        <v>4.9320000000000004</v>
      </c>
      <c r="BW318" s="70">
        <v>0</v>
      </c>
      <c r="BX318" s="70">
        <v>0</v>
      </c>
      <c r="BY318" s="70">
        <v>0</v>
      </c>
      <c r="BZ318" s="70">
        <v>0</v>
      </c>
      <c r="CA318" s="70">
        <v>0</v>
      </c>
      <c r="CB318" s="70">
        <v>0</v>
      </c>
      <c r="CC318" s="70">
        <v>0</v>
      </c>
      <c r="CD318" s="70">
        <v>0</v>
      </c>
    </row>
    <row r="319" spans="1:82">
      <c r="A319" s="70" t="s">
        <v>2033</v>
      </c>
      <c r="B319" s="70">
        <v>374</v>
      </c>
      <c r="C319" s="70">
        <v>17</v>
      </c>
      <c r="D319" s="70">
        <v>22</v>
      </c>
      <c r="E319" s="70">
        <v>2020</v>
      </c>
      <c r="F319" s="70" t="s">
        <v>159</v>
      </c>
      <c r="G319" s="70" t="s">
        <v>2016</v>
      </c>
      <c r="H319" s="70" t="s">
        <v>2017</v>
      </c>
      <c r="I319" s="148"/>
      <c r="J319" s="71">
        <v>98.978864110923425</v>
      </c>
      <c r="K319" s="71">
        <v>2.2418236585892708</v>
      </c>
      <c r="L319" s="71">
        <v>17.768632490964251</v>
      </c>
      <c r="M319" s="71">
        <v>29.934142635697953</v>
      </c>
      <c r="N319" s="71">
        <v>28.84039231059581</v>
      </c>
      <c r="O319" s="71">
        <v>34.617874591123631</v>
      </c>
      <c r="P319" s="71">
        <v>41.295165433786643</v>
      </c>
      <c r="Q319" s="71">
        <v>2.1626203735489802</v>
      </c>
      <c r="R319" s="71">
        <v>0</v>
      </c>
      <c r="S319" s="71">
        <v>3.6829404378118071</v>
      </c>
      <c r="T319" s="72"/>
      <c r="U319" s="71">
        <v>5733517</v>
      </c>
      <c r="V319" s="71">
        <v>1189</v>
      </c>
      <c r="W319" s="71">
        <v>581</v>
      </c>
      <c r="X319" s="71">
        <v>9784</v>
      </c>
      <c r="Y319" s="71">
        <v>14718</v>
      </c>
      <c r="Z319" s="71">
        <v>24737</v>
      </c>
      <c r="AA319" s="71">
        <v>9114</v>
      </c>
      <c r="AB319" s="71">
        <v>36679</v>
      </c>
      <c r="AC319" s="71">
        <v>0</v>
      </c>
      <c r="AD319" s="71">
        <v>3.6829404378118071</v>
      </c>
      <c r="AE319" s="72"/>
      <c r="AF319" s="71">
        <v>45162520.595072567</v>
      </c>
      <c r="AG319" s="71">
        <v>1758100.0910946275</v>
      </c>
      <c r="AH319" s="71">
        <v>3883674.725345856</v>
      </c>
      <c r="AI319" s="71">
        <v>58661717.111659192</v>
      </c>
      <c r="AJ319" s="71">
        <v>53740614.170184277</v>
      </c>
      <c r="AK319" s="71"/>
      <c r="AL319" s="71"/>
      <c r="AM319" s="71">
        <v>4787017.012189501</v>
      </c>
      <c r="AN319" s="71"/>
      <c r="AO319" s="71"/>
      <c r="AP319" s="71">
        <v>167993643.70554602</v>
      </c>
      <c r="AQ319" s="72"/>
      <c r="AR319" s="71">
        <v>918</v>
      </c>
      <c r="AS319" s="71">
        <v>740</v>
      </c>
      <c r="AT319" s="71">
        <v>0</v>
      </c>
      <c r="AU319" s="71">
        <v>0</v>
      </c>
      <c r="AV319" s="71">
        <v>0</v>
      </c>
      <c r="AW319" s="71">
        <v>1</v>
      </c>
      <c r="AX319" s="71"/>
      <c r="AY319" s="72"/>
      <c r="AZ319" s="71">
        <v>4356.300000000002</v>
      </c>
      <c r="BA319" s="71">
        <v>43113.300000000017</v>
      </c>
      <c r="BB319" s="71">
        <v>0</v>
      </c>
      <c r="BC319" s="71">
        <v>0</v>
      </c>
      <c r="BD319" s="71">
        <v>0</v>
      </c>
      <c r="BE319" s="71">
        <v>125</v>
      </c>
      <c r="BF319" s="71"/>
      <c r="BG319" s="72"/>
      <c r="BH319" s="71">
        <v>0</v>
      </c>
      <c r="BI319" s="71">
        <v>0</v>
      </c>
      <c r="BJ319" s="71">
        <v>5.2210000000000001</v>
      </c>
      <c r="BK319" s="71">
        <v>0</v>
      </c>
      <c r="BL319" s="71">
        <v>0</v>
      </c>
      <c r="BM319" s="71">
        <v>0</v>
      </c>
      <c r="BN319" s="72"/>
      <c r="BO319" s="71">
        <v>0</v>
      </c>
      <c r="BP319" s="71">
        <v>0</v>
      </c>
      <c r="BQ319" s="71">
        <v>1</v>
      </c>
      <c r="BR319" s="71">
        <v>0</v>
      </c>
      <c r="BS319" s="71">
        <v>0</v>
      </c>
      <c r="BT319" s="71">
        <v>0</v>
      </c>
      <c r="BU319"/>
      <c r="BV319" s="70">
        <v>5.2210000000000001</v>
      </c>
      <c r="BW319" s="70">
        <v>0</v>
      </c>
      <c r="BX319" s="70">
        <v>0</v>
      </c>
      <c r="BY319" s="70">
        <v>0</v>
      </c>
      <c r="BZ319" s="70">
        <v>0</v>
      </c>
      <c r="CA319" s="70">
        <v>0</v>
      </c>
      <c r="CB319" s="70">
        <v>0</v>
      </c>
      <c r="CC319" s="70">
        <v>0</v>
      </c>
      <c r="CD319" s="70">
        <v>0</v>
      </c>
    </row>
    <row r="320" spans="1:82">
      <c r="A320" s="70" t="s">
        <v>2034</v>
      </c>
      <c r="B320" s="70">
        <v>374</v>
      </c>
      <c r="C320" s="70">
        <v>18</v>
      </c>
      <c r="D320" s="70">
        <v>22</v>
      </c>
      <c r="E320" s="70">
        <v>2021</v>
      </c>
      <c r="F320" s="70" t="s">
        <v>160</v>
      </c>
      <c r="G320" s="70" t="s">
        <v>2016</v>
      </c>
      <c r="H320" s="70" t="s">
        <v>2017</v>
      </c>
      <c r="I320" s="148"/>
      <c r="J320" s="71">
        <v>104.12540860472829</v>
      </c>
      <c r="K320" s="71">
        <v>2.2895064107682042</v>
      </c>
      <c r="L320" s="71">
        <v>18.581695313355283</v>
      </c>
      <c r="M320" s="71">
        <v>28.253647438426917</v>
      </c>
      <c r="N320" s="71">
        <v>26.443014341532226</v>
      </c>
      <c r="O320" s="71">
        <v>33.237662742541225</v>
      </c>
      <c r="P320" s="71">
        <v>42.377082302846866</v>
      </c>
      <c r="Q320" s="71">
        <v>2.10251973738167</v>
      </c>
      <c r="R320" s="71">
        <v>0</v>
      </c>
      <c r="S320" s="71">
        <v>4.2738479733202288</v>
      </c>
      <c r="T320" s="72"/>
      <c r="U320" s="71">
        <v>6436190</v>
      </c>
      <c r="V320" s="71">
        <v>1189</v>
      </c>
      <c r="W320" s="71">
        <v>581</v>
      </c>
      <c r="X320" s="71">
        <v>9784</v>
      </c>
      <c r="Y320" s="71">
        <v>14706</v>
      </c>
      <c r="Z320" s="71">
        <v>24455</v>
      </c>
      <c r="AA320" s="71">
        <v>9120</v>
      </c>
      <c r="AB320" s="71">
        <v>36010</v>
      </c>
      <c r="AC320" s="71">
        <v>0</v>
      </c>
      <c r="AD320" s="71">
        <v>4.2738479733202288</v>
      </c>
      <c r="AE320" s="72"/>
      <c r="AF320" s="71">
        <v>47726924.572031528</v>
      </c>
      <c r="AG320" s="71">
        <v>1877480.2304108597</v>
      </c>
      <c r="AH320" s="71">
        <v>3927438.2632476273</v>
      </c>
      <c r="AI320" s="71">
        <v>63692330.109829888</v>
      </c>
      <c r="AJ320" s="71">
        <v>55194907.114242353</v>
      </c>
      <c r="AK320" s="71">
        <v>0</v>
      </c>
      <c r="AL320" s="71">
        <v>0</v>
      </c>
      <c r="AM320" s="71">
        <v>4726812.5999589832</v>
      </c>
      <c r="AN320" s="71">
        <v>0</v>
      </c>
      <c r="AO320" s="71">
        <v>0</v>
      </c>
      <c r="AP320" s="71">
        <v>177145892.88972124</v>
      </c>
      <c r="AQ320" s="72"/>
      <c r="AR320" s="71">
        <v>944</v>
      </c>
      <c r="AS320" s="71">
        <v>769</v>
      </c>
      <c r="AT320" s="71">
        <v>0</v>
      </c>
      <c r="AU320" s="71">
        <v>0</v>
      </c>
      <c r="AV320" s="71">
        <v>0</v>
      </c>
      <c r="AW320" s="71">
        <v>1</v>
      </c>
      <c r="AX320" s="71"/>
      <c r="AY320" s="72"/>
      <c r="AZ320" s="71">
        <v>4528.7000000000025</v>
      </c>
      <c r="BA320" s="71">
        <v>44466.700000000019</v>
      </c>
      <c r="BB320" s="71">
        <v>0</v>
      </c>
      <c r="BC320" s="71">
        <v>0</v>
      </c>
      <c r="BD320" s="71">
        <v>0</v>
      </c>
      <c r="BE320" s="71">
        <v>175</v>
      </c>
      <c r="BF320" s="71"/>
      <c r="BG320" s="72"/>
      <c r="BH320" s="71">
        <v>0</v>
      </c>
      <c r="BI320" s="71">
        <v>0</v>
      </c>
      <c r="BJ320" s="71">
        <v>6.0229999999999997</v>
      </c>
      <c r="BK320" s="71">
        <v>0</v>
      </c>
      <c r="BL320" s="71">
        <v>0</v>
      </c>
      <c r="BM320" s="71">
        <v>0</v>
      </c>
      <c r="BN320" s="72"/>
      <c r="BO320" s="71">
        <v>0</v>
      </c>
      <c r="BP320" s="71">
        <v>0</v>
      </c>
      <c r="BQ320" s="71">
        <v>1</v>
      </c>
      <c r="BR320" s="71">
        <v>0</v>
      </c>
      <c r="BS320" s="71">
        <v>0</v>
      </c>
      <c r="BT320" s="71">
        <v>0</v>
      </c>
      <c r="BU320"/>
      <c r="BV320" s="70">
        <v>6.0229999999999997</v>
      </c>
      <c r="BW320" s="70">
        <v>0</v>
      </c>
      <c r="BX320" s="70">
        <v>0</v>
      </c>
      <c r="BY320" s="70">
        <v>0</v>
      </c>
      <c r="BZ320" s="70">
        <v>0</v>
      </c>
      <c r="CA320" s="70">
        <v>0</v>
      </c>
      <c r="CB320" s="70">
        <v>0</v>
      </c>
      <c r="CC320" s="70">
        <v>0</v>
      </c>
      <c r="CD320" s="70">
        <v>0</v>
      </c>
    </row>
    <row r="321" spans="1:82">
      <c r="A321" s="70" t="s">
        <v>2035</v>
      </c>
      <c r="B321" s="70">
        <v>374</v>
      </c>
      <c r="C321" s="70">
        <v>19</v>
      </c>
      <c r="D321" s="70">
        <v>22</v>
      </c>
      <c r="E321" s="70">
        <v>2022</v>
      </c>
      <c r="F321" s="70" t="s">
        <v>161</v>
      </c>
      <c r="G321" s="70" t="s">
        <v>2016</v>
      </c>
      <c r="H321" s="70" t="s">
        <v>2017</v>
      </c>
      <c r="I321" s="148"/>
      <c r="J321" s="71">
        <v>107.70766368348184</v>
      </c>
      <c r="K321" s="71">
        <v>2.2005329970496246</v>
      </c>
      <c r="L321" s="71">
        <v>16.995072507108208</v>
      </c>
      <c r="M321" s="71">
        <v>31.821971004495037</v>
      </c>
      <c r="N321" s="71">
        <v>30.818345614806802</v>
      </c>
      <c r="O321" s="71">
        <v>34.696940147576001</v>
      </c>
      <c r="P321" s="71">
        <v>41.498195997723577</v>
      </c>
      <c r="Q321" s="71">
        <v>2.0786352690826386</v>
      </c>
      <c r="R321" s="71">
        <v>0</v>
      </c>
      <c r="S321" s="71">
        <v>3.4888077571298521</v>
      </c>
      <c r="T321" s="72"/>
      <c r="U321" s="71">
        <v>7444243</v>
      </c>
      <c r="V321" s="71">
        <v>1189</v>
      </c>
      <c r="W321" s="71">
        <v>581</v>
      </c>
      <c r="X321" s="71">
        <v>9784</v>
      </c>
      <c r="Y321" s="71">
        <v>14716</v>
      </c>
      <c r="Z321" s="71">
        <v>24255</v>
      </c>
      <c r="AA321" s="71">
        <v>9067</v>
      </c>
      <c r="AB321" s="71">
        <v>35309</v>
      </c>
      <c r="AC321" s="71">
        <v>0</v>
      </c>
      <c r="AD321" s="71">
        <v>3.4888077571298521</v>
      </c>
      <c r="AE321" s="72"/>
      <c r="AF321" s="71">
        <v>47033480.775044248</v>
      </c>
      <c r="AG321" s="71">
        <v>1857590.2280565184</v>
      </c>
      <c r="AH321" s="71">
        <v>4183902.9517696504</v>
      </c>
      <c r="AI321" s="71">
        <v>61690023.253084853</v>
      </c>
      <c r="AJ321" s="71">
        <v>58473203.048233502</v>
      </c>
      <c r="AK321" s="71">
        <v>0</v>
      </c>
      <c r="AL321" s="71">
        <v>0</v>
      </c>
      <c r="AM321" s="71">
        <v>4559355.6382208429</v>
      </c>
      <c r="AN321" s="71">
        <v>0</v>
      </c>
      <c r="AO321" s="71">
        <v>0</v>
      </c>
      <c r="AP321" s="71">
        <v>177797555.89440963</v>
      </c>
      <c r="AQ321" s="72"/>
      <c r="AR321" s="71">
        <v>986</v>
      </c>
      <c r="AS321" s="71">
        <v>787</v>
      </c>
      <c r="AT321" s="71">
        <v>0</v>
      </c>
      <c r="AU321" s="71">
        <v>0</v>
      </c>
      <c r="AV321" s="71">
        <v>0</v>
      </c>
      <c r="AW321" s="71">
        <v>1</v>
      </c>
      <c r="AX321" s="71"/>
      <c r="AY321" s="72"/>
      <c r="AZ321" s="71">
        <v>4784.7000000000035</v>
      </c>
      <c r="BA321" s="71">
        <v>45232.300000000017</v>
      </c>
      <c r="BB321" s="71">
        <v>0</v>
      </c>
      <c r="BC321" s="71">
        <v>0</v>
      </c>
      <c r="BD321" s="71">
        <v>0</v>
      </c>
      <c r="BE321" s="71">
        <v>175</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2036</v>
      </c>
      <c r="B322" s="70">
        <v>374</v>
      </c>
      <c r="C322" s="70">
        <v>20</v>
      </c>
      <c r="D322" s="70">
        <v>22</v>
      </c>
      <c r="E322" s="70">
        <v>2023</v>
      </c>
      <c r="F322" s="70" t="s">
        <v>1539</v>
      </c>
      <c r="G322" s="70" t="s">
        <v>2016</v>
      </c>
      <c r="H322" s="70" t="s">
        <v>2017</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1034</v>
      </c>
      <c r="AS322" s="71">
        <v>801</v>
      </c>
      <c r="AT322" s="71">
        <v>0</v>
      </c>
      <c r="AU322" s="71">
        <v>1</v>
      </c>
      <c r="AV322" s="71">
        <v>0</v>
      </c>
      <c r="AW322" s="71">
        <v>1</v>
      </c>
      <c r="AX322" s="71"/>
      <c r="AY322" s="72"/>
      <c r="AZ322" s="71">
        <v>5059.3000000000047</v>
      </c>
      <c r="BA322" s="71">
        <v>45896.800000000017</v>
      </c>
      <c r="BB322" s="71">
        <v>0</v>
      </c>
      <c r="BC322" s="71">
        <v>39.6</v>
      </c>
      <c r="BD322" s="71">
        <v>0</v>
      </c>
      <c r="BE322" s="71">
        <v>175</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2037</v>
      </c>
      <c r="B323" s="70">
        <v>374</v>
      </c>
      <c r="C323" s="70">
        <v>21</v>
      </c>
      <c r="D323" s="70">
        <v>22</v>
      </c>
      <c r="E323" s="70">
        <v>2024</v>
      </c>
      <c r="F323" s="70" t="s">
        <v>1554</v>
      </c>
      <c r="G323" s="70" t="s">
        <v>2016</v>
      </c>
      <c r="H323" s="70" t="s">
        <v>2017</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2038</v>
      </c>
      <c r="B324" s="70">
        <v>324</v>
      </c>
      <c r="C324" s="70">
        <v>1</v>
      </c>
      <c r="D324" s="70">
        <v>20</v>
      </c>
      <c r="E324" s="70">
        <v>1990</v>
      </c>
      <c r="F324" s="70" t="s">
        <v>787</v>
      </c>
      <c r="G324" s="70" t="s">
        <v>2039</v>
      </c>
      <c r="H324" s="70" t="s">
        <v>2040</v>
      </c>
      <c r="I324" s="148"/>
      <c r="J324" s="71">
        <v>121.1753337984362</v>
      </c>
      <c r="K324" s="71">
        <v>7.6751705271124742</v>
      </c>
      <c r="L324" s="71">
        <v>42.031466450844079</v>
      </c>
      <c r="M324" s="71">
        <v>27.15858378235475</v>
      </c>
      <c r="N324" s="71">
        <v>39.042632911307798</v>
      </c>
      <c r="O324" s="71">
        <v>26.289065359723288</v>
      </c>
      <c r="P324" s="71">
        <v>60.491470111020782</v>
      </c>
      <c r="Q324" s="71">
        <v>3.1960493188063399</v>
      </c>
      <c r="R324" s="71">
        <v>2.2249191418860499</v>
      </c>
      <c r="S324" s="71">
        <v>3.2975124739987791</v>
      </c>
      <c r="T324" s="72"/>
      <c r="U324" s="71">
        <v>3120248</v>
      </c>
      <c r="V324" s="71">
        <v>2597</v>
      </c>
      <c r="W324" s="71">
        <v>474</v>
      </c>
      <c r="X324" s="71">
        <v>10655</v>
      </c>
      <c r="Y324" s="71">
        <v>16953</v>
      </c>
      <c r="Z324" s="71">
        <v>10813</v>
      </c>
      <c r="AA324" s="71">
        <v>14688</v>
      </c>
      <c r="AB324" s="71">
        <v>51893</v>
      </c>
      <c r="AC324" s="71">
        <v>385360</v>
      </c>
      <c r="AD324" s="71">
        <v>3.2975124739987791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2041</v>
      </c>
      <c r="B325" s="70">
        <v>325</v>
      </c>
      <c r="C325" s="70">
        <v>2</v>
      </c>
      <c r="D325" s="70">
        <v>20</v>
      </c>
      <c r="E325" s="70">
        <v>2005</v>
      </c>
      <c r="F325" s="70" t="s">
        <v>789</v>
      </c>
      <c r="G325" s="70" t="s">
        <v>2039</v>
      </c>
      <c r="H325" s="70" t="s">
        <v>2040</v>
      </c>
      <c r="I325" s="148"/>
      <c r="J325" s="71">
        <v>70.457897125679963</v>
      </c>
      <c r="K325" s="71">
        <v>4.7392963911207513</v>
      </c>
      <c r="L325" s="71">
        <v>40.884252596228521</v>
      </c>
      <c r="M325" s="71">
        <v>36.720357706543943</v>
      </c>
      <c r="N325" s="71">
        <v>56.846704526139327</v>
      </c>
      <c r="O325" s="71">
        <v>41.937864705820559</v>
      </c>
      <c r="P325" s="71">
        <v>64.56301077965135</v>
      </c>
      <c r="Q325" s="71">
        <v>2.7088802929231202</v>
      </c>
      <c r="R325" s="71">
        <v>1.0012877158540989</v>
      </c>
      <c r="S325" s="71">
        <v>0.46607622399999998</v>
      </c>
      <c r="T325" s="72"/>
      <c r="U325" s="71">
        <v>2202167</v>
      </c>
      <c r="V325" s="71">
        <v>2160</v>
      </c>
      <c r="W325" s="71">
        <v>481</v>
      </c>
      <c r="X325" s="71">
        <v>8245</v>
      </c>
      <c r="Y325" s="71">
        <v>18389</v>
      </c>
      <c r="Z325" s="71">
        <v>19961</v>
      </c>
      <c r="AA325" s="71">
        <v>12839</v>
      </c>
      <c r="AB325" s="71">
        <v>45980</v>
      </c>
      <c r="AC325" s="71">
        <v>177057</v>
      </c>
      <c r="AD325" s="71">
        <v>0.46607622399999998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2042</v>
      </c>
      <c r="B326" s="70">
        <v>326</v>
      </c>
      <c r="C326" s="70">
        <v>3</v>
      </c>
      <c r="D326" s="70">
        <v>20</v>
      </c>
      <c r="E326" s="70">
        <v>2006</v>
      </c>
      <c r="F326" s="70" t="s">
        <v>790</v>
      </c>
      <c r="G326" s="70" t="s">
        <v>2039</v>
      </c>
      <c r="H326" s="70" t="s">
        <v>2040</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2043</v>
      </c>
      <c r="B327" s="70">
        <v>327</v>
      </c>
      <c r="C327" s="70">
        <v>4</v>
      </c>
      <c r="D327" s="70">
        <v>20</v>
      </c>
      <c r="E327" s="70">
        <v>2007</v>
      </c>
      <c r="F327" s="70" t="s">
        <v>791</v>
      </c>
      <c r="G327" s="70" t="s">
        <v>2039</v>
      </c>
      <c r="H327" s="70" t="s">
        <v>2040</v>
      </c>
      <c r="I327" s="148"/>
      <c r="J327" s="71">
        <v>53.763347647540243</v>
      </c>
      <c r="K327" s="71">
        <v>4.1739464557630122</v>
      </c>
      <c r="L327" s="71">
        <v>45.605102883147573</v>
      </c>
      <c r="M327" s="71">
        <v>44.326051276326247</v>
      </c>
      <c r="N327" s="71">
        <v>57.632675392786389</v>
      </c>
      <c r="O327" s="71">
        <v>40.849547718577128</v>
      </c>
      <c r="P327" s="71">
        <v>62.937629883029437</v>
      </c>
      <c r="Q327" s="71">
        <v>2.7828658037287699</v>
      </c>
      <c r="R327" s="71">
        <v>0.77937700017775757</v>
      </c>
      <c r="S327" s="71">
        <v>0.56094503999999989</v>
      </c>
      <c r="T327" s="72"/>
      <c r="U327" s="71">
        <v>2171323</v>
      </c>
      <c r="V327" s="71">
        <v>1878</v>
      </c>
      <c r="W327" s="71">
        <v>515</v>
      </c>
      <c r="X327" s="71">
        <v>11246</v>
      </c>
      <c r="Y327" s="71">
        <v>18552</v>
      </c>
      <c r="Z327" s="71">
        <v>20212</v>
      </c>
      <c r="AA327" s="71">
        <v>12325</v>
      </c>
      <c r="AB327" s="71">
        <v>44738</v>
      </c>
      <c r="AC327" s="71">
        <v>141771</v>
      </c>
      <c r="AD327" s="71">
        <v>0.56094503999999989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2044</v>
      </c>
      <c r="B328" s="70">
        <v>328</v>
      </c>
      <c r="C328" s="70">
        <v>5</v>
      </c>
      <c r="D328" s="70">
        <v>20</v>
      </c>
      <c r="E328" s="70">
        <v>2008</v>
      </c>
      <c r="F328" s="70" t="s">
        <v>792</v>
      </c>
      <c r="G328" s="70" t="s">
        <v>2039</v>
      </c>
      <c r="H328" s="70" t="s">
        <v>2040</v>
      </c>
      <c r="I328" s="148"/>
      <c r="J328" s="71">
        <v>53.378210984460793</v>
      </c>
      <c r="K328" s="71">
        <v>3.0890973805992399</v>
      </c>
      <c r="L328" s="71">
        <v>39.596930289886188</v>
      </c>
      <c r="M328" s="71">
        <v>47.117956830174258</v>
      </c>
      <c r="N328" s="71">
        <v>61.013590862057633</v>
      </c>
      <c r="O328" s="71">
        <v>39.476131026059221</v>
      </c>
      <c r="P328" s="71">
        <v>62.141606322636697</v>
      </c>
      <c r="Q328" s="71">
        <v>2.70044286220753</v>
      </c>
      <c r="R328" s="71">
        <v>0.70198337018763757</v>
      </c>
      <c r="S328" s="71">
        <v>0.59949855699999999</v>
      </c>
      <c r="T328" s="72"/>
      <c r="U328" s="71">
        <v>2340428</v>
      </c>
      <c r="V328" s="71">
        <v>1878</v>
      </c>
      <c r="W328" s="71">
        <v>515</v>
      </c>
      <c r="X328" s="71">
        <v>11246</v>
      </c>
      <c r="Y328" s="71">
        <v>18607</v>
      </c>
      <c r="Z328" s="71">
        <v>20218</v>
      </c>
      <c r="AA328" s="71">
        <v>12183</v>
      </c>
      <c r="AB328" s="71">
        <v>44127</v>
      </c>
      <c r="AC328" s="71">
        <v>132595</v>
      </c>
      <c r="AD328" s="71">
        <v>0.59949855699999999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2045</v>
      </c>
      <c r="B329" s="70">
        <v>329</v>
      </c>
      <c r="C329" s="70">
        <v>6</v>
      </c>
      <c r="D329" s="70">
        <v>20</v>
      </c>
      <c r="E329" s="70">
        <v>2009</v>
      </c>
      <c r="F329" s="70" t="s">
        <v>176</v>
      </c>
      <c r="G329" s="1064" t="s">
        <v>2039</v>
      </c>
      <c r="H329" s="70" t="s">
        <v>2040</v>
      </c>
      <c r="I329" s="148"/>
      <c r="J329" s="71">
        <v>55.672430029825769</v>
      </c>
      <c r="K329" s="71">
        <v>2.823716233404248</v>
      </c>
      <c r="L329" s="71">
        <v>43.935843498692748</v>
      </c>
      <c r="M329" s="71">
        <v>48.13091051375541</v>
      </c>
      <c r="N329" s="71">
        <v>56.26983567027866</v>
      </c>
      <c r="O329" s="71">
        <v>40.241379111807383</v>
      </c>
      <c r="P329" s="71">
        <v>59.641356368061189</v>
      </c>
      <c r="Q329" s="71">
        <v>2.5409486613305199</v>
      </c>
      <c r="R329" s="71">
        <v>0.69139558158619507</v>
      </c>
      <c r="S329" s="71">
        <v>0.39938508</v>
      </c>
      <c r="T329" s="72"/>
      <c r="U329" s="71">
        <v>2088087</v>
      </c>
      <c r="V329" s="71">
        <v>1551</v>
      </c>
      <c r="W329" s="71">
        <v>684</v>
      </c>
      <c r="X329" s="71">
        <v>11386</v>
      </c>
      <c r="Y329" s="71">
        <v>18609</v>
      </c>
      <c r="Z329" s="71">
        <v>20343</v>
      </c>
      <c r="AA329" s="71">
        <v>12004</v>
      </c>
      <c r="AB329" s="71">
        <v>43586</v>
      </c>
      <c r="AC329" s="71">
        <v>127406</v>
      </c>
      <c r="AD329" s="71">
        <v>0.39938508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2046</v>
      </c>
      <c r="B330" s="70">
        <v>330</v>
      </c>
      <c r="C330" s="70">
        <v>7</v>
      </c>
      <c r="D330" s="70">
        <v>20</v>
      </c>
      <c r="E330" s="70">
        <v>2010</v>
      </c>
      <c r="F330" s="70" t="s">
        <v>177</v>
      </c>
      <c r="G330" s="1064" t="s">
        <v>2039</v>
      </c>
      <c r="H330" s="70" t="s">
        <v>2040</v>
      </c>
      <c r="I330" s="148"/>
      <c r="J330" s="71">
        <v>52.799986065225717</v>
      </c>
      <c r="K330" s="71">
        <v>2.7236191377444179</v>
      </c>
      <c r="L330" s="71">
        <v>40.931189233850503</v>
      </c>
      <c r="M330" s="71">
        <v>42.971783357255859</v>
      </c>
      <c r="N330" s="71">
        <v>50.924804075080623</v>
      </c>
      <c r="O330" s="71">
        <v>40.200955968817468</v>
      </c>
      <c r="P330" s="71">
        <v>60.068296672574412</v>
      </c>
      <c r="Q330" s="71">
        <v>2.612242691774</v>
      </c>
      <c r="R330" s="71">
        <v>0.71136127909682223</v>
      </c>
      <c r="S330" s="71">
        <v>0.75631905888000006</v>
      </c>
      <c r="T330" s="72"/>
      <c r="U330" s="71">
        <v>2179416</v>
      </c>
      <c r="V330" s="71">
        <v>1551</v>
      </c>
      <c r="W330" s="71">
        <v>684</v>
      </c>
      <c r="X330" s="71">
        <v>11386</v>
      </c>
      <c r="Y330" s="71">
        <v>18578</v>
      </c>
      <c r="Z330" s="71">
        <v>20417</v>
      </c>
      <c r="AA330" s="71">
        <v>11788</v>
      </c>
      <c r="AB330" s="71">
        <v>42937</v>
      </c>
      <c r="AC330" s="71">
        <v>124224</v>
      </c>
      <c r="AD330" s="71">
        <v>0.75631905888000006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2047</v>
      </c>
      <c r="B331" s="70">
        <v>331</v>
      </c>
      <c r="C331" s="70">
        <v>8</v>
      </c>
      <c r="D331" s="70">
        <v>20</v>
      </c>
      <c r="E331" s="70">
        <v>2011</v>
      </c>
      <c r="F331" s="70" t="s">
        <v>178</v>
      </c>
      <c r="G331" s="70" t="s">
        <v>2039</v>
      </c>
      <c r="H331" s="70" t="s">
        <v>2040</v>
      </c>
      <c r="I331" s="148"/>
      <c r="J331" s="71">
        <v>55.509528143513897</v>
      </c>
      <c r="K331" s="71">
        <v>3.916118524814808</v>
      </c>
      <c r="L331" s="71">
        <v>32.802827180395603</v>
      </c>
      <c r="M331" s="71">
        <v>59.634220961956288</v>
      </c>
      <c r="N331" s="71">
        <v>72.840073181190945</v>
      </c>
      <c r="O331" s="71">
        <v>39.554290450527404</v>
      </c>
      <c r="P331" s="71">
        <v>56.936954735650829</v>
      </c>
      <c r="Q331" s="71">
        <v>2.97347143826225</v>
      </c>
      <c r="R331" s="71">
        <v>0.62742431824550315</v>
      </c>
      <c r="S331" s="71">
        <v>0.43453941173999999</v>
      </c>
      <c r="T331" s="72"/>
      <c r="U331" s="71">
        <v>2157201</v>
      </c>
      <c r="V331" s="71">
        <v>1551</v>
      </c>
      <c r="W331" s="71">
        <v>684</v>
      </c>
      <c r="X331" s="71">
        <v>11386</v>
      </c>
      <c r="Y331" s="71">
        <v>18563</v>
      </c>
      <c r="Z331" s="71">
        <v>20525</v>
      </c>
      <c r="AA331" s="71">
        <v>11506</v>
      </c>
      <c r="AB331" s="71">
        <v>42371</v>
      </c>
      <c r="AC331" s="71">
        <v>109385</v>
      </c>
      <c r="AD331" s="71">
        <v>0.43453941173999999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2048</v>
      </c>
      <c r="B332" s="70">
        <v>332</v>
      </c>
      <c r="C332" s="70">
        <v>9</v>
      </c>
      <c r="D332" s="70">
        <v>20</v>
      </c>
      <c r="E332" s="70">
        <v>2012</v>
      </c>
      <c r="F332" s="70" t="s">
        <v>179</v>
      </c>
      <c r="G332" s="70" t="s">
        <v>2039</v>
      </c>
      <c r="H332" s="70" t="s">
        <v>2040</v>
      </c>
      <c r="I332" s="148"/>
      <c r="J332" s="71">
        <v>69.733418008361127</v>
      </c>
      <c r="K332" s="71">
        <v>3.9412401931993171</v>
      </c>
      <c r="L332" s="71">
        <v>32.601732326048612</v>
      </c>
      <c r="M332" s="71">
        <v>66.868000341461567</v>
      </c>
      <c r="N332" s="71">
        <v>83.570642740866091</v>
      </c>
      <c r="O332" s="71">
        <v>39.556593540426</v>
      </c>
      <c r="P332" s="71">
        <v>56.031674617710799</v>
      </c>
      <c r="Q332" s="71">
        <v>3.2062181008608999</v>
      </c>
      <c r="R332" s="71">
        <v>0.55878958163860237</v>
      </c>
      <c r="S332" s="71">
        <v>0.70226319945240012</v>
      </c>
      <c r="T332" s="72"/>
      <c r="U332" s="71">
        <v>2127271</v>
      </c>
      <c r="V332" s="71">
        <v>1551</v>
      </c>
      <c r="W332" s="71">
        <v>684</v>
      </c>
      <c r="X332" s="71">
        <v>11386</v>
      </c>
      <c r="Y332" s="71">
        <v>18731</v>
      </c>
      <c r="Z332" s="71">
        <v>20689</v>
      </c>
      <c r="AA332" s="71">
        <v>11259</v>
      </c>
      <c r="AB332" s="71">
        <v>42051</v>
      </c>
      <c r="AC332" s="71">
        <v>94896</v>
      </c>
      <c r="AD332" s="71">
        <v>0.70226319945240012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2049</v>
      </c>
      <c r="B333" s="70">
        <v>333</v>
      </c>
      <c r="C333" s="70">
        <v>10</v>
      </c>
      <c r="D333" s="70">
        <v>20</v>
      </c>
      <c r="E333" s="70">
        <v>2013</v>
      </c>
      <c r="F333" s="70" t="s">
        <v>180</v>
      </c>
      <c r="G333" s="70" t="s">
        <v>2039</v>
      </c>
      <c r="H333" s="70" t="s">
        <v>2040</v>
      </c>
      <c r="I333" s="148"/>
      <c r="J333" s="71">
        <v>61.119161325722672</v>
      </c>
      <c r="K333" s="71">
        <v>3.28494639972513</v>
      </c>
      <c r="L333" s="71">
        <v>33.697253273665602</v>
      </c>
      <c r="M333" s="71">
        <v>67.901292267914982</v>
      </c>
      <c r="N333" s="71">
        <v>87.40072749474804</v>
      </c>
      <c r="O333" s="71">
        <v>38.321679842438236</v>
      </c>
      <c r="P333" s="71">
        <v>55.398585871550502</v>
      </c>
      <c r="Q333" s="71">
        <v>3.2341307548006402</v>
      </c>
      <c r="R333" s="71">
        <v>0.41075741473721311</v>
      </c>
      <c r="S333" s="71">
        <v>0.23254354144</v>
      </c>
      <c r="T333" s="72"/>
      <c r="U333" s="71">
        <v>2062778</v>
      </c>
      <c r="V333" s="71">
        <v>1551</v>
      </c>
      <c r="W333" s="71">
        <v>684</v>
      </c>
      <c r="X333" s="71">
        <v>11386</v>
      </c>
      <c r="Y333" s="71">
        <v>18727</v>
      </c>
      <c r="Z333" s="71">
        <v>20938</v>
      </c>
      <c r="AA333" s="71">
        <v>11090</v>
      </c>
      <c r="AB333" s="71">
        <v>41809</v>
      </c>
      <c r="AC333" s="71">
        <v>68092</v>
      </c>
      <c r="AD333" s="71">
        <v>0.23254354144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2050</v>
      </c>
      <c r="B334" s="70">
        <v>334</v>
      </c>
      <c r="C334" s="70">
        <v>11</v>
      </c>
      <c r="D334" s="70">
        <v>20</v>
      </c>
      <c r="E334" s="70">
        <v>2014</v>
      </c>
      <c r="F334" s="70" t="s">
        <v>181</v>
      </c>
      <c r="G334" s="70" t="s">
        <v>2039</v>
      </c>
      <c r="H334" s="70" t="s">
        <v>2040</v>
      </c>
      <c r="I334" s="148"/>
      <c r="J334" s="71">
        <v>56.392490937429763</v>
      </c>
      <c r="K334" s="71">
        <v>3.3300928657307618</v>
      </c>
      <c r="L334" s="71">
        <v>27.215521260644049</v>
      </c>
      <c r="M334" s="71">
        <v>65.03560392352432</v>
      </c>
      <c r="N334" s="71">
        <v>79.518914777209375</v>
      </c>
      <c r="O334" s="71">
        <v>36.449465512279239</v>
      </c>
      <c r="P334" s="71">
        <v>54.697337435392008</v>
      </c>
      <c r="Q334" s="71">
        <v>3.0517458086868698</v>
      </c>
      <c r="R334" s="71">
        <v>0.33781927235471698</v>
      </c>
      <c r="S334" s="71">
        <v>0.54252866342400008</v>
      </c>
      <c r="T334" s="72"/>
      <c r="U334" s="71">
        <v>2184763</v>
      </c>
      <c r="V334" s="71">
        <v>1328</v>
      </c>
      <c r="W334" s="71">
        <v>471</v>
      </c>
      <c r="X334" s="71">
        <v>11372</v>
      </c>
      <c r="Y334" s="71">
        <v>18556</v>
      </c>
      <c r="Z334" s="71">
        <v>20975</v>
      </c>
      <c r="AA334" s="71">
        <v>10893</v>
      </c>
      <c r="AB334" s="71">
        <v>41119</v>
      </c>
      <c r="AC334" s="71">
        <v>56177</v>
      </c>
      <c r="AD334" s="71">
        <v>0.54252866342400008</v>
      </c>
      <c r="AE334" s="72"/>
      <c r="AF334" s="71"/>
      <c r="AG334" s="71"/>
      <c r="AH334" s="71"/>
      <c r="AI334" s="71"/>
      <c r="AJ334" s="71"/>
      <c r="AK334" s="71"/>
      <c r="AL334" s="71"/>
      <c r="AM334" s="71"/>
      <c r="AN334" s="71"/>
      <c r="AO334" s="71"/>
      <c r="AP334" s="71"/>
      <c r="AQ334" s="72"/>
      <c r="AR334" s="71">
        <v>724</v>
      </c>
      <c r="AS334" s="71">
        <v>141</v>
      </c>
      <c r="AT334" s="71">
        <v>0</v>
      </c>
      <c r="AU334" s="71">
        <v>0</v>
      </c>
      <c r="AV334" s="71">
        <v>0</v>
      </c>
      <c r="AW334" s="71">
        <v>0</v>
      </c>
      <c r="AX334" s="71"/>
      <c r="AY334" s="72"/>
      <c r="AZ334" s="71">
        <v>3203.4870000000001</v>
      </c>
      <c r="BA334" s="71">
        <v>4754.1500000000005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2051</v>
      </c>
      <c r="B335" s="70">
        <v>335</v>
      </c>
      <c r="C335" s="70">
        <v>12</v>
      </c>
      <c r="D335" s="70">
        <v>20</v>
      </c>
      <c r="E335" s="70">
        <v>2015</v>
      </c>
      <c r="F335" s="70" t="s">
        <v>182</v>
      </c>
      <c r="G335" s="70" t="s">
        <v>2039</v>
      </c>
      <c r="H335" s="70" t="s">
        <v>2040</v>
      </c>
      <c r="I335" s="148"/>
      <c r="J335" s="71">
        <v>76.939698851580687</v>
      </c>
      <c r="K335" s="71">
        <v>3.1262590511767541</v>
      </c>
      <c r="L335" s="71">
        <v>21.838774309589599</v>
      </c>
      <c r="M335" s="71">
        <v>61.106617263100858</v>
      </c>
      <c r="N335" s="71">
        <v>68.900497256111322</v>
      </c>
      <c r="O335" s="71">
        <v>36.086531925684902</v>
      </c>
      <c r="P335" s="71">
        <v>54.016908875182914</v>
      </c>
      <c r="Q335" s="71">
        <v>2.9371131987907502</v>
      </c>
      <c r="R335" s="71">
        <v>0.29623184306467287</v>
      </c>
      <c r="S335" s="71">
        <v>0.23542661279999999</v>
      </c>
      <c r="T335" s="72"/>
      <c r="U335" s="71">
        <v>2837653</v>
      </c>
      <c r="V335" s="71">
        <v>1328</v>
      </c>
      <c r="W335" s="71">
        <v>471</v>
      </c>
      <c r="X335" s="71">
        <v>11372</v>
      </c>
      <c r="Y335" s="71">
        <v>18460</v>
      </c>
      <c r="Z335" s="71">
        <v>20966</v>
      </c>
      <c r="AA335" s="71">
        <v>10749</v>
      </c>
      <c r="AB335" s="71">
        <v>40426</v>
      </c>
      <c r="AC335" s="71">
        <v>50636</v>
      </c>
      <c r="AD335" s="71">
        <v>0.23542661279999999</v>
      </c>
      <c r="AE335" s="72"/>
      <c r="AF335" s="71">
        <v>35536605.371117428</v>
      </c>
      <c r="AG335" s="71">
        <v>2248800.0894165058</v>
      </c>
      <c r="AH335" s="71">
        <v>4568357.12060716</v>
      </c>
      <c r="AI335" s="71">
        <v>66815544.402879253</v>
      </c>
      <c r="AJ335" s="71">
        <v>92270192.624282658</v>
      </c>
      <c r="AK335" s="71">
        <v>0</v>
      </c>
      <c r="AL335" s="71">
        <v>0</v>
      </c>
      <c r="AM335" s="71">
        <v>5540213.7193080522</v>
      </c>
      <c r="AN335" s="71">
        <v>0</v>
      </c>
      <c r="AO335" s="71">
        <v>0</v>
      </c>
      <c r="AP335" s="71">
        <v>206979713.32761106</v>
      </c>
      <c r="AQ335" s="72"/>
      <c r="AR335" s="71">
        <v>761</v>
      </c>
      <c r="AS335" s="71">
        <v>189</v>
      </c>
      <c r="AT335" s="71">
        <v>0</v>
      </c>
      <c r="AU335" s="71">
        <v>0</v>
      </c>
      <c r="AV335" s="71">
        <v>0</v>
      </c>
      <c r="AW335" s="71">
        <v>0</v>
      </c>
      <c r="AX335" s="71"/>
      <c r="AY335" s="72"/>
      <c r="AZ335" s="71">
        <v>3400.3029999999999</v>
      </c>
      <c r="BA335" s="71">
        <v>8564.65</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2052</v>
      </c>
      <c r="B336" s="70">
        <v>336</v>
      </c>
      <c r="C336" s="70">
        <v>13</v>
      </c>
      <c r="D336" s="70">
        <v>20</v>
      </c>
      <c r="E336" s="70">
        <v>2016</v>
      </c>
      <c r="F336" s="70" t="s">
        <v>155</v>
      </c>
      <c r="G336" s="70" t="s">
        <v>2039</v>
      </c>
      <c r="H336" s="70" t="s">
        <v>2040</v>
      </c>
      <c r="I336" s="148"/>
      <c r="J336" s="71">
        <v>63.348568235063901</v>
      </c>
      <c r="K336" s="71">
        <v>2.9020093002608842</v>
      </c>
      <c r="L336" s="71">
        <v>21.828944008466927</v>
      </c>
      <c r="M336" s="71">
        <v>46.514571859409322</v>
      </c>
      <c r="N336" s="71">
        <v>57.554934176162057</v>
      </c>
      <c r="O336" s="71">
        <v>35.62451172182616</v>
      </c>
      <c r="P336" s="71">
        <v>52.401316058844849</v>
      </c>
      <c r="Q336" s="71">
        <v>2.8088238515628885</v>
      </c>
      <c r="R336" s="71">
        <v>0.27094599275984016</v>
      </c>
      <c r="S336" s="71">
        <v>0.71292008928000006</v>
      </c>
      <c r="T336" s="72"/>
      <c r="U336" s="71">
        <v>2417614</v>
      </c>
      <c r="V336" s="71">
        <v>1328</v>
      </c>
      <c r="W336" s="71">
        <v>471</v>
      </c>
      <c r="X336" s="71">
        <v>11372</v>
      </c>
      <c r="Y336" s="71">
        <v>18367</v>
      </c>
      <c r="Z336" s="71">
        <v>20952</v>
      </c>
      <c r="AA336" s="71">
        <v>10785</v>
      </c>
      <c r="AB336" s="71">
        <v>39767</v>
      </c>
      <c r="AC336" s="71">
        <v>46274.908511907037</v>
      </c>
      <c r="AD336" s="71">
        <v>0.71292008928000006</v>
      </c>
      <c r="AE336" s="72"/>
      <c r="AF336" s="71">
        <v>29076444.745963231</v>
      </c>
      <c r="AG336" s="71">
        <v>2188508.3714391412</v>
      </c>
      <c r="AH336" s="71">
        <v>3708394.9785020901</v>
      </c>
      <c r="AI336" s="71">
        <v>67116054.400672004</v>
      </c>
      <c r="AJ336" s="71">
        <v>96029087.000843793</v>
      </c>
      <c r="AK336" s="71">
        <v>0</v>
      </c>
      <c r="AL336" s="71">
        <v>0</v>
      </c>
      <c r="AM336" s="71">
        <v>5454134.571684326</v>
      </c>
      <c r="AN336" s="71">
        <v>0</v>
      </c>
      <c r="AO336" s="71">
        <v>0</v>
      </c>
      <c r="AP336" s="71">
        <v>203572624.06910458</v>
      </c>
      <c r="AQ336" s="72"/>
      <c r="AR336" s="71">
        <v>796</v>
      </c>
      <c r="AS336" s="71">
        <v>238</v>
      </c>
      <c r="AT336" s="71">
        <v>0</v>
      </c>
      <c r="AU336" s="71">
        <v>0</v>
      </c>
      <c r="AV336" s="71">
        <v>0</v>
      </c>
      <c r="AW336" s="71">
        <v>0</v>
      </c>
      <c r="AX336" s="71"/>
      <c r="AY336" s="72"/>
      <c r="AZ336" s="71">
        <v>3616.2820000000002</v>
      </c>
      <c r="BA336" s="71">
        <v>11194.35</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2053</v>
      </c>
      <c r="B337" s="70">
        <v>337</v>
      </c>
      <c r="C337" s="70">
        <v>14</v>
      </c>
      <c r="D337" s="70">
        <v>20</v>
      </c>
      <c r="E337" s="70">
        <v>2017</v>
      </c>
      <c r="F337" s="70" t="s">
        <v>156</v>
      </c>
      <c r="G337" s="70" t="s">
        <v>2039</v>
      </c>
      <c r="H337" s="70" t="s">
        <v>2040</v>
      </c>
      <c r="I337" s="148"/>
      <c r="J337" s="71">
        <v>56.839677195549712</v>
      </c>
      <c r="K337" s="71">
        <v>2.9171605418934088</v>
      </c>
      <c r="L337" s="71">
        <v>19.986524238109375</v>
      </c>
      <c r="M337" s="71">
        <v>45.148558983050449</v>
      </c>
      <c r="N337" s="71">
        <v>60.708280855821272</v>
      </c>
      <c r="O337" s="71">
        <v>34.839153841597522</v>
      </c>
      <c r="P337" s="71">
        <v>51.398288263928052</v>
      </c>
      <c r="Q337" s="71">
        <v>2.6601869366928201</v>
      </c>
      <c r="R337" s="71">
        <v>0.16562847328807501</v>
      </c>
      <c r="S337" s="71">
        <v>0</v>
      </c>
      <c r="T337" s="72"/>
      <c r="U337" s="71">
        <v>2441020</v>
      </c>
      <c r="V337" s="71">
        <v>1328</v>
      </c>
      <c r="W337" s="71">
        <v>471</v>
      </c>
      <c r="X337" s="71">
        <v>11372</v>
      </c>
      <c r="Y337" s="71">
        <v>18185</v>
      </c>
      <c r="Z337" s="71">
        <v>20830</v>
      </c>
      <c r="AA337" s="71">
        <v>10646</v>
      </c>
      <c r="AB337" s="71">
        <v>38947</v>
      </c>
      <c r="AC337" s="71">
        <v>28848.999999999989</v>
      </c>
      <c r="AD337" s="71">
        <v>0</v>
      </c>
      <c r="AE337" s="72"/>
      <c r="AF337" s="71">
        <v>25297217.78918276</v>
      </c>
      <c r="AG337" s="71">
        <v>2203220.4469679282</v>
      </c>
      <c r="AH337" s="71">
        <v>4328877.192042361</v>
      </c>
      <c r="AI337" s="71">
        <v>65785412.73809506</v>
      </c>
      <c r="AJ337" s="71">
        <v>99977200.650994301</v>
      </c>
      <c r="AK337" s="71">
        <v>0</v>
      </c>
      <c r="AL337" s="71">
        <v>0</v>
      </c>
      <c r="AM337" s="71">
        <v>5350027.9600864369</v>
      </c>
      <c r="AN337" s="71">
        <v>0</v>
      </c>
      <c r="AO337" s="71">
        <v>0</v>
      </c>
      <c r="AP337" s="71">
        <v>202941956.77736884</v>
      </c>
      <c r="AQ337" s="72"/>
      <c r="AR337" s="71">
        <v>841</v>
      </c>
      <c r="AS337" s="71">
        <v>267</v>
      </c>
      <c r="AT337" s="71">
        <v>0</v>
      </c>
      <c r="AU337" s="71">
        <v>0</v>
      </c>
      <c r="AV337" s="71">
        <v>0</v>
      </c>
      <c r="AW337" s="71">
        <v>0</v>
      </c>
      <c r="AX337" s="71"/>
      <c r="AY337" s="72"/>
      <c r="AZ337" s="71">
        <v>3901.0219999999999</v>
      </c>
      <c r="BA337" s="71">
        <v>22018.75</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2054</v>
      </c>
      <c r="B338" s="70">
        <v>338</v>
      </c>
      <c r="C338" s="70">
        <v>15</v>
      </c>
      <c r="D338" s="70">
        <v>20</v>
      </c>
      <c r="E338" s="70">
        <v>2018</v>
      </c>
      <c r="F338" s="70" t="s">
        <v>183</v>
      </c>
      <c r="G338" s="70" t="s">
        <v>2039</v>
      </c>
      <c r="H338" s="70" t="s">
        <v>2040</v>
      </c>
      <c r="I338" s="148"/>
      <c r="J338" s="71">
        <v>64.001317499358251</v>
      </c>
      <c r="K338" s="71">
        <v>2.7459467686373182</v>
      </c>
      <c r="L338" s="71">
        <v>18.063130098270584</v>
      </c>
      <c r="M338" s="71">
        <v>45.093406906573534</v>
      </c>
      <c r="N338" s="71">
        <v>51.693685129970675</v>
      </c>
      <c r="O338" s="71">
        <v>33.839966243720461</v>
      </c>
      <c r="P338" s="71">
        <v>50.384769560128447</v>
      </c>
      <c r="Q338" s="71">
        <v>2.4096759042817899</v>
      </c>
      <c r="R338" s="71">
        <v>1.927994370416251E-2</v>
      </c>
      <c r="S338" s="71">
        <v>0</v>
      </c>
      <c r="T338" s="72"/>
      <c r="U338" s="71">
        <v>2844761</v>
      </c>
      <c r="V338" s="71">
        <v>1328</v>
      </c>
      <c r="W338" s="71">
        <v>471</v>
      </c>
      <c r="X338" s="71">
        <v>11372</v>
      </c>
      <c r="Y338" s="71">
        <v>17996</v>
      </c>
      <c r="Z338" s="71">
        <v>20620</v>
      </c>
      <c r="AA338" s="71">
        <v>10541</v>
      </c>
      <c r="AB338" s="71">
        <v>38019</v>
      </c>
      <c r="AC338" s="71">
        <v>3345</v>
      </c>
      <c r="AD338" s="71">
        <v>0</v>
      </c>
      <c r="AE338" s="72"/>
      <c r="AF338" s="71">
        <v>31040362.088076212</v>
      </c>
      <c r="AG338" s="71">
        <v>1964694.4204459251</v>
      </c>
      <c r="AH338" s="71">
        <v>3789915.3076449358</v>
      </c>
      <c r="AI338" s="71">
        <v>64629546.769807667</v>
      </c>
      <c r="AJ338" s="71">
        <v>83636895.974170238</v>
      </c>
      <c r="AK338" s="71">
        <v>0</v>
      </c>
      <c r="AL338" s="71">
        <v>0</v>
      </c>
      <c r="AM338" s="71">
        <v>5233357.5781461783</v>
      </c>
      <c r="AN338" s="71">
        <v>0</v>
      </c>
      <c r="AO338" s="71">
        <v>0</v>
      </c>
      <c r="AP338" s="71">
        <v>190294772.13829115</v>
      </c>
      <c r="AQ338" s="72"/>
      <c r="AR338" s="71">
        <v>871</v>
      </c>
      <c r="AS338" s="71">
        <v>296</v>
      </c>
      <c r="AT338" s="71">
        <v>0</v>
      </c>
      <c r="AU338" s="71">
        <v>0</v>
      </c>
      <c r="AV338" s="71">
        <v>0</v>
      </c>
      <c r="AW338" s="71">
        <v>0</v>
      </c>
      <c r="AX338" s="71"/>
      <c r="AY338" s="72"/>
      <c r="AZ338" s="71">
        <v>4055.402000000001</v>
      </c>
      <c r="BA338" s="71">
        <v>23702.55</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2055</v>
      </c>
      <c r="B339" s="70">
        <v>339</v>
      </c>
      <c r="C339" s="70">
        <v>16</v>
      </c>
      <c r="D339" s="70">
        <v>20</v>
      </c>
      <c r="E339" s="70">
        <v>2019</v>
      </c>
      <c r="F339" s="70" t="s">
        <v>158</v>
      </c>
      <c r="G339" s="70" t="s">
        <v>2039</v>
      </c>
      <c r="H339" s="70" t="s">
        <v>2040</v>
      </c>
      <c r="I339" s="148"/>
      <c r="J339" s="71">
        <v>65.124984221665713</v>
      </c>
      <c r="K339" s="71">
        <v>2.3021761670379477</v>
      </c>
      <c r="L339" s="71">
        <v>17.783394364300872</v>
      </c>
      <c r="M339" s="71">
        <v>36.196016001035744</v>
      </c>
      <c r="N339" s="71">
        <v>41.978677872010088</v>
      </c>
      <c r="O339" s="71">
        <v>32.867088547969374</v>
      </c>
      <c r="P339" s="71">
        <v>49.743769505389409</v>
      </c>
      <c r="Q339" s="71">
        <v>2.2985822575739498</v>
      </c>
      <c r="R339" s="71">
        <v>0.32514258599620094</v>
      </c>
      <c r="S339" s="71">
        <v>0</v>
      </c>
      <c r="T339" s="72"/>
      <c r="U339" s="71">
        <v>3048155</v>
      </c>
      <c r="V339" s="71">
        <v>1328</v>
      </c>
      <c r="W339" s="71">
        <v>471</v>
      </c>
      <c r="X339" s="71">
        <v>11372</v>
      </c>
      <c r="Y339" s="71">
        <v>17847</v>
      </c>
      <c r="Z339" s="71">
        <v>20577</v>
      </c>
      <c r="AA339" s="71">
        <v>10329</v>
      </c>
      <c r="AB339" s="71">
        <v>37248</v>
      </c>
      <c r="AC339" s="71">
        <v>57335</v>
      </c>
      <c r="AD339" s="71">
        <v>0</v>
      </c>
      <c r="AE339" s="72"/>
      <c r="AF339" s="71">
        <v>32484264.84334607</v>
      </c>
      <c r="AG339" s="71">
        <v>1896340.7111162599</v>
      </c>
      <c r="AH339" s="71">
        <v>4423494.75192519</v>
      </c>
      <c r="AI339" s="71">
        <v>64841866.828244537</v>
      </c>
      <c r="AJ339" s="71">
        <v>82645942.656337276</v>
      </c>
      <c r="AK339" s="71">
        <v>0</v>
      </c>
      <c r="AL339" s="71">
        <v>0</v>
      </c>
      <c r="AM339" s="71">
        <v>5072897.1972061275</v>
      </c>
      <c r="AN339" s="71">
        <v>0</v>
      </c>
      <c r="AO339" s="71">
        <v>0</v>
      </c>
      <c r="AP339" s="71">
        <v>191364806.98817545</v>
      </c>
      <c r="AQ339" s="72"/>
      <c r="AR339" s="71">
        <v>904</v>
      </c>
      <c r="AS339" s="71">
        <v>322</v>
      </c>
      <c r="AT339" s="71">
        <v>0</v>
      </c>
      <c r="AU339" s="71">
        <v>0</v>
      </c>
      <c r="AV339" s="71">
        <v>0</v>
      </c>
      <c r="AW339" s="71">
        <v>0</v>
      </c>
      <c r="AX339" s="71"/>
      <c r="AY339" s="72"/>
      <c r="AZ339" s="71">
        <v>4233.6670000000013</v>
      </c>
      <c r="BA339" s="71">
        <v>26759.149999999991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2056</v>
      </c>
      <c r="B340" s="70">
        <v>340</v>
      </c>
      <c r="C340" s="70">
        <v>17</v>
      </c>
      <c r="D340" s="70">
        <v>20</v>
      </c>
      <c r="E340" s="70">
        <v>2020</v>
      </c>
      <c r="F340" s="70" t="s">
        <v>159</v>
      </c>
      <c r="G340" s="70" t="s">
        <v>2039</v>
      </c>
      <c r="H340" s="70" t="s">
        <v>2040</v>
      </c>
      <c r="I340" s="148"/>
      <c r="J340" s="71">
        <v>57.484090667459071</v>
      </c>
      <c r="K340" s="71">
        <v>2.5290917987084724</v>
      </c>
      <c r="L340" s="71">
        <v>22.990644714485903</v>
      </c>
      <c r="M340" s="71">
        <v>42.776244240415252</v>
      </c>
      <c r="N340" s="71">
        <v>57.269030188184296</v>
      </c>
      <c r="O340" s="71">
        <v>28.689859198472963</v>
      </c>
      <c r="P340" s="71">
        <v>46.705131148943678</v>
      </c>
      <c r="Q340" s="71">
        <v>2.1599081802726299</v>
      </c>
      <c r="R340" s="71">
        <v>0.13723716381839232</v>
      </c>
      <c r="S340" s="71">
        <v>0</v>
      </c>
      <c r="T340" s="72"/>
      <c r="U340" s="71">
        <v>2347764</v>
      </c>
      <c r="V340" s="71">
        <v>1170</v>
      </c>
      <c r="W340" s="71">
        <v>500</v>
      </c>
      <c r="X340" s="71">
        <v>10693</v>
      </c>
      <c r="Y340" s="71">
        <v>17765</v>
      </c>
      <c r="Z340" s="71">
        <v>20501</v>
      </c>
      <c r="AA340" s="71">
        <v>10308</v>
      </c>
      <c r="AB340" s="71">
        <v>36633</v>
      </c>
      <c r="AC340" s="71">
        <v>24327.999999999996</v>
      </c>
      <c r="AD340" s="71">
        <v>0</v>
      </c>
      <c r="AE340" s="72"/>
      <c r="AF340" s="71">
        <v>27596006.95154034</v>
      </c>
      <c r="AG340" s="71">
        <v>1725251.4920508852</v>
      </c>
      <c r="AH340" s="71">
        <v>6515632.9605268724</v>
      </c>
      <c r="AI340" s="71">
        <v>59136482.371206142</v>
      </c>
      <c r="AJ340" s="71">
        <v>90971703.648899794</v>
      </c>
      <c r="AK340" s="71"/>
      <c r="AL340" s="71"/>
      <c r="AM340" s="71">
        <v>4781013.5011188416</v>
      </c>
      <c r="AN340" s="71"/>
      <c r="AO340" s="71"/>
      <c r="AP340" s="71">
        <v>190726090.92534286</v>
      </c>
      <c r="AQ340" s="72"/>
      <c r="AR340" s="71">
        <v>944</v>
      </c>
      <c r="AS340" s="71">
        <v>367</v>
      </c>
      <c r="AT340" s="71">
        <v>1</v>
      </c>
      <c r="AU340" s="71">
        <v>0</v>
      </c>
      <c r="AV340" s="71">
        <v>0</v>
      </c>
      <c r="AW340" s="71">
        <v>0</v>
      </c>
      <c r="AX340" s="71"/>
      <c r="AY340" s="72"/>
      <c r="AZ340" s="71">
        <v>4456.5970000000043</v>
      </c>
      <c r="BA340" s="71">
        <v>22744.750000000011</v>
      </c>
      <c r="BB340" s="71">
        <v>16000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2057</v>
      </c>
      <c r="B341" s="70">
        <v>340</v>
      </c>
      <c r="C341" s="70">
        <v>18</v>
      </c>
      <c r="D341" s="70">
        <v>20</v>
      </c>
      <c r="E341" s="70">
        <v>2021</v>
      </c>
      <c r="F341" s="70" t="s">
        <v>160</v>
      </c>
      <c r="G341" s="70" t="s">
        <v>2039</v>
      </c>
      <c r="H341" s="70" t="s">
        <v>2040</v>
      </c>
      <c r="I341" s="148"/>
      <c r="J341" s="71">
        <v>46.437838964669993</v>
      </c>
      <c r="K341" s="71">
        <v>2.5842039530188887</v>
      </c>
      <c r="L341" s="71">
        <v>21.306479824620848</v>
      </c>
      <c r="M341" s="71">
        <v>41.14858642537753</v>
      </c>
      <c r="N341" s="71">
        <v>54.006046824178007</v>
      </c>
      <c r="O341" s="71">
        <v>27.716853662181283</v>
      </c>
      <c r="P341" s="71">
        <v>47.646337931292962</v>
      </c>
      <c r="Q341" s="71">
        <v>2.0946958649904102</v>
      </c>
      <c r="R341" s="71">
        <v>0.12483393790002963</v>
      </c>
      <c r="S341" s="71">
        <v>0</v>
      </c>
      <c r="T341" s="72"/>
      <c r="U341" s="71">
        <v>2381112</v>
      </c>
      <c r="V341" s="71">
        <v>1170</v>
      </c>
      <c r="W341" s="71">
        <v>500</v>
      </c>
      <c r="X341" s="71">
        <v>10693</v>
      </c>
      <c r="Y341" s="71">
        <v>17593</v>
      </c>
      <c r="Z341" s="71">
        <v>20393</v>
      </c>
      <c r="AA341" s="71">
        <v>10254</v>
      </c>
      <c r="AB341" s="71">
        <v>35876</v>
      </c>
      <c r="AC341" s="71">
        <v>21468</v>
      </c>
      <c r="AD341" s="71">
        <v>0</v>
      </c>
      <c r="AE341" s="72"/>
      <c r="AF341" s="71">
        <v>22129422.765455514</v>
      </c>
      <c r="AG341" s="71">
        <v>1844202.5874955202</v>
      </c>
      <c r="AH341" s="71">
        <v>6405659.0710957497</v>
      </c>
      <c r="AI341" s="71">
        <v>63786463.579895489</v>
      </c>
      <c r="AJ341" s="71">
        <v>86858010.487646073</v>
      </c>
      <c r="AK341" s="71">
        <v>0</v>
      </c>
      <c r="AL341" s="71">
        <v>0</v>
      </c>
      <c r="AM341" s="71">
        <v>4709223.2389927376</v>
      </c>
      <c r="AN341" s="71">
        <v>0</v>
      </c>
      <c r="AO341" s="71">
        <v>0</v>
      </c>
      <c r="AP341" s="71">
        <v>185732981.7305811</v>
      </c>
      <c r="AQ341" s="72"/>
      <c r="AR341" s="71">
        <v>1036</v>
      </c>
      <c r="AS341" s="71">
        <v>386</v>
      </c>
      <c r="AT341" s="71">
        <v>1</v>
      </c>
      <c r="AU341" s="71">
        <v>0</v>
      </c>
      <c r="AV341" s="71">
        <v>0</v>
      </c>
      <c r="AW341" s="71">
        <v>0</v>
      </c>
      <c r="AX341" s="71"/>
      <c r="AY341" s="72"/>
      <c r="AZ341" s="71">
        <v>5234.1470000000054</v>
      </c>
      <c r="BA341" s="71">
        <v>26157.450000000012</v>
      </c>
      <c r="BB341" s="71">
        <v>16000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2058</v>
      </c>
      <c r="B342" s="70">
        <v>340</v>
      </c>
      <c r="C342" s="70">
        <v>19</v>
      </c>
      <c r="D342" s="70">
        <v>20</v>
      </c>
      <c r="E342" s="70">
        <v>2022</v>
      </c>
      <c r="F342" s="70" t="s">
        <v>161</v>
      </c>
      <c r="G342" s="70" t="s">
        <v>2039</v>
      </c>
      <c r="H342" s="70" t="s">
        <v>2040</v>
      </c>
      <c r="I342" s="148"/>
      <c r="J342" s="71">
        <v>36.102918490269488</v>
      </c>
      <c r="K342" s="71">
        <v>2.1966962111428492</v>
      </c>
      <c r="L342" s="71">
        <v>19.788854759235022</v>
      </c>
      <c r="M342" s="71">
        <v>33.934476828961039</v>
      </c>
      <c r="N342" s="71">
        <v>44.876816078647472</v>
      </c>
      <c r="O342" s="71">
        <v>28.869055828416045</v>
      </c>
      <c r="P342" s="71">
        <v>46.706638376173949</v>
      </c>
      <c r="Q342" s="71">
        <v>2.0741022912095928</v>
      </c>
      <c r="R342" s="71">
        <v>0.38646467756713515</v>
      </c>
      <c r="S342" s="71">
        <v>0</v>
      </c>
      <c r="T342" s="72"/>
      <c r="U342" s="71">
        <v>2534005</v>
      </c>
      <c r="V342" s="71">
        <v>1170</v>
      </c>
      <c r="W342" s="71">
        <v>500</v>
      </c>
      <c r="X342" s="71">
        <v>10693</v>
      </c>
      <c r="Y342" s="71">
        <v>17542</v>
      </c>
      <c r="Z342" s="71">
        <v>20181</v>
      </c>
      <c r="AA342" s="71">
        <v>10205</v>
      </c>
      <c r="AB342" s="71">
        <v>35232</v>
      </c>
      <c r="AC342" s="71">
        <v>67295.999999999985</v>
      </c>
      <c r="AD342" s="71">
        <v>0</v>
      </c>
      <c r="AE342" s="72"/>
      <c r="AF342" s="71">
        <v>22576168.669392657</v>
      </c>
      <c r="AG342" s="71">
        <v>1822228.535137817</v>
      </c>
      <c r="AH342" s="71">
        <v>6921549.8654042808</v>
      </c>
      <c r="AI342" s="71">
        <v>58402925.302053593</v>
      </c>
      <c r="AJ342" s="71">
        <v>92088404.842265487</v>
      </c>
      <c r="AK342" s="71">
        <v>0</v>
      </c>
      <c r="AL342" s="71">
        <v>0</v>
      </c>
      <c r="AM342" s="71">
        <v>4549412.8365514958</v>
      </c>
      <c r="AN342" s="71">
        <v>0</v>
      </c>
      <c r="AO342" s="71">
        <v>0</v>
      </c>
      <c r="AP342" s="71">
        <v>186360690.05080533</v>
      </c>
      <c r="AQ342" s="72"/>
      <c r="AR342" s="71">
        <v>1077</v>
      </c>
      <c r="AS342" s="71">
        <v>395</v>
      </c>
      <c r="AT342" s="71">
        <v>1</v>
      </c>
      <c r="AU342" s="71">
        <v>0</v>
      </c>
      <c r="AV342" s="71">
        <v>0</v>
      </c>
      <c r="AW342" s="71">
        <v>0</v>
      </c>
      <c r="AX342" s="71"/>
      <c r="AY342" s="72"/>
      <c r="AZ342" s="71">
        <v>5529.6500000000069</v>
      </c>
      <c r="BA342" s="71">
        <v>26514.250000000015</v>
      </c>
      <c r="BB342" s="71">
        <v>16000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2059</v>
      </c>
      <c r="B343" s="70">
        <v>340</v>
      </c>
      <c r="C343" s="70">
        <v>20</v>
      </c>
      <c r="D343" s="70">
        <v>20</v>
      </c>
      <c r="E343" s="70">
        <v>2023</v>
      </c>
      <c r="F343" s="70" t="s">
        <v>1539</v>
      </c>
      <c r="G343" s="70" t="s">
        <v>2039</v>
      </c>
      <c r="H343" s="70" t="s">
        <v>2040</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1127</v>
      </c>
      <c r="AS343" s="71">
        <v>398</v>
      </c>
      <c r="AT343" s="71">
        <v>1</v>
      </c>
      <c r="AU343" s="71">
        <v>0</v>
      </c>
      <c r="AV343" s="71">
        <v>0</v>
      </c>
      <c r="AW343" s="71">
        <v>0</v>
      </c>
      <c r="AX343" s="71"/>
      <c r="AY343" s="72"/>
      <c r="AZ343" s="71">
        <v>5828.5700000000097</v>
      </c>
      <c r="BA343" s="71">
        <v>26629.850000000017</v>
      </c>
      <c r="BB343" s="71">
        <v>16000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2060</v>
      </c>
      <c r="B344" s="70">
        <v>340</v>
      </c>
      <c r="C344" s="70">
        <v>21</v>
      </c>
      <c r="D344" s="70">
        <v>20</v>
      </c>
      <c r="E344" s="70">
        <v>2024</v>
      </c>
      <c r="F344" s="70" t="s">
        <v>1554</v>
      </c>
      <c r="G344" s="70" t="s">
        <v>2039</v>
      </c>
      <c r="H344" s="70" t="s">
        <v>2040</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2061</v>
      </c>
      <c r="B345" s="70">
        <v>137</v>
      </c>
      <c r="C345" s="70">
        <v>1</v>
      </c>
      <c r="D345" s="70">
        <v>9</v>
      </c>
      <c r="E345" s="70">
        <v>1990</v>
      </c>
      <c r="F345" s="70" t="s">
        <v>787</v>
      </c>
      <c r="G345" s="70" t="s">
        <v>2062</v>
      </c>
      <c r="H345" s="70" t="s">
        <v>2063</v>
      </c>
      <c r="I345" s="148"/>
      <c r="J345" s="71">
        <v>7.7759429241129521</v>
      </c>
      <c r="K345" s="71">
        <v>13.127424446837299</v>
      </c>
      <c r="L345" s="71">
        <v>91.295346069315499</v>
      </c>
      <c r="M345" s="71">
        <v>32.961674023212453</v>
      </c>
      <c r="N345" s="71">
        <v>48.627989958576528</v>
      </c>
      <c r="O345" s="71">
        <v>20.614536685942269</v>
      </c>
      <c r="P345" s="71">
        <v>51.179704457356713</v>
      </c>
      <c r="Q345" s="71">
        <v>3.3346250605694698</v>
      </c>
      <c r="R345" s="71">
        <v>36.948068691000117</v>
      </c>
      <c r="S345" s="71">
        <v>3.8970302745817391</v>
      </c>
      <c r="T345" s="72"/>
      <c r="U345" s="71">
        <v>1063539</v>
      </c>
      <c r="V345" s="71">
        <v>2984</v>
      </c>
      <c r="W345" s="71">
        <v>838</v>
      </c>
      <c r="X345" s="71">
        <v>13236</v>
      </c>
      <c r="Y345" s="71">
        <v>20187</v>
      </c>
      <c r="Z345" s="71">
        <v>8479</v>
      </c>
      <c r="AA345" s="71">
        <v>12427</v>
      </c>
      <c r="AB345" s="71">
        <v>54143</v>
      </c>
      <c r="AC345" s="71">
        <v>6399472</v>
      </c>
      <c r="AD345" s="71">
        <v>3.8970302745817391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2064</v>
      </c>
      <c r="B346" s="70">
        <v>138</v>
      </c>
      <c r="C346" s="70">
        <v>2</v>
      </c>
      <c r="D346" s="70">
        <v>9</v>
      </c>
      <c r="E346" s="70">
        <v>2005</v>
      </c>
      <c r="F346" s="70" t="s">
        <v>789</v>
      </c>
      <c r="G346" s="70" t="s">
        <v>2062</v>
      </c>
      <c r="H346" s="70" t="s">
        <v>2063</v>
      </c>
      <c r="I346" s="148"/>
      <c r="J346" s="71">
        <v>4.6619357348240751</v>
      </c>
      <c r="K346" s="71">
        <v>4.7438880762597133</v>
      </c>
      <c r="L346" s="71">
        <v>55.481146641256778</v>
      </c>
      <c r="M346" s="71">
        <v>45.376999437400357</v>
      </c>
      <c r="N346" s="71">
        <v>57.021957325960472</v>
      </c>
      <c r="O346" s="71">
        <v>33.811234743287933</v>
      </c>
      <c r="P346" s="71">
        <v>54.641457678299837</v>
      </c>
      <c r="Q346" s="71">
        <v>2.72060424199428</v>
      </c>
      <c r="R346" s="71">
        <v>38.916278179248401</v>
      </c>
      <c r="S346" s="71">
        <v>4.2204155422799996</v>
      </c>
      <c r="T346" s="72"/>
      <c r="U346" s="71">
        <v>694970</v>
      </c>
      <c r="V346" s="71">
        <v>2072</v>
      </c>
      <c r="W346" s="71">
        <v>463</v>
      </c>
      <c r="X346" s="71">
        <v>9920</v>
      </c>
      <c r="Y346" s="71">
        <v>20948</v>
      </c>
      <c r="Z346" s="71">
        <v>16093</v>
      </c>
      <c r="AA346" s="71">
        <v>10866</v>
      </c>
      <c r="AB346" s="71">
        <v>46179</v>
      </c>
      <c r="AC346" s="71">
        <v>6881538</v>
      </c>
      <c r="AD346" s="71">
        <v>4.2204155422799996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2065</v>
      </c>
      <c r="B347" s="70">
        <v>139</v>
      </c>
      <c r="C347" s="70">
        <v>3</v>
      </c>
      <c r="D347" s="70">
        <v>9</v>
      </c>
      <c r="E347" s="70">
        <v>2006</v>
      </c>
      <c r="F347" s="70" t="s">
        <v>790</v>
      </c>
      <c r="G347" s="70" t="s">
        <v>2062</v>
      </c>
      <c r="H347" s="70" t="s">
        <v>2063</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2066</v>
      </c>
      <c r="B348" s="70">
        <v>140</v>
      </c>
      <c r="C348" s="70">
        <v>4</v>
      </c>
      <c r="D348" s="70">
        <v>9</v>
      </c>
      <c r="E348" s="70">
        <v>2007</v>
      </c>
      <c r="F348" s="70" t="s">
        <v>791</v>
      </c>
      <c r="G348" s="70" t="s">
        <v>2062</v>
      </c>
      <c r="H348" s="70" t="s">
        <v>2063</v>
      </c>
      <c r="I348" s="148"/>
      <c r="J348" s="71">
        <v>3.1307754115559239</v>
      </c>
      <c r="K348" s="71">
        <v>4.3901678896178122</v>
      </c>
      <c r="L348" s="71">
        <v>54.194926993129137</v>
      </c>
      <c r="M348" s="71">
        <v>48.369316748851951</v>
      </c>
      <c r="N348" s="71">
        <v>63.00929310937606</v>
      </c>
      <c r="O348" s="71">
        <v>32.387393735909278</v>
      </c>
      <c r="P348" s="71">
        <v>53.368046239962737</v>
      </c>
      <c r="Q348" s="71">
        <v>2.7473475334902902</v>
      </c>
      <c r="R348" s="71">
        <v>38.136923017917233</v>
      </c>
      <c r="S348" s="71">
        <v>4.4447254055300007</v>
      </c>
      <c r="T348" s="72"/>
      <c r="U348" s="71">
        <v>628277</v>
      </c>
      <c r="V348" s="71">
        <v>1794</v>
      </c>
      <c r="W348" s="71">
        <v>485</v>
      </c>
      <c r="X348" s="71">
        <v>12824</v>
      </c>
      <c r="Y348" s="71">
        <v>22670</v>
      </c>
      <c r="Z348" s="71">
        <v>16025</v>
      </c>
      <c r="AA348" s="71">
        <v>10451</v>
      </c>
      <c r="AB348" s="71">
        <v>44167</v>
      </c>
      <c r="AC348" s="71">
        <v>6937220</v>
      </c>
      <c r="AD348" s="71">
        <v>4.4447254055300007</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2067</v>
      </c>
      <c r="B349" s="70">
        <v>141</v>
      </c>
      <c r="C349" s="70">
        <v>5</v>
      </c>
      <c r="D349" s="70">
        <v>9</v>
      </c>
      <c r="E349" s="70">
        <v>2008</v>
      </c>
      <c r="F349" s="70" t="s">
        <v>792</v>
      </c>
      <c r="G349" s="1064" t="s">
        <v>2062</v>
      </c>
      <c r="H349" s="70" t="s">
        <v>2063</v>
      </c>
      <c r="I349" s="148"/>
      <c r="J349" s="71">
        <v>3.017783112646613</v>
      </c>
      <c r="K349" s="71">
        <v>3.2272093965180839</v>
      </c>
      <c r="L349" s="71">
        <v>44.907826913468362</v>
      </c>
      <c r="M349" s="71">
        <v>51.448785675762629</v>
      </c>
      <c r="N349" s="71">
        <v>56.219136101894257</v>
      </c>
      <c r="O349" s="71">
        <v>31.175951335101779</v>
      </c>
      <c r="P349" s="71">
        <v>52.241182956287062</v>
      </c>
      <c r="Q349" s="71">
        <v>2.64762979560239</v>
      </c>
      <c r="R349" s="71">
        <v>37.606497776102827</v>
      </c>
      <c r="S349" s="71">
        <v>3.7899430713600002</v>
      </c>
      <c r="T349" s="72"/>
      <c r="U349" s="71">
        <v>645155</v>
      </c>
      <c r="V349" s="71">
        <v>1794</v>
      </c>
      <c r="W349" s="71">
        <v>485</v>
      </c>
      <c r="X349" s="71">
        <v>12824</v>
      </c>
      <c r="Y349" s="71">
        <v>20644</v>
      </c>
      <c r="Z349" s="71">
        <v>15967</v>
      </c>
      <c r="AA349" s="71">
        <v>10242</v>
      </c>
      <c r="AB349" s="71">
        <v>43264</v>
      </c>
      <c r="AC349" s="71">
        <v>7103350</v>
      </c>
      <c r="AD349" s="71">
        <v>3.7899430713600002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2068</v>
      </c>
      <c r="B350" s="70">
        <v>142</v>
      </c>
      <c r="C350" s="70">
        <v>6</v>
      </c>
      <c r="D350" s="70">
        <v>9</v>
      </c>
      <c r="E350" s="70">
        <v>2009</v>
      </c>
      <c r="F350" s="70" t="s">
        <v>176</v>
      </c>
      <c r="G350" s="1064" t="s">
        <v>2062</v>
      </c>
      <c r="H350" s="70" t="s">
        <v>2063</v>
      </c>
      <c r="I350" s="148"/>
      <c r="J350" s="71">
        <v>3.3275166384850592</v>
      </c>
      <c r="K350" s="71">
        <v>2.6723513810959991</v>
      </c>
      <c r="L350" s="71">
        <v>43.314991725750048</v>
      </c>
      <c r="M350" s="71">
        <v>49.245946769827697</v>
      </c>
      <c r="N350" s="71">
        <v>51.105890189890708</v>
      </c>
      <c r="O350" s="71">
        <v>32.117142567925313</v>
      </c>
      <c r="P350" s="71">
        <v>49.932991627708667</v>
      </c>
      <c r="Q350" s="71">
        <v>2.4864989286254602</v>
      </c>
      <c r="R350" s="71">
        <v>39.108723835469952</v>
      </c>
      <c r="S350" s="71">
        <v>4.2051638394599999</v>
      </c>
      <c r="T350" s="72"/>
      <c r="U350" s="71">
        <v>614933</v>
      </c>
      <c r="V350" s="71">
        <v>1413</v>
      </c>
      <c r="W350" s="71">
        <v>506</v>
      </c>
      <c r="X350" s="71">
        <v>12841</v>
      </c>
      <c r="Y350" s="71">
        <v>20628</v>
      </c>
      <c r="Z350" s="71">
        <v>16236</v>
      </c>
      <c r="AA350" s="71">
        <v>10050</v>
      </c>
      <c r="AB350" s="71">
        <v>42652</v>
      </c>
      <c r="AC350" s="71">
        <v>7206708</v>
      </c>
      <c r="AD350" s="71">
        <v>4.2051638394599999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3.97</v>
      </c>
      <c r="BM350" s="71">
        <v>0</v>
      </c>
      <c r="BN350" s="72"/>
      <c r="BO350" s="71">
        <v>0</v>
      </c>
      <c r="BP350" s="71">
        <v>0</v>
      </c>
      <c r="BQ350" s="71">
        <v>0</v>
      </c>
      <c r="BR350" s="71">
        <v>0</v>
      </c>
      <c r="BS350" s="71">
        <v>1</v>
      </c>
      <c r="BT350" s="71">
        <v>0</v>
      </c>
      <c r="BU350"/>
      <c r="BV350" s="70">
        <v>3.97</v>
      </c>
      <c r="BW350" s="70">
        <v>0</v>
      </c>
      <c r="BX350" s="70">
        <v>0</v>
      </c>
      <c r="BY350" s="70">
        <v>0</v>
      </c>
      <c r="BZ350" s="70">
        <v>0</v>
      </c>
      <c r="CA350" s="70">
        <v>0</v>
      </c>
      <c r="CB350" s="70">
        <v>0</v>
      </c>
      <c r="CC350" s="70">
        <v>0</v>
      </c>
      <c r="CD350" s="70">
        <v>0</v>
      </c>
    </row>
    <row r="351" spans="1:82">
      <c r="A351" s="70" t="s">
        <v>2069</v>
      </c>
      <c r="B351" s="70">
        <v>143</v>
      </c>
      <c r="C351" s="70">
        <v>7</v>
      </c>
      <c r="D351" s="70">
        <v>9</v>
      </c>
      <c r="E351" s="70">
        <v>2010</v>
      </c>
      <c r="F351" s="70" t="s">
        <v>177</v>
      </c>
      <c r="G351" s="70" t="s">
        <v>2062</v>
      </c>
      <c r="H351" s="70" t="s">
        <v>2063</v>
      </c>
      <c r="I351" s="148"/>
      <c r="J351" s="71">
        <v>2.6492042948956902</v>
      </c>
      <c r="K351" s="71">
        <v>2.8981767458427501</v>
      </c>
      <c r="L351" s="71">
        <v>39.036988060205942</v>
      </c>
      <c r="M351" s="71">
        <v>52.815589619176777</v>
      </c>
      <c r="N351" s="71">
        <v>57.831365666043553</v>
      </c>
      <c r="O351" s="71">
        <v>32.289537000178171</v>
      </c>
      <c r="P351" s="71">
        <v>50.54440402911991</v>
      </c>
      <c r="Q351" s="71">
        <v>2.5545673518154102</v>
      </c>
      <c r="R351" s="71">
        <v>40.199522707693397</v>
      </c>
      <c r="S351" s="71">
        <v>4.7717878910599998</v>
      </c>
      <c r="T351" s="72"/>
      <c r="U351" s="71">
        <v>584831</v>
      </c>
      <c r="V351" s="71">
        <v>1413</v>
      </c>
      <c r="W351" s="71">
        <v>506</v>
      </c>
      <c r="X351" s="71">
        <v>12841</v>
      </c>
      <c r="Y351" s="71">
        <v>20591</v>
      </c>
      <c r="Z351" s="71">
        <v>16399</v>
      </c>
      <c r="AA351" s="71">
        <v>9919</v>
      </c>
      <c r="AB351" s="71">
        <v>41989</v>
      </c>
      <c r="AC351" s="71">
        <v>7019985</v>
      </c>
      <c r="AD351" s="71">
        <v>4.7717878910599998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3.9220000000000002</v>
      </c>
      <c r="BM351" s="71">
        <v>0</v>
      </c>
      <c r="BN351" s="72"/>
      <c r="BO351" s="71">
        <v>0</v>
      </c>
      <c r="BP351" s="71">
        <v>0</v>
      </c>
      <c r="BQ351" s="71">
        <v>0</v>
      </c>
      <c r="BR351" s="71">
        <v>0</v>
      </c>
      <c r="BS351" s="71">
        <v>1</v>
      </c>
      <c r="BT351" s="71">
        <v>0</v>
      </c>
      <c r="BU351"/>
      <c r="BV351" s="70">
        <v>3.9220000000000002</v>
      </c>
      <c r="BW351" s="70">
        <v>0</v>
      </c>
      <c r="BX351" s="70">
        <v>0</v>
      </c>
      <c r="BY351" s="70">
        <v>0</v>
      </c>
      <c r="BZ351" s="70">
        <v>0</v>
      </c>
      <c r="CA351" s="70">
        <v>0</v>
      </c>
      <c r="CB351" s="70">
        <v>0</v>
      </c>
      <c r="CC351" s="70">
        <v>0</v>
      </c>
      <c r="CD351" s="70">
        <v>0</v>
      </c>
    </row>
    <row r="352" spans="1:82">
      <c r="A352" s="70" t="s">
        <v>2070</v>
      </c>
      <c r="B352" s="70">
        <v>144</v>
      </c>
      <c r="C352" s="70">
        <v>8</v>
      </c>
      <c r="D352" s="70">
        <v>9</v>
      </c>
      <c r="E352" s="70">
        <v>2011</v>
      </c>
      <c r="F352" s="70" t="s">
        <v>178</v>
      </c>
      <c r="G352" s="70" t="s">
        <v>2062</v>
      </c>
      <c r="H352" s="70" t="s">
        <v>2063</v>
      </c>
      <c r="I352" s="148"/>
      <c r="J352" s="71">
        <v>4.6327724687827168</v>
      </c>
      <c r="K352" s="71">
        <v>3.8728543700591151</v>
      </c>
      <c r="L352" s="71">
        <v>35.920456019963737</v>
      </c>
      <c r="M352" s="71">
        <v>61.20964082992402</v>
      </c>
      <c r="N352" s="71">
        <v>66.401055252394556</v>
      </c>
      <c r="O352" s="71">
        <v>31.915157327706915</v>
      </c>
      <c r="P352" s="71">
        <v>48.440452799173123</v>
      </c>
      <c r="Q352" s="71">
        <v>2.8964872234036498</v>
      </c>
      <c r="R352" s="71">
        <v>39.622879597951922</v>
      </c>
      <c r="S352" s="71">
        <v>5.6573061901800008</v>
      </c>
      <c r="T352" s="72"/>
      <c r="U352" s="71">
        <v>709457</v>
      </c>
      <c r="V352" s="71">
        <v>1413</v>
      </c>
      <c r="W352" s="71">
        <v>506</v>
      </c>
      <c r="X352" s="71">
        <v>12841</v>
      </c>
      <c r="Y352" s="71">
        <v>20459</v>
      </c>
      <c r="Z352" s="71">
        <v>16561</v>
      </c>
      <c r="AA352" s="71">
        <v>9789</v>
      </c>
      <c r="AB352" s="71">
        <v>41274</v>
      </c>
      <c r="AC352" s="71">
        <v>6907843</v>
      </c>
      <c r="AD352" s="71">
        <v>5.6573061901800008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3.82</v>
      </c>
      <c r="BM352" s="71">
        <v>0</v>
      </c>
      <c r="BN352" s="72"/>
      <c r="BO352" s="71">
        <v>0</v>
      </c>
      <c r="BP352" s="71">
        <v>0</v>
      </c>
      <c r="BQ352" s="71">
        <v>0</v>
      </c>
      <c r="BR352" s="71">
        <v>0</v>
      </c>
      <c r="BS352" s="71">
        <v>1</v>
      </c>
      <c r="BT352" s="71">
        <v>0</v>
      </c>
      <c r="BU352"/>
      <c r="BV352" s="70">
        <v>3.82</v>
      </c>
      <c r="BW352" s="70">
        <v>0</v>
      </c>
      <c r="BX352" s="70">
        <v>0</v>
      </c>
      <c r="BY352" s="70">
        <v>0</v>
      </c>
      <c r="BZ352" s="70">
        <v>0</v>
      </c>
      <c r="CA352" s="70">
        <v>0</v>
      </c>
      <c r="CB352" s="70">
        <v>0</v>
      </c>
      <c r="CC352" s="70">
        <v>0</v>
      </c>
      <c r="CD352" s="70">
        <v>0</v>
      </c>
    </row>
    <row r="353" spans="1:82">
      <c r="A353" s="70" t="s">
        <v>2071</v>
      </c>
      <c r="B353" s="70">
        <v>145</v>
      </c>
      <c r="C353" s="70">
        <v>9</v>
      </c>
      <c r="D353" s="70">
        <v>9</v>
      </c>
      <c r="E353" s="70">
        <v>2012</v>
      </c>
      <c r="F353" s="70" t="s">
        <v>179</v>
      </c>
      <c r="G353" s="70" t="s">
        <v>2062</v>
      </c>
      <c r="H353" s="70" t="s">
        <v>2063</v>
      </c>
      <c r="I353" s="148"/>
      <c r="J353" s="71">
        <v>4.8370312284742223</v>
      </c>
      <c r="K353" s="71">
        <v>3.7431378403855859</v>
      </c>
      <c r="L353" s="71">
        <v>34.826793748002238</v>
      </c>
      <c r="M353" s="71">
        <v>66.311082854454</v>
      </c>
      <c r="N353" s="71">
        <v>76.711528092735705</v>
      </c>
      <c r="O353" s="71">
        <v>32.126707006611149</v>
      </c>
      <c r="P353" s="71">
        <v>47.91482042981788</v>
      </c>
      <c r="Q353" s="71">
        <v>3.0896380557676499</v>
      </c>
      <c r="R353" s="71">
        <v>37.086007647290153</v>
      </c>
      <c r="S353" s="71">
        <v>5.2736991802600004</v>
      </c>
      <c r="T353" s="72"/>
      <c r="U353" s="71">
        <v>663350</v>
      </c>
      <c r="V353" s="71">
        <v>1413</v>
      </c>
      <c r="W353" s="71">
        <v>506</v>
      </c>
      <c r="X353" s="71">
        <v>12841</v>
      </c>
      <c r="Y353" s="71">
        <v>20427</v>
      </c>
      <c r="Z353" s="71">
        <v>16803</v>
      </c>
      <c r="AA353" s="71">
        <v>9628</v>
      </c>
      <c r="AB353" s="71">
        <v>40522</v>
      </c>
      <c r="AC353" s="71">
        <v>6298102</v>
      </c>
      <c r="AD353" s="71">
        <v>5.2736991802600004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0.871</v>
      </c>
      <c r="BL353" s="71">
        <v>4.327</v>
      </c>
      <c r="BM353" s="71">
        <v>0</v>
      </c>
      <c r="BN353" s="72"/>
      <c r="BO353" s="71">
        <v>0</v>
      </c>
      <c r="BP353" s="71">
        <v>0</v>
      </c>
      <c r="BQ353" s="71">
        <v>0</v>
      </c>
      <c r="BR353" s="71">
        <v>1</v>
      </c>
      <c r="BS353" s="71">
        <v>1</v>
      </c>
      <c r="BT353" s="71">
        <v>0</v>
      </c>
      <c r="BU353"/>
      <c r="BV353" s="70">
        <v>5.1980000000000004</v>
      </c>
      <c r="BW353" s="70">
        <v>0</v>
      </c>
      <c r="BX353" s="70">
        <v>0</v>
      </c>
      <c r="BY353" s="70">
        <v>0</v>
      </c>
      <c r="BZ353" s="70">
        <v>0</v>
      </c>
      <c r="CA353" s="70">
        <v>0</v>
      </c>
      <c r="CB353" s="70">
        <v>0</v>
      </c>
      <c r="CC353" s="70">
        <v>0</v>
      </c>
      <c r="CD353" s="70">
        <v>0</v>
      </c>
    </row>
    <row r="354" spans="1:82">
      <c r="A354" s="70" t="s">
        <v>2072</v>
      </c>
      <c r="B354" s="70">
        <v>146</v>
      </c>
      <c r="C354" s="70">
        <v>10</v>
      </c>
      <c r="D354" s="70">
        <v>9</v>
      </c>
      <c r="E354" s="70">
        <v>2013</v>
      </c>
      <c r="F354" s="70" t="s">
        <v>180</v>
      </c>
      <c r="G354" s="70" t="s">
        <v>2062</v>
      </c>
      <c r="H354" s="70" t="s">
        <v>2063</v>
      </c>
      <c r="I354" s="148"/>
      <c r="J354" s="71">
        <v>6.04982291763117</v>
      </c>
      <c r="K354" s="71">
        <v>3.5354113548307948</v>
      </c>
      <c r="L354" s="71">
        <v>35.340317527981831</v>
      </c>
      <c r="M354" s="71">
        <v>67.16310448903856</v>
      </c>
      <c r="N354" s="71">
        <v>74.539761059762796</v>
      </c>
      <c r="O354" s="71">
        <v>31.143457073212772</v>
      </c>
      <c r="P354" s="71">
        <v>47.635790340045588</v>
      </c>
      <c r="Q354" s="71">
        <v>3.1247509349702698</v>
      </c>
      <c r="R354" s="71">
        <v>35.4748374266102</v>
      </c>
      <c r="S354" s="71">
        <v>3.6178450720100002</v>
      </c>
      <c r="T354" s="72"/>
      <c r="U354" s="71">
        <v>617001</v>
      </c>
      <c r="V354" s="71">
        <v>1413</v>
      </c>
      <c r="W354" s="71">
        <v>506</v>
      </c>
      <c r="X354" s="71">
        <v>12841</v>
      </c>
      <c r="Y354" s="71">
        <v>20489</v>
      </c>
      <c r="Z354" s="71">
        <v>17016</v>
      </c>
      <c r="AA354" s="71">
        <v>9536</v>
      </c>
      <c r="AB354" s="71">
        <v>40395</v>
      </c>
      <c r="AC354" s="71">
        <v>5880728</v>
      </c>
      <c r="AD354" s="71">
        <v>3.6178450720100002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0.47</v>
      </c>
      <c r="BL354" s="71">
        <v>4.875</v>
      </c>
      <c r="BM354" s="71">
        <v>0</v>
      </c>
      <c r="BN354" s="72"/>
      <c r="BO354" s="71">
        <v>0</v>
      </c>
      <c r="BP354" s="71">
        <v>0</v>
      </c>
      <c r="BQ354" s="71">
        <v>0</v>
      </c>
      <c r="BR354" s="71">
        <v>1</v>
      </c>
      <c r="BS354" s="71">
        <v>1</v>
      </c>
      <c r="BT354" s="71">
        <v>0</v>
      </c>
      <c r="BU354"/>
      <c r="BV354" s="70">
        <v>5.3449999999999998</v>
      </c>
      <c r="BW354" s="70">
        <v>0</v>
      </c>
      <c r="BX354" s="70">
        <v>0</v>
      </c>
      <c r="BY354" s="70">
        <v>0</v>
      </c>
      <c r="BZ354" s="70">
        <v>0</v>
      </c>
      <c r="CA354" s="70">
        <v>0</v>
      </c>
      <c r="CB354" s="70">
        <v>0</v>
      </c>
      <c r="CC354" s="70">
        <v>0</v>
      </c>
      <c r="CD354" s="70">
        <v>0</v>
      </c>
    </row>
    <row r="355" spans="1:82">
      <c r="A355" s="70" t="s">
        <v>2073</v>
      </c>
      <c r="B355" s="70">
        <v>147</v>
      </c>
      <c r="C355" s="70">
        <v>11</v>
      </c>
      <c r="D355" s="70">
        <v>9</v>
      </c>
      <c r="E355" s="70">
        <v>2014</v>
      </c>
      <c r="F355" s="70" t="s">
        <v>181</v>
      </c>
      <c r="G355" s="70" t="s">
        <v>2062</v>
      </c>
      <c r="H355" s="70" t="s">
        <v>2063</v>
      </c>
      <c r="I355" s="148"/>
      <c r="J355" s="71">
        <v>5.4470449908623229</v>
      </c>
      <c r="K355" s="71">
        <v>3.872457857365033</v>
      </c>
      <c r="L355" s="71">
        <v>38.418466378081533</v>
      </c>
      <c r="M355" s="71">
        <v>65.408081715501297</v>
      </c>
      <c r="N355" s="71">
        <v>68.738135709924009</v>
      </c>
      <c r="O355" s="71">
        <v>29.953727629804874</v>
      </c>
      <c r="P355" s="71">
        <v>47.421431629472337</v>
      </c>
      <c r="Q355" s="71">
        <v>2.9400486019923</v>
      </c>
      <c r="R355" s="71">
        <v>36.880366850643313</v>
      </c>
      <c r="S355" s="71">
        <v>5.7660921400599987</v>
      </c>
      <c r="T355" s="72"/>
      <c r="U355" s="71">
        <v>626635</v>
      </c>
      <c r="V355" s="71">
        <v>1388</v>
      </c>
      <c r="W355" s="71">
        <v>497</v>
      </c>
      <c r="X355" s="71">
        <v>12587</v>
      </c>
      <c r="Y355" s="71">
        <v>20324</v>
      </c>
      <c r="Z355" s="71">
        <v>17237</v>
      </c>
      <c r="AA355" s="71">
        <v>9444</v>
      </c>
      <c r="AB355" s="71">
        <v>39614</v>
      </c>
      <c r="AC355" s="71">
        <v>6132949</v>
      </c>
      <c r="AD355" s="71">
        <v>5.7660921400599987</v>
      </c>
      <c r="AE355" s="72"/>
      <c r="AF355" s="71"/>
      <c r="AG355" s="71"/>
      <c r="AH355" s="71"/>
      <c r="AI355" s="71"/>
      <c r="AJ355" s="71"/>
      <c r="AK355" s="71"/>
      <c r="AL355" s="71"/>
      <c r="AM355" s="71"/>
      <c r="AN355" s="71"/>
      <c r="AO355" s="71"/>
      <c r="AP355" s="71"/>
      <c r="AQ355" s="72"/>
      <c r="AR355" s="71">
        <v>566</v>
      </c>
      <c r="AS355" s="71">
        <v>414</v>
      </c>
      <c r="AT355" s="71">
        <v>4</v>
      </c>
      <c r="AU355" s="71">
        <v>0</v>
      </c>
      <c r="AV355" s="71">
        <v>0</v>
      </c>
      <c r="AW355" s="71">
        <v>0</v>
      </c>
      <c r="AX355" s="71"/>
      <c r="AY355" s="72"/>
      <c r="AZ355" s="71">
        <v>2791.7139999999999</v>
      </c>
      <c r="BA355" s="71">
        <v>18884.2</v>
      </c>
      <c r="BB355" s="71">
        <v>16400</v>
      </c>
      <c r="BC355" s="71">
        <v>0</v>
      </c>
      <c r="BD355" s="71">
        <v>0</v>
      </c>
      <c r="BE355" s="71">
        <v>0</v>
      </c>
      <c r="BF355" s="71"/>
      <c r="BG355" s="72"/>
      <c r="BH355" s="71">
        <v>0</v>
      </c>
      <c r="BI355" s="71">
        <v>0</v>
      </c>
      <c r="BJ355" s="71">
        <v>0</v>
      </c>
      <c r="BK355" s="71">
        <v>0.24</v>
      </c>
      <c r="BL355" s="71">
        <v>5.093</v>
      </c>
      <c r="BM355" s="71">
        <v>0</v>
      </c>
      <c r="BN355" s="72"/>
      <c r="BO355" s="71">
        <v>0</v>
      </c>
      <c r="BP355" s="71">
        <v>0</v>
      </c>
      <c r="BQ355" s="71">
        <v>0</v>
      </c>
      <c r="BR355" s="71">
        <v>1</v>
      </c>
      <c r="BS355" s="71">
        <v>1</v>
      </c>
      <c r="BT355" s="71">
        <v>0</v>
      </c>
      <c r="BU355"/>
      <c r="BV355" s="70">
        <v>5.3330000000000002</v>
      </c>
      <c r="BW355" s="70">
        <v>0</v>
      </c>
      <c r="BX355" s="70">
        <v>0</v>
      </c>
      <c r="BY355" s="70">
        <v>0</v>
      </c>
      <c r="BZ355" s="70">
        <v>0</v>
      </c>
      <c r="CA355" s="70">
        <v>0</v>
      </c>
      <c r="CB355" s="70">
        <v>0</v>
      </c>
      <c r="CC355" s="70">
        <v>0</v>
      </c>
      <c r="CD355" s="70">
        <v>0</v>
      </c>
    </row>
    <row r="356" spans="1:82">
      <c r="A356" s="70" t="s">
        <v>2074</v>
      </c>
      <c r="B356" s="70">
        <v>148</v>
      </c>
      <c r="C356" s="70">
        <v>12</v>
      </c>
      <c r="D356" s="70">
        <v>9</v>
      </c>
      <c r="E356" s="70">
        <v>2015</v>
      </c>
      <c r="F356" s="70" t="s">
        <v>182</v>
      </c>
      <c r="G356" s="70" t="s">
        <v>2062</v>
      </c>
      <c r="H356" s="70" t="s">
        <v>2063</v>
      </c>
      <c r="I356" s="148"/>
      <c r="J356" s="71">
        <v>4.4169019341373614</v>
      </c>
      <c r="K356" s="71">
        <v>3.2423502411582108</v>
      </c>
      <c r="L356" s="71">
        <v>43.672327119186669</v>
      </c>
      <c r="M356" s="71">
        <v>55.347250578646118</v>
      </c>
      <c r="N356" s="71">
        <v>59.613443283946921</v>
      </c>
      <c r="O356" s="71">
        <v>29.88507363472608</v>
      </c>
      <c r="P356" s="71">
        <v>47.08200011643769</v>
      </c>
      <c r="Q356" s="71">
        <v>2.8303117244370601</v>
      </c>
      <c r="R356" s="71">
        <v>36.933949376315354</v>
      </c>
      <c r="S356" s="71">
        <v>4.9251767168000002</v>
      </c>
      <c r="T356" s="72"/>
      <c r="U356" s="71">
        <v>644643</v>
      </c>
      <c r="V356" s="71">
        <v>1388</v>
      </c>
      <c r="W356" s="71">
        <v>497</v>
      </c>
      <c r="X356" s="71">
        <v>12587</v>
      </c>
      <c r="Y356" s="71">
        <v>20210</v>
      </c>
      <c r="Z356" s="71">
        <v>17363</v>
      </c>
      <c r="AA356" s="71">
        <v>9369</v>
      </c>
      <c r="AB356" s="71">
        <v>38956</v>
      </c>
      <c r="AC356" s="71">
        <v>6313256</v>
      </c>
      <c r="AD356" s="71">
        <v>4.9251767168000002</v>
      </c>
      <c r="AE356" s="72"/>
      <c r="AF356" s="71">
        <v>6883736.2785256039</v>
      </c>
      <c r="AG356" s="71">
        <v>2484054.9392543412</v>
      </c>
      <c r="AH356" s="71">
        <v>5428383.5353985215</v>
      </c>
      <c r="AI356" s="71">
        <v>77323205.742572784</v>
      </c>
      <c r="AJ356" s="71">
        <v>95507919.503411517</v>
      </c>
      <c r="AK356" s="71">
        <v>0</v>
      </c>
      <c r="AL356" s="71">
        <v>0</v>
      </c>
      <c r="AM356" s="71">
        <v>5338756.3857261278</v>
      </c>
      <c r="AN356" s="71">
        <v>0</v>
      </c>
      <c r="AO356" s="71">
        <v>0</v>
      </c>
      <c r="AP356" s="71">
        <v>192966056.38488889</v>
      </c>
      <c r="AQ356" s="72"/>
      <c r="AR356" s="71">
        <v>611</v>
      </c>
      <c r="AS356" s="71">
        <v>553</v>
      </c>
      <c r="AT356" s="71">
        <v>4</v>
      </c>
      <c r="AU356" s="71">
        <v>0</v>
      </c>
      <c r="AV356" s="71">
        <v>0</v>
      </c>
      <c r="AW356" s="71">
        <v>0</v>
      </c>
      <c r="AX356" s="71"/>
      <c r="AY356" s="72"/>
      <c r="AZ356" s="71">
        <v>3158.2939999999999</v>
      </c>
      <c r="BA356" s="71">
        <v>25006.1</v>
      </c>
      <c r="BB356" s="71">
        <v>16400</v>
      </c>
      <c r="BC356" s="71">
        <v>0</v>
      </c>
      <c r="BD356" s="71">
        <v>0</v>
      </c>
      <c r="BE356" s="71">
        <v>0</v>
      </c>
      <c r="BF356" s="71"/>
      <c r="BG356" s="72"/>
      <c r="BH356" s="71">
        <v>0</v>
      </c>
      <c r="BI356" s="71">
        <v>0</v>
      </c>
      <c r="BJ356" s="71">
        <v>0</v>
      </c>
      <c r="BK356" s="71">
        <v>0</v>
      </c>
      <c r="BL356" s="71">
        <v>4.8490000000000002</v>
      </c>
      <c r="BM356" s="71">
        <v>0</v>
      </c>
      <c r="BN356" s="72"/>
      <c r="BO356" s="71">
        <v>0</v>
      </c>
      <c r="BP356" s="71">
        <v>0</v>
      </c>
      <c r="BQ356" s="71">
        <v>0</v>
      </c>
      <c r="BR356" s="71">
        <v>0</v>
      </c>
      <c r="BS356" s="71">
        <v>1</v>
      </c>
      <c r="BT356" s="71">
        <v>0</v>
      </c>
      <c r="BU356"/>
      <c r="BV356" s="70">
        <v>4.8490000000000002</v>
      </c>
      <c r="BW356" s="70">
        <v>0</v>
      </c>
      <c r="BX356" s="70">
        <v>0</v>
      </c>
      <c r="BY356" s="70">
        <v>0</v>
      </c>
      <c r="BZ356" s="70">
        <v>0</v>
      </c>
      <c r="CA356" s="70">
        <v>0</v>
      </c>
      <c r="CB356" s="70">
        <v>0</v>
      </c>
      <c r="CC356" s="70">
        <v>0</v>
      </c>
      <c r="CD356" s="70">
        <v>0</v>
      </c>
    </row>
    <row r="357" spans="1:82">
      <c r="A357" s="70" t="s">
        <v>2075</v>
      </c>
      <c r="B357" s="70">
        <v>149</v>
      </c>
      <c r="C357" s="70">
        <v>13</v>
      </c>
      <c r="D357" s="70">
        <v>9</v>
      </c>
      <c r="E357" s="70">
        <v>2016</v>
      </c>
      <c r="F357" s="70" t="s">
        <v>155</v>
      </c>
      <c r="G357" s="70" t="s">
        <v>2062</v>
      </c>
      <c r="H357" s="70" t="s">
        <v>2063</v>
      </c>
      <c r="I357" s="148"/>
      <c r="J357" s="71">
        <v>3.8001104699316413</v>
      </c>
      <c r="K357" s="71">
        <v>3.2635146675617221</v>
      </c>
      <c r="L357" s="71">
        <v>41.636784484917357</v>
      </c>
      <c r="M357" s="71">
        <v>46.124362774622924</v>
      </c>
      <c r="N357" s="71">
        <v>54.462355581123653</v>
      </c>
      <c r="O357" s="71">
        <v>29.629283183683786</v>
      </c>
      <c r="P357" s="71">
        <v>46.225880480653679</v>
      </c>
      <c r="Q357" s="71">
        <v>2.704994770621469</v>
      </c>
      <c r="R357" s="71">
        <v>35.694492420139561</v>
      </c>
      <c r="S357" s="71">
        <v>4.3845952505200003</v>
      </c>
      <c r="T357" s="72"/>
      <c r="U357" s="71">
        <v>622561</v>
      </c>
      <c r="V357" s="71">
        <v>1388</v>
      </c>
      <c r="W357" s="71">
        <v>497</v>
      </c>
      <c r="X357" s="71">
        <v>12587</v>
      </c>
      <c r="Y357" s="71">
        <v>20113</v>
      </c>
      <c r="Z357" s="71">
        <v>17426</v>
      </c>
      <c r="AA357" s="71">
        <v>9514</v>
      </c>
      <c r="AB357" s="71">
        <v>38297</v>
      </c>
      <c r="AC357" s="71">
        <v>6096267.947335897</v>
      </c>
      <c r="AD357" s="71">
        <v>4.3845952505200003</v>
      </c>
      <c r="AE357" s="72"/>
      <c r="AF357" s="71">
        <v>6448691.135959059</v>
      </c>
      <c r="AG357" s="71">
        <v>2432513.2718040999</v>
      </c>
      <c r="AH357" s="71">
        <v>4815490.576797598</v>
      </c>
      <c r="AI357" s="71">
        <v>72890572.68975842</v>
      </c>
      <c r="AJ357" s="71">
        <v>86519872.940596357</v>
      </c>
      <c r="AK357" s="71">
        <v>0</v>
      </c>
      <c r="AL357" s="71">
        <v>0</v>
      </c>
      <c r="AM357" s="71">
        <v>5252520.7255210252</v>
      </c>
      <c r="AN357" s="71">
        <v>0</v>
      </c>
      <c r="AO357" s="71">
        <v>0</v>
      </c>
      <c r="AP357" s="71">
        <v>178359661.34043658</v>
      </c>
      <c r="AQ357" s="72"/>
      <c r="AR357" s="71">
        <v>663</v>
      </c>
      <c r="AS357" s="71">
        <v>616</v>
      </c>
      <c r="AT357" s="71">
        <v>11</v>
      </c>
      <c r="AU357" s="71">
        <v>0</v>
      </c>
      <c r="AV357" s="71">
        <v>0</v>
      </c>
      <c r="AW357" s="71">
        <v>0</v>
      </c>
      <c r="AX357" s="71"/>
      <c r="AY357" s="72"/>
      <c r="AZ357" s="71">
        <v>3573.2939999999999</v>
      </c>
      <c r="BA357" s="71">
        <v>32009.5</v>
      </c>
      <c r="BB357" s="71">
        <v>16137.2</v>
      </c>
      <c r="BC357" s="71">
        <v>0</v>
      </c>
      <c r="BD357" s="71">
        <v>0</v>
      </c>
      <c r="BE357" s="71">
        <v>0</v>
      </c>
      <c r="BF357" s="71"/>
      <c r="BG357" s="72"/>
      <c r="BH357" s="71">
        <v>0</v>
      </c>
      <c r="BI357" s="71">
        <v>0</v>
      </c>
      <c r="BJ357" s="71">
        <v>0</v>
      </c>
      <c r="BK357" s="71">
        <v>0</v>
      </c>
      <c r="BL357" s="71">
        <v>4.359</v>
      </c>
      <c r="BM357" s="71">
        <v>0</v>
      </c>
      <c r="BN357" s="72"/>
      <c r="BO357" s="71">
        <v>0</v>
      </c>
      <c r="BP357" s="71">
        <v>0</v>
      </c>
      <c r="BQ357" s="71">
        <v>0</v>
      </c>
      <c r="BR357" s="71">
        <v>0</v>
      </c>
      <c r="BS357" s="71">
        <v>1</v>
      </c>
      <c r="BT357" s="71">
        <v>0</v>
      </c>
      <c r="BU357"/>
      <c r="BV357" s="70">
        <v>4.359</v>
      </c>
      <c r="BW357" s="70">
        <v>0</v>
      </c>
      <c r="BX357" s="70">
        <v>0</v>
      </c>
      <c r="BY357" s="70">
        <v>0</v>
      </c>
      <c r="BZ357" s="70">
        <v>0</v>
      </c>
      <c r="CA357" s="70">
        <v>0</v>
      </c>
      <c r="CB357" s="70">
        <v>0</v>
      </c>
      <c r="CC357" s="70">
        <v>0</v>
      </c>
      <c r="CD357" s="70">
        <v>0</v>
      </c>
    </row>
    <row r="358" spans="1:82">
      <c r="A358" s="70" t="s">
        <v>2076</v>
      </c>
      <c r="B358" s="70">
        <v>150</v>
      </c>
      <c r="C358" s="70">
        <v>14</v>
      </c>
      <c r="D358" s="70">
        <v>9</v>
      </c>
      <c r="E358" s="70">
        <v>2017</v>
      </c>
      <c r="F358" s="70" t="s">
        <v>156</v>
      </c>
      <c r="G358" s="70" t="s">
        <v>2062</v>
      </c>
      <c r="H358" s="70" t="s">
        <v>2063</v>
      </c>
      <c r="I358" s="148"/>
      <c r="J358" s="71">
        <v>2.9479022687594734</v>
      </c>
      <c r="K358" s="71">
        <v>3.1267812328647082</v>
      </c>
      <c r="L358" s="71">
        <v>36.143530795052165</v>
      </c>
      <c r="M358" s="71">
        <v>44.289448491972877</v>
      </c>
      <c r="N358" s="71">
        <v>54.649180146922575</v>
      </c>
      <c r="O358" s="71">
        <v>29.339819332179729</v>
      </c>
      <c r="P358" s="71">
        <v>45.643379414538401</v>
      </c>
      <c r="Q358" s="71">
        <v>2.57501341600944</v>
      </c>
      <c r="R358" s="71">
        <v>35.267192908866171</v>
      </c>
      <c r="S358" s="71">
        <v>4.2610347450999999</v>
      </c>
      <c r="T358" s="72"/>
      <c r="U358" s="71">
        <v>581111</v>
      </c>
      <c r="V358" s="71">
        <v>1388</v>
      </c>
      <c r="W358" s="71">
        <v>497</v>
      </c>
      <c r="X358" s="71">
        <v>12587</v>
      </c>
      <c r="Y358" s="71">
        <v>20024</v>
      </c>
      <c r="Z358" s="71">
        <v>17542</v>
      </c>
      <c r="AA358" s="71">
        <v>9454</v>
      </c>
      <c r="AB358" s="71">
        <v>37700</v>
      </c>
      <c r="AC358" s="71">
        <v>6142803.9999999981</v>
      </c>
      <c r="AD358" s="71">
        <v>4.2610347450999999</v>
      </c>
      <c r="AE358" s="72"/>
      <c r="AF358" s="71">
        <v>5352259.2155236788</v>
      </c>
      <c r="AG358" s="71">
        <v>2393491.5634237421</v>
      </c>
      <c r="AH358" s="71">
        <v>5657388.166617156</v>
      </c>
      <c r="AI358" s="71">
        <v>73331773.388340935</v>
      </c>
      <c r="AJ358" s="71">
        <v>97932380.94559896</v>
      </c>
      <c r="AK358" s="71">
        <v>0</v>
      </c>
      <c r="AL358" s="71">
        <v>0</v>
      </c>
      <c r="AM358" s="71">
        <v>5178731.458013677</v>
      </c>
      <c r="AN358" s="71">
        <v>0</v>
      </c>
      <c r="AO358" s="71">
        <v>0</v>
      </c>
      <c r="AP358" s="71">
        <v>189846024.73751816</v>
      </c>
      <c r="AQ358" s="72"/>
      <c r="AR358" s="71">
        <v>680</v>
      </c>
      <c r="AS358" s="71">
        <v>683</v>
      </c>
      <c r="AT358" s="71">
        <v>19</v>
      </c>
      <c r="AU358" s="71">
        <v>0</v>
      </c>
      <c r="AV358" s="71">
        <v>0</v>
      </c>
      <c r="AW358" s="71">
        <v>0</v>
      </c>
      <c r="AX358" s="71"/>
      <c r="AY358" s="72"/>
      <c r="AZ358" s="71">
        <v>3701.694</v>
      </c>
      <c r="BA358" s="71">
        <v>41987.900000000023</v>
      </c>
      <c r="BB358" s="71">
        <v>16293.6</v>
      </c>
      <c r="BC358" s="71">
        <v>0</v>
      </c>
      <c r="BD358" s="71">
        <v>0</v>
      </c>
      <c r="BE358" s="71">
        <v>0</v>
      </c>
      <c r="BF358" s="71"/>
      <c r="BG358" s="72"/>
      <c r="BH358" s="71">
        <v>0</v>
      </c>
      <c r="BI358" s="71">
        <v>0</v>
      </c>
      <c r="BJ358" s="71">
        <v>0</v>
      </c>
      <c r="BK358" s="71">
        <v>0</v>
      </c>
      <c r="BL358" s="71">
        <v>4.1040000000000001</v>
      </c>
      <c r="BM358" s="71">
        <v>0</v>
      </c>
      <c r="BN358" s="72"/>
      <c r="BO358" s="71">
        <v>0</v>
      </c>
      <c r="BP358" s="71">
        <v>0</v>
      </c>
      <c r="BQ358" s="71">
        <v>0</v>
      </c>
      <c r="BR358" s="71">
        <v>0</v>
      </c>
      <c r="BS358" s="71">
        <v>1</v>
      </c>
      <c r="BT358" s="71">
        <v>0</v>
      </c>
      <c r="BU358"/>
      <c r="BV358" s="70">
        <v>4.1040000000000001</v>
      </c>
      <c r="BW358" s="70">
        <v>0</v>
      </c>
      <c r="BX358" s="70">
        <v>0</v>
      </c>
      <c r="BY358" s="70">
        <v>0</v>
      </c>
      <c r="BZ358" s="70">
        <v>0</v>
      </c>
      <c r="CA358" s="70">
        <v>0</v>
      </c>
      <c r="CB358" s="70">
        <v>0</v>
      </c>
      <c r="CC358" s="70">
        <v>0</v>
      </c>
      <c r="CD358" s="70">
        <v>0</v>
      </c>
    </row>
    <row r="359" spans="1:82">
      <c r="A359" s="70" t="s">
        <v>2077</v>
      </c>
      <c r="B359" s="70">
        <v>151</v>
      </c>
      <c r="C359" s="70">
        <v>15</v>
      </c>
      <c r="D359" s="70">
        <v>9</v>
      </c>
      <c r="E359" s="70">
        <v>2018</v>
      </c>
      <c r="F359" s="70" t="s">
        <v>183</v>
      </c>
      <c r="G359" s="70" t="s">
        <v>2062</v>
      </c>
      <c r="H359" s="70" t="s">
        <v>2063</v>
      </c>
      <c r="I359" s="148"/>
      <c r="J359" s="71">
        <v>2.0401850738507017</v>
      </c>
      <c r="K359" s="71">
        <v>2.7419850704454056</v>
      </c>
      <c r="L359" s="71">
        <v>32.592320053667684</v>
      </c>
      <c r="M359" s="71">
        <v>40.028314752347718</v>
      </c>
      <c r="N359" s="71">
        <v>40.675581730488211</v>
      </c>
      <c r="O359" s="71">
        <v>28.768894677614924</v>
      </c>
      <c r="P359" s="71">
        <v>45.102996449043928</v>
      </c>
      <c r="Q359" s="71">
        <v>2.35092187173835</v>
      </c>
      <c r="R359" s="71">
        <v>35.836060766755239</v>
      </c>
      <c r="S359" s="71">
        <v>7.6850103102049996</v>
      </c>
      <c r="T359" s="72"/>
      <c r="U359" s="71">
        <v>546212</v>
      </c>
      <c r="V359" s="71">
        <v>1388</v>
      </c>
      <c r="W359" s="71">
        <v>497</v>
      </c>
      <c r="X359" s="71">
        <v>12587</v>
      </c>
      <c r="Y359" s="71">
        <v>19888</v>
      </c>
      <c r="Z359" s="71">
        <v>17530</v>
      </c>
      <c r="AA359" s="71">
        <v>9436</v>
      </c>
      <c r="AB359" s="71">
        <v>37092</v>
      </c>
      <c r="AC359" s="71">
        <v>6217425.9999999991</v>
      </c>
      <c r="AD359" s="71">
        <v>7.6850103102049996</v>
      </c>
      <c r="AE359" s="72"/>
      <c r="AF359" s="71">
        <v>4571126.0326019293</v>
      </c>
      <c r="AG359" s="71">
        <v>2136935.8074609041</v>
      </c>
      <c r="AH359" s="71">
        <v>4898656.1040905258</v>
      </c>
      <c r="AI359" s="71">
        <v>76297851.875271127</v>
      </c>
      <c r="AJ359" s="71">
        <v>93020569.346955597</v>
      </c>
      <c r="AK359" s="71">
        <v>0</v>
      </c>
      <c r="AL359" s="71">
        <v>0</v>
      </c>
      <c r="AM359" s="71">
        <v>5105754.9985164804</v>
      </c>
      <c r="AN359" s="71">
        <v>0</v>
      </c>
      <c r="AO359" s="71">
        <v>0</v>
      </c>
      <c r="AP359" s="71">
        <v>186030894.16489655</v>
      </c>
      <c r="AQ359" s="72"/>
      <c r="AR359" s="71">
        <v>717</v>
      </c>
      <c r="AS359" s="71">
        <v>721</v>
      </c>
      <c r="AT359" s="71">
        <v>21</v>
      </c>
      <c r="AU359" s="71">
        <v>0</v>
      </c>
      <c r="AV359" s="71">
        <v>0</v>
      </c>
      <c r="AW359" s="71">
        <v>0</v>
      </c>
      <c r="AX359" s="71"/>
      <c r="AY359" s="72"/>
      <c r="AZ359" s="71">
        <v>4012.674</v>
      </c>
      <c r="BA359" s="71">
        <v>43535.199999999997</v>
      </c>
      <c r="BB359" s="71">
        <v>16333</v>
      </c>
      <c r="BC359" s="71">
        <v>0</v>
      </c>
      <c r="BD359" s="71">
        <v>0</v>
      </c>
      <c r="BE359" s="71">
        <v>0</v>
      </c>
      <c r="BF359" s="71"/>
      <c r="BG359" s="72"/>
      <c r="BH359" s="71">
        <v>0</v>
      </c>
      <c r="BI359" s="71">
        <v>0</v>
      </c>
      <c r="BJ359" s="71">
        <v>0</v>
      </c>
      <c r="BK359" s="71">
        <v>0</v>
      </c>
      <c r="BL359" s="71">
        <v>3.96</v>
      </c>
      <c r="BM359" s="71">
        <v>0</v>
      </c>
      <c r="BN359" s="72"/>
      <c r="BO359" s="71">
        <v>0</v>
      </c>
      <c r="BP359" s="71">
        <v>0</v>
      </c>
      <c r="BQ359" s="71">
        <v>0</v>
      </c>
      <c r="BR359" s="71">
        <v>0</v>
      </c>
      <c r="BS359" s="71">
        <v>1</v>
      </c>
      <c r="BT359" s="71">
        <v>0</v>
      </c>
      <c r="BU359"/>
      <c r="BV359" s="70">
        <v>3.96</v>
      </c>
      <c r="BW359" s="70">
        <v>0</v>
      </c>
      <c r="BX359" s="70">
        <v>0</v>
      </c>
      <c r="BY359" s="70">
        <v>0</v>
      </c>
      <c r="BZ359" s="70">
        <v>0</v>
      </c>
      <c r="CA359" s="70">
        <v>0</v>
      </c>
      <c r="CB359" s="70">
        <v>0</v>
      </c>
      <c r="CC359" s="70">
        <v>0</v>
      </c>
      <c r="CD359" s="70">
        <v>0</v>
      </c>
    </row>
    <row r="360" spans="1:82">
      <c r="A360" s="70" t="s">
        <v>2078</v>
      </c>
      <c r="B360" s="70">
        <v>152</v>
      </c>
      <c r="C360" s="70">
        <v>16</v>
      </c>
      <c r="D360" s="70">
        <v>9</v>
      </c>
      <c r="E360" s="70">
        <v>2019</v>
      </c>
      <c r="F360" s="70" t="s">
        <v>158</v>
      </c>
      <c r="G360" s="70" t="s">
        <v>2062</v>
      </c>
      <c r="H360" s="70" t="s">
        <v>2063</v>
      </c>
      <c r="I360" s="148"/>
      <c r="J360" s="71">
        <v>2.4215399066594112</v>
      </c>
      <c r="K360" s="71">
        <v>2.5709385162259073</v>
      </c>
      <c r="L360" s="71">
        <v>33.177411212941834</v>
      </c>
      <c r="M360" s="71">
        <v>40.830181577294333</v>
      </c>
      <c r="N360" s="71">
        <v>43.345328795817629</v>
      </c>
      <c r="O360" s="71">
        <v>28.311665671028678</v>
      </c>
      <c r="P360" s="71">
        <v>44.123575971379395</v>
      </c>
      <c r="Q360" s="71">
        <v>2.26501189814203</v>
      </c>
      <c r="R360" s="71">
        <v>36.64302219733915</v>
      </c>
      <c r="S360" s="71">
        <v>5.2844869976800002</v>
      </c>
      <c r="T360" s="72"/>
      <c r="U360" s="71">
        <v>541626</v>
      </c>
      <c r="V360" s="71">
        <v>1388</v>
      </c>
      <c r="W360" s="71">
        <v>497</v>
      </c>
      <c r="X360" s="71">
        <v>12587</v>
      </c>
      <c r="Y360" s="71">
        <v>19822</v>
      </c>
      <c r="Z360" s="71">
        <v>17725</v>
      </c>
      <c r="AA360" s="71">
        <v>9162</v>
      </c>
      <c r="AB360" s="71">
        <v>36704</v>
      </c>
      <c r="AC360" s="71">
        <v>6461558</v>
      </c>
      <c r="AD360" s="71">
        <v>5.2844869976800002</v>
      </c>
      <c r="AE360" s="72"/>
      <c r="AF360" s="71">
        <v>5362938.6223328998</v>
      </c>
      <c r="AG360" s="71">
        <v>2067550.909155417</v>
      </c>
      <c r="AH360" s="71">
        <v>5844764.4993026312</v>
      </c>
      <c r="AI360" s="71">
        <v>72146380.073942259</v>
      </c>
      <c r="AJ360" s="71">
        <v>92792359.750467077</v>
      </c>
      <c r="AK360" s="71">
        <v>0</v>
      </c>
      <c r="AL360" s="71">
        <v>0</v>
      </c>
      <c r="AM360" s="71">
        <v>4998808.492435934</v>
      </c>
      <c r="AN360" s="71">
        <v>0</v>
      </c>
      <c r="AO360" s="71">
        <v>0</v>
      </c>
      <c r="AP360" s="71">
        <v>183212802.34763622</v>
      </c>
      <c r="AQ360" s="72"/>
      <c r="AR360" s="71">
        <v>770</v>
      </c>
      <c r="AS360" s="71">
        <v>763</v>
      </c>
      <c r="AT360" s="71">
        <v>22</v>
      </c>
      <c r="AU360" s="71">
        <v>0</v>
      </c>
      <c r="AV360" s="71">
        <v>0</v>
      </c>
      <c r="AW360" s="71">
        <v>0</v>
      </c>
      <c r="AX360" s="71"/>
      <c r="AY360" s="72"/>
      <c r="AZ360" s="71">
        <v>4466.2940000000026</v>
      </c>
      <c r="BA360" s="71">
        <v>45520.900000000031</v>
      </c>
      <c r="BB360" s="71">
        <v>16352.2</v>
      </c>
      <c r="BC360" s="71">
        <v>0</v>
      </c>
      <c r="BD360" s="71">
        <v>0</v>
      </c>
      <c r="BE360" s="71">
        <v>0</v>
      </c>
      <c r="BF360" s="71"/>
      <c r="BG360" s="72"/>
      <c r="BH360" s="71">
        <v>0</v>
      </c>
      <c r="BI360" s="71">
        <v>0</v>
      </c>
      <c r="BJ360" s="71">
        <v>0</v>
      </c>
      <c r="BK360" s="71">
        <v>0</v>
      </c>
      <c r="BL360" s="71">
        <v>1.869</v>
      </c>
      <c r="BM360" s="71">
        <v>0</v>
      </c>
      <c r="BN360" s="72"/>
      <c r="BO360" s="71">
        <v>0</v>
      </c>
      <c r="BP360" s="71">
        <v>0</v>
      </c>
      <c r="BQ360" s="71">
        <v>0</v>
      </c>
      <c r="BR360" s="71">
        <v>0</v>
      </c>
      <c r="BS360" s="71">
        <v>1</v>
      </c>
      <c r="BT360" s="71">
        <v>0</v>
      </c>
      <c r="BU360"/>
      <c r="BV360" s="70">
        <v>1.869</v>
      </c>
      <c r="BW360" s="70">
        <v>0</v>
      </c>
      <c r="BX360" s="70">
        <v>0</v>
      </c>
      <c r="BY360" s="70">
        <v>0</v>
      </c>
      <c r="BZ360" s="70">
        <v>0</v>
      </c>
      <c r="CA360" s="70">
        <v>0</v>
      </c>
      <c r="CB360" s="70">
        <v>0</v>
      </c>
      <c r="CC360" s="70">
        <v>0</v>
      </c>
      <c r="CD360" s="70">
        <v>0</v>
      </c>
    </row>
    <row r="361" spans="1:82">
      <c r="A361" s="70" t="s">
        <v>2079</v>
      </c>
      <c r="B361" s="70">
        <v>153</v>
      </c>
      <c r="C361" s="70">
        <v>17</v>
      </c>
      <c r="D361" s="70">
        <v>9</v>
      </c>
      <c r="E361" s="70">
        <v>2020</v>
      </c>
      <c r="F361" s="70" t="s">
        <v>159</v>
      </c>
      <c r="G361" s="70" t="s">
        <v>2062</v>
      </c>
      <c r="H361" s="70" t="s">
        <v>2063</v>
      </c>
      <c r="I361" s="148"/>
      <c r="J361" s="71">
        <v>2.3267247920191858</v>
      </c>
      <c r="K361" s="71">
        <v>2.4896069934604643</v>
      </c>
      <c r="L361" s="71">
        <v>47.397880110019074</v>
      </c>
      <c r="M361" s="71">
        <v>40.43127543681846</v>
      </c>
      <c r="N361" s="71">
        <v>43.114775321960593</v>
      </c>
      <c r="O361" s="71">
        <v>24.984149859535524</v>
      </c>
      <c r="P361" s="71">
        <v>41.476403816203963</v>
      </c>
      <c r="Q361" s="71">
        <v>2.1395667306999999</v>
      </c>
      <c r="R361" s="71">
        <v>35.63212791934032</v>
      </c>
      <c r="S361" s="71">
        <v>4.0040166424700008</v>
      </c>
      <c r="T361" s="72"/>
      <c r="U361" s="71">
        <v>475376</v>
      </c>
      <c r="V361" s="71">
        <v>1199</v>
      </c>
      <c r="W361" s="71">
        <v>641</v>
      </c>
      <c r="X361" s="71">
        <v>12155</v>
      </c>
      <c r="Y361" s="71">
        <v>19796</v>
      </c>
      <c r="Z361" s="71">
        <v>17853</v>
      </c>
      <c r="AA361" s="71">
        <v>9154</v>
      </c>
      <c r="AB361" s="71">
        <v>36288</v>
      </c>
      <c r="AC361" s="71">
        <v>6316499</v>
      </c>
      <c r="AD361" s="71">
        <v>4.0040166424700008</v>
      </c>
      <c r="AE361" s="72"/>
      <c r="AF361" s="71">
        <v>4922512.3995550657</v>
      </c>
      <c r="AG361" s="71">
        <v>1857915.8891533688</v>
      </c>
      <c r="AH361" s="71">
        <v>9562449.3507499956</v>
      </c>
      <c r="AI361" s="71">
        <v>68473953.560859859</v>
      </c>
      <c r="AJ361" s="71">
        <v>91417822.189224944</v>
      </c>
      <c r="AK361" s="71"/>
      <c r="AL361" s="71"/>
      <c r="AM361" s="71">
        <v>4735987.1680888953</v>
      </c>
      <c r="AN361" s="71"/>
      <c r="AO361" s="71"/>
      <c r="AP361" s="71">
        <v>180970640.55763212</v>
      </c>
      <c r="AQ361" s="72"/>
      <c r="AR361" s="71">
        <v>797</v>
      </c>
      <c r="AS361" s="71">
        <v>787</v>
      </c>
      <c r="AT361" s="71">
        <v>20</v>
      </c>
      <c r="AU361" s="71">
        <v>0</v>
      </c>
      <c r="AV361" s="71">
        <v>0</v>
      </c>
      <c r="AW361" s="71">
        <v>0</v>
      </c>
      <c r="AX361" s="71"/>
      <c r="AY361" s="72"/>
      <c r="AZ361" s="71">
        <v>4698.8240000000051</v>
      </c>
      <c r="BA361" s="71">
        <v>46610.100000000013</v>
      </c>
      <c r="BB361" s="71">
        <v>15552.2</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2080</v>
      </c>
      <c r="B362" s="70">
        <v>153</v>
      </c>
      <c r="C362" s="70">
        <v>18</v>
      </c>
      <c r="D362" s="70">
        <v>9</v>
      </c>
      <c r="E362" s="70">
        <v>2021</v>
      </c>
      <c r="F362" s="70" t="s">
        <v>160</v>
      </c>
      <c r="G362" s="70" t="s">
        <v>2062</v>
      </c>
      <c r="H362" s="70" t="s">
        <v>2063</v>
      </c>
      <c r="I362" s="148"/>
      <c r="J362" s="71">
        <v>3.0163584256142797</v>
      </c>
      <c r="K362" s="71">
        <v>2.5146093236350522</v>
      </c>
      <c r="L362" s="71">
        <v>43.568372508402895</v>
      </c>
      <c r="M362" s="71">
        <v>36.677069621502859</v>
      </c>
      <c r="N362" s="71">
        <v>37.726585547972761</v>
      </c>
      <c r="O362" s="71">
        <v>24.166791299330427</v>
      </c>
      <c r="P362" s="71">
        <v>42.544360259305478</v>
      </c>
      <c r="Q362" s="71">
        <v>2.0772381198785799</v>
      </c>
      <c r="R362" s="71">
        <v>37.38617693762275</v>
      </c>
      <c r="S362" s="71">
        <v>3.811949856800001</v>
      </c>
      <c r="T362" s="72"/>
      <c r="U362" s="71">
        <v>640896</v>
      </c>
      <c r="V362" s="71">
        <v>1199</v>
      </c>
      <c r="W362" s="71">
        <v>641</v>
      </c>
      <c r="X362" s="71">
        <v>12155</v>
      </c>
      <c r="Y362" s="71">
        <v>19633</v>
      </c>
      <c r="Z362" s="71">
        <v>17781</v>
      </c>
      <c r="AA362" s="71">
        <v>9156</v>
      </c>
      <c r="AB362" s="71">
        <v>35577</v>
      </c>
      <c r="AC362" s="71">
        <v>6429392.9999999991</v>
      </c>
      <c r="AD362" s="71">
        <v>3.811949856800001</v>
      </c>
      <c r="AE362" s="72"/>
      <c r="AF362" s="71">
        <v>7332532.3797046617</v>
      </c>
      <c r="AG362" s="71">
        <v>1932920.2747787083</v>
      </c>
      <c r="AH362" s="71">
        <v>9192140.57748002</v>
      </c>
      <c r="AI362" s="71">
        <v>72512974.151723236</v>
      </c>
      <c r="AJ362" s="71">
        <v>88443510.789346859</v>
      </c>
      <c r="AK362" s="71">
        <v>0</v>
      </c>
      <c r="AL362" s="71">
        <v>0</v>
      </c>
      <c r="AM362" s="71">
        <v>4669975.336538204</v>
      </c>
      <c r="AN362" s="71">
        <v>0</v>
      </c>
      <c r="AO362" s="71">
        <v>0</v>
      </c>
      <c r="AP362" s="71">
        <v>184084053.50957167</v>
      </c>
      <c r="AQ362" s="72"/>
      <c r="AR362" s="71">
        <v>818</v>
      </c>
      <c r="AS362" s="71">
        <v>834</v>
      </c>
      <c r="AT362" s="71">
        <v>21</v>
      </c>
      <c r="AU362" s="71">
        <v>0</v>
      </c>
      <c r="AV362" s="71">
        <v>0</v>
      </c>
      <c r="AW362" s="71">
        <v>0</v>
      </c>
      <c r="AX362" s="71"/>
      <c r="AY362" s="72"/>
      <c r="AZ362" s="71">
        <v>4828.2240000000056</v>
      </c>
      <c r="BA362" s="71">
        <v>48837.600000000013</v>
      </c>
      <c r="BB362" s="71">
        <v>16752.2</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2081</v>
      </c>
      <c r="B363" s="70">
        <v>153</v>
      </c>
      <c r="C363" s="70">
        <v>19</v>
      </c>
      <c r="D363" s="70">
        <v>9</v>
      </c>
      <c r="E363" s="70">
        <v>2022</v>
      </c>
      <c r="F363" s="70" t="s">
        <v>161</v>
      </c>
      <c r="G363" s="70" t="s">
        <v>2062</v>
      </c>
      <c r="H363" s="70" t="s">
        <v>2063</v>
      </c>
      <c r="I363" s="148"/>
      <c r="J363" s="71">
        <v>3.7895795926419011</v>
      </c>
      <c r="K363" s="71">
        <v>2.6493232371883089</v>
      </c>
      <c r="L363" s="71">
        <v>42.581949292132641</v>
      </c>
      <c r="M363" s="71">
        <v>41.329522591238756</v>
      </c>
      <c r="N363" s="71">
        <v>48.913442758290266</v>
      </c>
      <c r="O363" s="71">
        <v>25.513087096764291</v>
      </c>
      <c r="P363" s="71">
        <v>41.99707141007076</v>
      </c>
      <c r="Q363" s="71">
        <v>2.0619162338106265</v>
      </c>
      <c r="R363" s="71">
        <v>38.06844762585154</v>
      </c>
      <c r="S363" s="71">
        <v>4.2306306097600004</v>
      </c>
      <c r="T363" s="72"/>
      <c r="U363" s="71">
        <v>630751</v>
      </c>
      <c r="V363" s="71">
        <v>1199</v>
      </c>
      <c r="W363" s="71">
        <v>641</v>
      </c>
      <c r="X363" s="71">
        <v>12155</v>
      </c>
      <c r="Y363" s="71">
        <v>19614</v>
      </c>
      <c r="Z363" s="71">
        <v>17835</v>
      </c>
      <c r="AA363" s="71">
        <v>9176</v>
      </c>
      <c r="AB363" s="71">
        <v>35025</v>
      </c>
      <c r="AC363" s="71">
        <v>6628947.9999999981</v>
      </c>
      <c r="AD363" s="71">
        <v>4.2306306097600004</v>
      </c>
      <c r="AE363" s="72"/>
      <c r="AF363" s="71">
        <v>7466623.3513253909</v>
      </c>
      <c r="AG363" s="71">
        <v>1979614.1633163865</v>
      </c>
      <c r="AH363" s="71">
        <v>9085092.2733494155</v>
      </c>
      <c r="AI363" s="71">
        <v>67290860.872144371</v>
      </c>
      <c r="AJ363" s="71">
        <v>91378603.60838899</v>
      </c>
      <c r="AK363" s="71">
        <v>0</v>
      </c>
      <c r="AL363" s="71">
        <v>0</v>
      </c>
      <c r="AM363" s="71">
        <v>4522683.4866092233</v>
      </c>
      <c r="AN363" s="71">
        <v>0</v>
      </c>
      <c r="AO363" s="71">
        <v>0</v>
      </c>
      <c r="AP363" s="71">
        <v>181723477.75513378</v>
      </c>
      <c r="AQ363" s="72"/>
      <c r="AR363" s="71">
        <v>823</v>
      </c>
      <c r="AS363" s="71">
        <v>846</v>
      </c>
      <c r="AT363" s="71">
        <v>21</v>
      </c>
      <c r="AU363" s="71">
        <v>0</v>
      </c>
      <c r="AV363" s="71">
        <v>0</v>
      </c>
      <c r="AW363" s="71">
        <v>0</v>
      </c>
      <c r="AX363" s="71"/>
      <c r="AY363" s="72"/>
      <c r="AZ363" s="71">
        <v>4860.944000000005</v>
      </c>
      <c r="BA363" s="71">
        <v>49431.600000000013</v>
      </c>
      <c r="BB363" s="71">
        <v>16752.2</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2082</v>
      </c>
      <c r="B364" s="70">
        <v>153</v>
      </c>
      <c r="C364" s="70">
        <v>20</v>
      </c>
      <c r="D364" s="70">
        <v>9</v>
      </c>
      <c r="E364" s="70">
        <v>2023</v>
      </c>
      <c r="F364" s="70" t="s">
        <v>1539</v>
      </c>
      <c r="G364" s="70" t="s">
        <v>2062</v>
      </c>
      <c r="H364" s="70" t="s">
        <v>2063</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835</v>
      </c>
      <c r="AS364" s="71">
        <v>850</v>
      </c>
      <c r="AT364" s="71">
        <v>21</v>
      </c>
      <c r="AU364" s="71">
        <v>0</v>
      </c>
      <c r="AV364" s="71">
        <v>0</v>
      </c>
      <c r="AW364" s="71">
        <v>0</v>
      </c>
      <c r="AX364" s="71"/>
      <c r="AY364" s="72"/>
      <c r="AZ364" s="71">
        <v>4930.7440000000061</v>
      </c>
      <c r="BA364" s="71">
        <v>49629.500000000007</v>
      </c>
      <c r="BB364" s="71">
        <v>16749.2</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2083</v>
      </c>
      <c r="B365" s="70">
        <v>153</v>
      </c>
      <c r="C365" s="70">
        <v>21</v>
      </c>
      <c r="D365" s="70">
        <v>9</v>
      </c>
      <c r="E365" s="70">
        <v>2024</v>
      </c>
      <c r="F365" s="70" t="s">
        <v>1554</v>
      </c>
      <c r="G365" s="70" t="s">
        <v>2062</v>
      </c>
      <c r="H365" s="70" t="s">
        <v>2063</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2084</v>
      </c>
      <c r="B366" s="70">
        <v>103</v>
      </c>
      <c r="C366" s="70">
        <v>1</v>
      </c>
      <c r="D366" s="70">
        <v>7</v>
      </c>
      <c r="E366" s="70">
        <v>1990</v>
      </c>
      <c r="F366" s="70" t="s">
        <v>787</v>
      </c>
      <c r="G366" s="70" t="s">
        <v>2085</v>
      </c>
      <c r="H366" s="70" t="s">
        <v>2086</v>
      </c>
      <c r="I366" s="148"/>
      <c r="J366" s="71">
        <v>57.365332968639407</v>
      </c>
      <c r="K366" s="71">
        <v>3.7203412797011879</v>
      </c>
      <c r="L366" s="71">
        <v>1.610342982585224</v>
      </c>
      <c r="M366" s="71">
        <v>16.18180527876742</v>
      </c>
      <c r="N366" s="71">
        <v>22.153248693612959</v>
      </c>
      <c r="O366" s="71">
        <v>20.726374011989371</v>
      </c>
      <c r="P366" s="71">
        <v>26.238504634893339</v>
      </c>
      <c r="Q366" s="71">
        <v>1.75480001525119</v>
      </c>
      <c r="R366" s="71">
        <v>0</v>
      </c>
      <c r="S366" s="71">
        <v>1.623093991086362</v>
      </c>
      <c r="T366" s="72"/>
      <c r="U366" s="71">
        <v>4626286</v>
      </c>
      <c r="V366" s="71">
        <v>1094</v>
      </c>
      <c r="W366" s="71">
        <v>21</v>
      </c>
      <c r="X366" s="71">
        <v>6348</v>
      </c>
      <c r="Y366" s="71">
        <v>8004</v>
      </c>
      <c r="Z366" s="71">
        <v>8525</v>
      </c>
      <c r="AA366" s="71">
        <v>6371</v>
      </c>
      <c r="AB366" s="71">
        <v>28492</v>
      </c>
      <c r="AC366" s="71">
        <v>0</v>
      </c>
      <c r="AD366" s="71">
        <v>1.623093991086362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2087</v>
      </c>
      <c r="B367" s="70">
        <v>104</v>
      </c>
      <c r="C367" s="70">
        <v>2</v>
      </c>
      <c r="D367" s="70">
        <v>7</v>
      </c>
      <c r="E367" s="70">
        <v>2005</v>
      </c>
      <c r="F367" s="70" t="s">
        <v>789</v>
      </c>
      <c r="G367" s="70" t="s">
        <v>2085</v>
      </c>
      <c r="H367" s="70" t="s">
        <v>2086</v>
      </c>
      <c r="I367" s="148"/>
      <c r="J367" s="71">
        <v>58.415473925833602</v>
      </c>
      <c r="K367" s="71">
        <v>2.8086119102991409</v>
      </c>
      <c r="L367" s="71">
        <v>3.3365505953173491</v>
      </c>
      <c r="M367" s="71">
        <v>37.266097018650548</v>
      </c>
      <c r="N367" s="71">
        <v>35.207881571349859</v>
      </c>
      <c r="O367" s="71">
        <v>36.813549690666193</v>
      </c>
      <c r="P367" s="71">
        <v>34.788294148580739</v>
      </c>
      <c r="Q367" s="71">
        <v>1.9491212616587299</v>
      </c>
      <c r="R367" s="71">
        <v>0</v>
      </c>
      <c r="S367" s="71">
        <v>3.2441053583453021</v>
      </c>
      <c r="T367" s="72"/>
      <c r="U367" s="71">
        <v>5384466</v>
      </c>
      <c r="V367" s="71">
        <v>1130</v>
      </c>
      <c r="W367" s="71">
        <v>44</v>
      </c>
      <c r="X367" s="71">
        <v>8257</v>
      </c>
      <c r="Y367" s="71">
        <v>11609</v>
      </c>
      <c r="Z367" s="71">
        <v>17522</v>
      </c>
      <c r="AA367" s="71">
        <v>6918</v>
      </c>
      <c r="AB367" s="71">
        <v>33084</v>
      </c>
      <c r="AC367" s="71">
        <v>0</v>
      </c>
      <c r="AD367" s="71">
        <v>3.2441053583453021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2088</v>
      </c>
      <c r="B368" s="70">
        <v>105</v>
      </c>
      <c r="C368" s="70">
        <v>3</v>
      </c>
      <c r="D368" s="70">
        <v>7</v>
      </c>
      <c r="E368" s="70">
        <v>2006</v>
      </c>
      <c r="F368" s="70" t="s">
        <v>790</v>
      </c>
      <c r="G368" s="1064" t="s">
        <v>2085</v>
      </c>
      <c r="H368" s="70" t="s">
        <v>2086</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2089</v>
      </c>
      <c r="B369" s="70">
        <v>106</v>
      </c>
      <c r="C369" s="70">
        <v>4</v>
      </c>
      <c r="D369" s="70">
        <v>7</v>
      </c>
      <c r="E369" s="70">
        <v>2007</v>
      </c>
      <c r="F369" s="70" t="s">
        <v>791</v>
      </c>
      <c r="G369" s="1064" t="s">
        <v>2085</v>
      </c>
      <c r="H369" s="70" t="s">
        <v>2086</v>
      </c>
      <c r="I369" s="148"/>
      <c r="J369" s="71">
        <v>51.816081293590273</v>
      </c>
      <c r="K369" s="71">
        <v>2.6645167112154211</v>
      </c>
      <c r="L369" s="71">
        <v>3.9585433513889998</v>
      </c>
      <c r="M369" s="71">
        <v>43.815133862197847</v>
      </c>
      <c r="N369" s="71">
        <v>36.577331665201619</v>
      </c>
      <c r="O369" s="71">
        <v>36.762976103350383</v>
      </c>
      <c r="P369" s="71">
        <v>34.642505568070732</v>
      </c>
      <c r="Q369" s="71">
        <v>2.0668398690262402</v>
      </c>
      <c r="R369" s="71">
        <v>0</v>
      </c>
      <c r="S369" s="71">
        <v>3.0532649202052662</v>
      </c>
      <c r="T369" s="72"/>
      <c r="U369" s="71">
        <v>5433288</v>
      </c>
      <c r="V369" s="71">
        <v>1093</v>
      </c>
      <c r="W369" s="71">
        <v>51</v>
      </c>
      <c r="X369" s="71">
        <v>11185</v>
      </c>
      <c r="Y369" s="71">
        <v>12010</v>
      </c>
      <c r="Z369" s="71">
        <v>18190</v>
      </c>
      <c r="AA369" s="71">
        <v>6784</v>
      </c>
      <c r="AB369" s="71">
        <v>33227</v>
      </c>
      <c r="AC369" s="71">
        <v>0</v>
      </c>
      <c r="AD369" s="71">
        <v>3.0532649202052662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2090</v>
      </c>
      <c r="B370" s="70">
        <v>107</v>
      </c>
      <c r="C370" s="70">
        <v>5</v>
      </c>
      <c r="D370" s="70">
        <v>7</v>
      </c>
      <c r="E370" s="70">
        <v>2008</v>
      </c>
      <c r="F370" s="70" t="s">
        <v>792</v>
      </c>
      <c r="G370" s="70" t="s">
        <v>2085</v>
      </c>
      <c r="H370" s="70" t="s">
        <v>2086</v>
      </c>
      <c r="I370" s="148"/>
      <c r="J370" s="71">
        <v>51.626761922223878</v>
      </c>
      <c r="K370" s="71">
        <v>1.973442765341775</v>
      </c>
      <c r="L370" s="71">
        <v>3.5473229175935002</v>
      </c>
      <c r="M370" s="71">
        <v>45.637670305055877</v>
      </c>
      <c r="N370" s="71">
        <v>32.961175133043703</v>
      </c>
      <c r="O370" s="71">
        <v>35.578893043666604</v>
      </c>
      <c r="P370" s="71">
        <v>33.929735308066931</v>
      </c>
      <c r="Q370" s="71">
        <v>2.03400683053894</v>
      </c>
      <c r="R370" s="71">
        <v>0</v>
      </c>
      <c r="S370" s="71">
        <v>3.150966606602021</v>
      </c>
      <c r="T370" s="72"/>
      <c r="U370" s="71">
        <v>5582326</v>
      </c>
      <c r="V370" s="71">
        <v>1093</v>
      </c>
      <c r="W370" s="71">
        <v>51</v>
      </c>
      <c r="X370" s="71">
        <v>11185</v>
      </c>
      <c r="Y370" s="71">
        <v>12140</v>
      </c>
      <c r="Z370" s="71">
        <v>18222</v>
      </c>
      <c r="AA370" s="71">
        <v>6652</v>
      </c>
      <c r="AB370" s="71">
        <v>33237</v>
      </c>
      <c r="AC370" s="71">
        <v>0</v>
      </c>
      <c r="AD370" s="71">
        <v>3.150966606602021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2091</v>
      </c>
      <c r="B371" s="70">
        <v>108</v>
      </c>
      <c r="C371" s="70">
        <v>6</v>
      </c>
      <c r="D371" s="70">
        <v>7</v>
      </c>
      <c r="E371" s="70">
        <v>2009</v>
      </c>
      <c r="F371" s="70" t="s">
        <v>176</v>
      </c>
      <c r="G371" s="70" t="s">
        <v>2085</v>
      </c>
      <c r="H371" s="70" t="s">
        <v>2086</v>
      </c>
      <c r="I371" s="148"/>
      <c r="J371" s="71">
        <v>53.49035488869086</v>
      </c>
      <c r="K371" s="71">
        <v>2.091340485330023</v>
      </c>
      <c r="L371" s="71">
        <v>5.0306429950211484</v>
      </c>
      <c r="M371" s="71">
        <v>43.624866832811293</v>
      </c>
      <c r="N371" s="71">
        <v>32.114508507314042</v>
      </c>
      <c r="O371" s="71">
        <v>36.991288865496628</v>
      </c>
      <c r="P371" s="71">
        <v>32.319811993855218</v>
      </c>
      <c r="Q371" s="71">
        <v>1.9436339276088599</v>
      </c>
      <c r="R371" s="71">
        <v>0</v>
      </c>
      <c r="S371" s="71">
        <v>2.593177708010399</v>
      </c>
      <c r="T371" s="72"/>
      <c r="U371" s="71">
        <v>5227056</v>
      </c>
      <c r="V371" s="71">
        <v>1104</v>
      </c>
      <c r="W371" s="71">
        <v>104</v>
      </c>
      <c r="X371" s="71">
        <v>11407</v>
      </c>
      <c r="Y371" s="71">
        <v>12286</v>
      </c>
      <c r="Z371" s="71">
        <v>18700</v>
      </c>
      <c r="AA371" s="71">
        <v>6505</v>
      </c>
      <c r="AB371" s="71">
        <v>33340</v>
      </c>
      <c r="AC371" s="71">
        <v>0</v>
      </c>
      <c r="AD371" s="71">
        <v>2.593177708010399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8.52</v>
      </c>
      <c r="BK371" s="71">
        <v>0</v>
      </c>
      <c r="BL371" s="71">
        <v>0</v>
      </c>
      <c r="BM371" s="71">
        <v>0</v>
      </c>
      <c r="BN371" s="72"/>
      <c r="BO371" s="71">
        <v>0</v>
      </c>
      <c r="BP371" s="71">
        <v>0</v>
      </c>
      <c r="BQ371" s="71">
        <v>2</v>
      </c>
      <c r="BR371" s="71">
        <v>0</v>
      </c>
      <c r="BS371" s="71">
        <v>0</v>
      </c>
      <c r="BT371" s="71">
        <v>0</v>
      </c>
      <c r="BU371"/>
      <c r="BV371" s="70">
        <v>8.52</v>
      </c>
      <c r="BW371" s="70">
        <v>0</v>
      </c>
      <c r="BX371" s="70">
        <v>0</v>
      </c>
      <c r="BY371" s="70">
        <v>0</v>
      </c>
      <c r="BZ371" s="70">
        <v>0</v>
      </c>
      <c r="CA371" s="70">
        <v>0</v>
      </c>
      <c r="CB371" s="70">
        <v>0</v>
      </c>
      <c r="CC371" s="70">
        <v>0</v>
      </c>
      <c r="CD371" s="70">
        <v>0</v>
      </c>
    </row>
    <row r="372" spans="1:82">
      <c r="A372" s="70" t="s">
        <v>2092</v>
      </c>
      <c r="B372" s="70">
        <v>109</v>
      </c>
      <c r="C372" s="70">
        <v>7</v>
      </c>
      <c r="D372" s="70">
        <v>7</v>
      </c>
      <c r="E372" s="70">
        <v>2010</v>
      </c>
      <c r="F372" s="70" t="s">
        <v>177</v>
      </c>
      <c r="G372" s="70" t="s">
        <v>2085</v>
      </c>
      <c r="H372" s="70" t="s">
        <v>2086</v>
      </c>
      <c r="I372" s="148"/>
      <c r="J372" s="71">
        <v>55.210819546290239</v>
      </c>
      <c r="K372" s="71">
        <v>2.253218058159026</v>
      </c>
      <c r="L372" s="71">
        <v>4.8443399225393131</v>
      </c>
      <c r="M372" s="71">
        <v>46.082355012313243</v>
      </c>
      <c r="N372" s="71">
        <v>39.463430053449628</v>
      </c>
      <c r="O372" s="71">
        <v>37.72199218546335</v>
      </c>
      <c r="P372" s="71">
        <v>32.643154774729517</v>
      </c>
      <c r="Q372" s="71">
        <v>2.03792285083619</v>
      </c>
      <c r="R372" s="71">
        <v>0</v>
      </c>
      <c r="S372" s="71">
        <v>2.3945719548530429</v>
      </c>
      <c r="T372" s="72"/>
      <c r="U372" s="71">
        <v>5359552</v>
      </c>
      <c r="V372" s="71">
        <v>1104</v>
      </c>
      <c r="W372" s="71">
        <v>104</v>
      </c>
      <c r="X372" s="71">
        <v>11407</v>
      </c>
      <c r="Y372" s="71">
        <v>12470</v>
      </c>
      <c r="Z372" s="71">
        <v>19158</v>
      </c>
      <c r="AA372" s="71">
        <v>6406</v>
      </c>
      <c r="AB372" s="71">
        <v>33497</v>
      </c>
      <c r="AC372" s="71">
        <v>0</v>
      </c>
      <c r="AD372" s="71">
        <v>2.3945719548530429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8.8140000000000001</v>
      </c>
      <c r="BK372" s="71">
        <v>0</v>
      </c>
      <c r="BL372" s="71">
        <v>0</v>
      </c>
      <c r="BM372" s="71">
        <v>0</v>
      </c>
      <c r="BN372" s="72"/>
      <c r="BO372" s="71">
        <v>0</v>
      </c>
      <c r="BP372" s="71">
        <v>0</v>
      </c>
      <c r="BQ372" s="71">
        <v>2</v>
      </c>
      <c r="BR372" s="71">
        <v>0</v>
      </c>
      <c r="BS372" s="71">
        <v>0</v>
      </c>
      <c r="BT372" s="71">
        <v>0</v>
      </c>
      <c r="BU372"/>
      <c r="BV372" s="70">
        <v>8.8140000000000001</v>
      </c>
      <c r="BW372" s="70">
        <v>0</v>
      </c>
      <c r="BX372" s="70">
        <v>0</v>
      </c>
      <c r="BY372" s="70">
        <v>0</v>
      </c>
      <c r="BZ372" s="70">
        <v>0</v>
      </c>
      <c r="CA372" s="70">
        <v>0</v>
      </c>
      <c r="CB372" s="70">
        <v>0</v>
      </c>
      <c r="CC372" s="70">
        <v>0</v>
      </c>
      <c r="CD372" s="70">
        <v>0</v>
      </c>
    </row>
    <row r="373" spans="1:82">
      <c r="A373" s="70" t="s">
        <v>2093</v>
      </c>
      <c r="B373" s="70">
        <v>110</v>
      </c>
      <c r="C373" s="70">
        <v>8</v>
      </c>
      <c r="D373" s="70">
        <v>7</v>
      </c>
      <c r="E373" s="70">
        <v>2011</v>
      </c>
      <c r="F373" s="70" t="s">
        <v>178</v>
      </c>
      <c r="G373" s="70" t="s">
        <v>2085</v>
      </c>
      <c r="H373" s="70" t="s">
        <v>2086</v>
      </c>
      <c r="I373" s="148"/>
      <c r="J373" s="71">
        <v>59.365437686323709</v>
      </c>
      <c r="K373" s="71">
        <v>2.9769514018106609</v>
      </c>
      <c r="L373" s="71">
        <v>4.2903604654994849</v>
      </c>
      <c r="M373" s="71">
        <v>52.920862464655173</v>
      </c>
      <c r="N373" s="71">
        <v>49.109671717438211</v>
      </c>
      <c r="O373" s="71">
        <v>37.661851316670266</v>
      </c>
      <c r="P373" s="71">
        <v>31.427655095264939</v>
      </c>
      <c r="Q373" s="71">
        <v>2.3574573653098501</v>
      </c>
      <c r="R373" s="71">
        <v>0</v>
      </c>
      <c r="S373" s="71">
        <v>2.7572850636866701</v>
      </c>
      <c r="T373" s="72"/>
      <c r="U373" s="71">
        <v>4971070</v>
      </c>
      <c r="V373" s="71">
        <v>1104</v>
      </c>
      <c r="W373" s="71">
        <v>104</v>
      </c>
      <c r="X373" s="71">
        <v>11407</v>
      </c>
      <c r="Y373" s="71">
        <v>12626</v>
      </c>
      <c r="Z373" s="71">
        <v>19543</v>
      </c>
      <c r="AA373" s="71">
        <v>6351</v>
      </c>
      <c r="AB373" s="71">
        <v>33593</v>
      </c>
      <c r="AC373" s="71">
        <v>0</v>
      </c>
      <c r="AD373" s="71">
        <v>2.7572850636866701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8.8320000000000007</v>
      </c>
      <c r="BK373" s="71">
        <v>0</v>
      </c>
      <c r="BL373" s="71">
        <v>0</v>
      </c>
      <c r="BM373" s="71">
        <v>0</v>
      </c>
      <c r="BN373" s="72"/>
      <c r="BO373" s="71">
        <v>0</v>
      </c>
      <c r="BP373" s="71">
        <v>0</v>
      </c>
      <c r="BQ373" s="71">
        <v>2</v>
      </c>
      <c r="BR373" s="71">
        <v>0</v>
      </c>
      <c r="BS373" s="71">
        <v>0</v>
      </c>
      <c r="BT373" s="71">
        <v>0</v>
      </c>
      <c r="BU373"/>
      <c r="BV373" s="70">
        <v>8.8320000000000007</v>
      </c>
      <c r="BW373" s="70">
        <v>0</v>
      </c>
      <c r="BX373" s="70">
        <v>0</v>
      </c>
      <c r="BY373" s="70">
        <v>0</v>
      </c>
      <c r="BZ373" s="70">
        <v>0</v>
      </c>
      <c r="CA373" s="70">
        <v>0</v>
      </c>
      <c r="CB373" s="70">
        <v>0</v>
      </c>
      <c r="CC373" s="70">
        <v>0</v>
      </c>
      <c r="CD373" s="70">
        <v>0</v>
      </c>
    </row>
    <row r="374" spans="1:82">
      <c r="A374" s="70" t="s">
        <v>2094</v>
      </c>
      <c r="B374" s="70">
        <v>111</v>
      </c>
      <c r="C374" s="70">
        <v>9</v>
      </c>
      <c r="D374" s="70">
        <v>7</v>
      </c>
      <c r="E374" s="70">
        <v>2012</v>
      </c>
      <c r="F374" s="70" t="s">
        <v>179</v>
      </c>
      <c r="G374" s="70" t="s">
        <v>2085</v>
      </c>
      <c r="H374" s="70" t="s">
        <v>2086</v>
      </c>
      <c r="I374" s="148"/>
      <c r="J374" s="71">
        <v>76.73062015472189</v>
      </c>
      <c r="K374" s="71">
        <v>2.8781349861731158</v>
      </c>
      <c r="L374" s="71">
        <v>4.2484426652798479</v>
      </c>
      <c r="M374" s="71">
        <v>59.661501140678951</v>
      </c>
      <c r="N374" s="71">
        <v>53.404022380959653</v>
      </c>
      <c r="O374" s="71">
        <v>37.906569845448587</v>
      </c>
      <c r="P374" s="71">
        <v>31.830410414324387</v>
      </c>
      <c r="Q374" s="71">
        <v>2.5648372379933799</v>
      </c>
      <c r="R374" s="71">
        <v>0</v>
      </c>
      <c r="S374" s="71">
        <v>3.0112704821708891</v>
      </c>
      <c r="T374" s="72"/>
      <c r="U374" s="71">
        <v>5752666</v>
      </c>
      <c r="V374" s="71">
        <v>1104</v>
      </c>
      <c r="W374" s="71">
        <v>104</v>
      </c>
      <c r="X374" s="71">
        <v>11407</v>
      </c>
      <c r="Y374" s="71">
        <v>12827</v>
      </c>
      <c r="Z374" s="71">
        <v>19826</v>
      </c>
      <c r="AA374" s="71">
        <v>6396</v>
      </c>
      <c r="AB374" s="71">
        <v>33639</v>
      </c>
      <c r="AC374" s="71">
        <v>0</v>
      </c>
      <c r="AD374" s="71">
        <v>3.0112704821708891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11.536</v>
      </c>
      <c r="BK374" s="71">
        <v>0</v>
      </c>
      <c r="BL374" s="71">
        <v>0</v>
      </c>
      <c r="BM374" s="71">
        <v>0</v>
      </c>
      <c r="BN374" s="72"/>
      <c r="BO374" s="71">
        <v>0</v>
      </c>
      <c r="BP374" s="71">
        <v>0</v>
      </c>
      <c r="BQ374" s="71">
        <v>2</v>
      </c>
      <c r="BR374" s="71">
        <v>0</v>
      </c>
      <c r="BS374" s="71">
        <v>0</v>
      </c>
      <c r="BT374" s="71">
        <v>0</v>
      </c>
      <c r="BU374"/>
      <c r="BV374" s="70">
        <v>11.536</v>
      </c>
      <c r="BW374" s="70">
        <v>0</v>
      </c>
      <c r="BX374" s="70">
        <v>0</v>
      </c>
      <c r="BY374" s="70">
        <v>0</v>
      </c>
      <c r="BZ374" s="70">
        <v>0</v>
      </c>
      <c r="CA374" s="70">
        <v>0</v>
      </c>
      <c r="CB374" s="70">
        <v>0</v>
      </c>
      <c r="CC374" s="70">
        <v>0</v>
      </c>
      <c r="CD374" s="70">
        <v>0</v>
      </c>
    </row>
    <row r="375" spans="1:82">
      <c r="A375" s="70" t="s">
        <v>2095</v>
      </c>
      <c r="B375" s="70">
        <v>112</v>
      </c>
      <c r="C375" s="70">
        <v>10</v>
      </c>
      <c r="D375" s="70">
        <v>7</v>
      </c>
      <c r="E375" s="70">
        <v>2013</v>
      </c>
      <c r="F375" s="70" t="s">
        <v>180</v>
      </c>
      <c r="G375" s="70" t="s">
        <v>2085</v>
      </c>
      <c r="H375" s="70" t="s">
        <v>2086</v>
      </c>
      <c r="I375" s="148"/>
      <c r="J375" s="71">
        <v>82.563016632326182</v>
      </c>
      <c r="K375" s="71">
        <v>2.482180792037266</v>
      </c>
      <c r="L375" s="71">
        <v>4.0000529916660961</v>
      </c>
      <c r="M375" s="71">
        <v>58.520981027528521</v>
      </c>
      <c r="N375" s="71">
        <v>59.246320990442193</v>
      </c>
      <c r="O375" s="71">
        <v>37.135680771949168</v>
      </c>
      <c r="P375" s="71">
        <v>31.975324451198802</v>
      </c>
      <c r="Q375" s="71">
        <v>2.6225629644336399</v>
      </c>
      <c r="R375" s="71">
        <v>0</v>
      </c>
      <c r="S375" s="71">
        <v>2.7297235798685331</v>
      </c>
      <c r="T375" s="72"/>
      <c r="U375" s="71">
        <v>5822840</v>
      </c>
      <c r="V375" s="71">
        <v>1104</v>
      </c>
      <c r="W375" s="71">
        <v>104</v>
      </c>
      <c r="X375" s="71">
        <v>11407</v>
      </c>
      <c r="Y375" s="71">
        <v>12989</v>
      </c>
      <c r="Z375" s="71">
        <v>20290</v>
      </c>
      <c r="AA375" s="71">
        <v>6401</v>
      </c>
      <c r="AB375" s="71">
        <v>33903</v>
      </c>
      <c r="AC375" s="71">
        <v>0</v>
      </c>
      <c r="AD375" s="71">
        <v>2.7297235798685331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13.76</v>
      </c>
      <c r="BK375" s="71">
        <v>0</v>
      </c>
      <c r="BL375" s="71">
        <v>0</v>
      </c>
      <c r="BM375" s="71">
        <v>0</v>
      </c>
      <c r="BN375" s="72"/>
      <c r="BO375" s="71">
        <v>0</v>
      </c>
      <c r="BP375" s="71">
        <v>0</v>
      </c>
      <c r="BQ375" s="71">
        <v>2</v>
      </c>
      <c r="BR375" s="71">
        <v>0</v>
      </c>
      <c r="BS375" s="71">
        <v>0</v>
      </c>
      <c r="BT375" s="71">
        <v>0</v>
      </c>
      <c r="BU375"/>
      <c r="BV375" s="70">
        <v>13.76</v>
      </c>
      <c r="BW375" s="70">
        <v>0</v>
      </c>
      <c r="BX375" s="70">
        <v>0</v>
      </c>
      <c r="BY375" s="70">
        <v>0</v>
      </c>
      <c r="BZ375" s="70">
        <v>0</v>
      </c>
      <c r="CA375" s="70">
        <v>0</v>
      </c>
      <c r="CB375" s="70">
        <v>0</v>
      </c>
      <c r="CC375" s="70">
        <v>0</v>
      </c>
      <c r="CD375" s="70">
        <v>0</v>
      </c>
    </row>
    <row r="376" spans="1:82">
      <c r="A376" s="70" t="s">
        <v>2096</v>
      </c>
      <c r="B376" s="70">
        <v>113</v>
      </c>
      <c r="C376" s="70">
        <v>11</v>
      </c>
      <c r="D376" s="70">
        <v>7</v>
      </c>
      <c r="E376" s="70">
        <v>2014</v>
      </c>
      <c r="F376" s="70" t="s">
        <v>181</v>
      </c>
      <c r="G376" s="70" t="s">
        <v>2085</v>
      </c>
      <c r="H376" s="70" t="s">
        <v>2086</v>
      </c>
      <c r="I376" s="148"/>
      <c r="J376" s="71">
        <v>77.348279701776534</v>
      </c>
      <c r="K376" s="71">
        <v>2.476999254733133</v>
      </c>
      <c r="L376" s="71">
        <v>11.880977671731729</v>
      </c>
      <c r="M376" s="71">
        <v>57.205171580801988</v>
      </c>
      <c r="N376" s="71">
        <v>47.28116808080653</v>
      </c>
      <c r="O376" s="71">
        <v>35.406810956504856</v>
      </c>
      <c r="P376" s="71">
        <v>32.41770040235847</v>
      </c>
      <c r="Q376" s="71">
        <v>2.53830974495731</v>
      </c>
      <c r="R376" s="71">
        <v>0</v>
      </c>
      <c r="S376" s="71">
        <v>3.4001770367668089</v>
      </c>
      <c r="T376" s="72"/>
      <c r="U376" s="71">
        <v>5958239</v>
      </c>
      <c r="V376" s="71">
        <v>994</v>
      </c>
      <c r="W376" s="71">
        <v>271</v>
      </c>
      <c r="X376" s="71">
        <v>11080</v>
      </c>
      <c r="Y376" s="71">
        <v>13170</v>
      </c>
      <c r="Z376" s="71">
        <v>20375</v>
      </c>
      <c r="AA376" s="71">
        <v>6456</v>
      </c>
      <c r="AB376" s="71">
        <v>34201</v>
      </c>
      <c r="AC376" s="71">
        <v>0</v>
      </c>
      <c r="AD376" s="71">
        <v>3.4001770367668089</v>
      </c>
      <c r="AE376" s="72"/>
      <c r="AF376" s="71"/>
      <c r="AG376" s="71"/>
      <c r="AH376" s="71"/>
      <c r="AI376" s="71"/>
      <c r="AJ376" s="71"/>
      <c r="AK376" s="71"/>
      <c r="AL376" s="71"/>
      <c r="AM376" s="71"/>
      <c r="AN376" s="71"/>
      <c r="AO376" s="71"/>
      <c r="AP376" s="71"/>
      <c r="AQ376" s="72"/>
      <c r="AR376" s="71">
        <v>1102</v>
      </c>
      <c r="AS376" s="71">
        <v>158</v>
      </c>
      <c r="AT376" s="71">
        <v>0</v>
      </c>
      <c r="AU376" s="71">
        <v>0</v>
      </c>
      <c r="AV376" s="71">
        <v>0</v>
      </c>
      <c r="AW376" s="71">
        <v>0</v>
      </c>
      <c r="AX376" s="71"/>
      <c r="AY376" s="72"/>
      <c r="AZ376" s="71">
        <v>4700.2629999999999</v>
      </c>
      <c r="BA376" s="71">
        <v>12221.5</v>
      </c>
      <c r="BB376" s="71">
        <v>0</v>
      </c>
      <c r="BC376" s="71">
        <v>0</v>
      </c>
      <c r="BD376" s="71">
        <v>0</v>
      </c>
      <c r="BE376" s="71">
        <v>0</v>
      </c>
      <c r="BF376" s="71"/>
      <c r="BG376" s="72"/>
      <c r="BH376" s="71">
        <v>0</v>
      </c>
      <c r="BI376" s="71">
        <v>0</v>
      </c>
      <c r="BJ376" s="71">
        <v>12.885999999999999</v>
      </c>
      <c r="BK376" s="71">
        <v>0</v>
      </c>
      <c r="BL376" s="71">
        <v>0</v>
      </c>
      <c r="BM376" s="71">
        <v>0</v>
      </c>
      <c r="BN376" s="72"/>
      <c r="BO376" s="71">
        <v>0</v>
      </c>
      <c r="BP376" s="71">
        <v>0</v>
      </c>
      <c r="BQ376" s="71">
        <v>2</v>
      </c>
      <c r="BR376" s="71">
        <v>0</v>
      </c>
      <c r="BS376" s="71">
        <v>0</v>
      </c>
      <c r="BT376" s="71">
        <v>0</v>
      </c>
      <c r="BU376"/>
      <c r="BV376" s="70">
        <v>12.885999999999999</v>
      </c>
      <c r="BW376" s="70">
        <v>0</v>
      </c>
      <c r="BX376" s="70">
        <v>0</v>
      </c>
      <c r="BY376" s="70">
        <v>0</v>
      </c>
      <c r="BZ376" s="70">
        <v>0</v>
      </c>
      <c r="CA376" s="70">
        <v>0</v>
      </c>
      <c r="CB376" s="70">
        <v>0</v>
      </c>
      <c r="CC376" s="70">
        <v>0</v>
      </c>
      <c r="CD376" s="70">
        <v>0</v>
      </c>
    </row>
    <row r="377" spans="1:82">
      <c r="A377" s="70" t="s">
        <v>2097</v>
      </c>
      <c r="B377" s="70">
        <v>114</v>
      </c>
      <c r="C377" s="70">
        <v>12</v>
      </c>
      <c r="D377" s="70">
        <v>7</v>
      </c>
      <c r="E377" s="70">
        <v>2015</v>
      </c>
      <c r="F377" s="70" t="s">
        <v>182</v>
      </c>
      <c r="G377" s="70" t="s">
        <v>2085</v>
      </c>
      <c r="H377" s="70" t="s">
        <v>2086</v>
      </c>
      <c r="I377" s="148"/>
      <c r="J377" s="71">
        <v>68.194248744294939</v>
      </c>
      <c r="K377" s="71">
        <v>2.334734357908788</v>
      </c>
      <c r="L377" s="71">
        <v>11.72515272872511</v>
      </c>
      <c r="M377" s="71">
        <v>51.126042873267707</v>
      </c>
      <c r="N377" s="71">
        <v>43.387832807180672</v>
      </c>
      <c r="O377" s="71">
        <v>35.664839646671609</v>
      </c>
      <c r="P377" s="71">
        <v>32.558894092688625</v>
      </c>
      <c r="Q377" s="71">
        <v>2.5124501936224899</v>
      </c>
      <c r="R377" s="71">
        <v>0</v>
      </c>
      <c r="S377" s="71">
        <v>3.4075572926096629</v>
      </c>
      <c r="T377" s="72"/>
      <c r="U377" s="71">
        <v>6569658</v>
      </c>
      <c r="V377" s="71">
        <v>994</v>
      </c>
      <c r="W377" s="71">
        <v>271</v>
      </c>
      <c r="X377" s="71">
        <v>11080</v>
      </c>
      <c r="Y377" s="71">
        <v>13425</v>
      </c>
      <c r="Z377" s="71">
        <v>20721</v>
      </c>
      <c r="AA377" s="71">
        <v>6479</v>
      </c>
      <c r="AB377" s="71">
        <v>34581</v>
      </c>
      <c r="AC377" s="71">
        <v>0</v>
      </c>
      <c r="AD377" s="71">
        <v>3.4075572926096629</v>
      </c>
      <c r="AE377" s="72"/>
      <c r="AF377" s="71">
        <v>68618835.278554201</v>
      </c>
      <c r="AG377" s="71">
        <v>1764687.303219822</v>
      </c>
      <c r="AH377" s="71">
        <v>2441907.4968809248</v>
      </c>
      <c r="AI377" s="71">
        <v>67885659.611407191</v>
      </c>
      <c r="AJ377" s="71">
        <v>72161721.058177546</v>
      </c>
      <c r="AK377" s="71">
        <v>0</v>
      </c>
      <c r="AL377" s="71">
        <v>0</v>
      </c>
      <c r="AM377" s="71">
        <v>4739180.9881608803</v>
      </c>
      <c r="AN377" s="71">
        <v>0</v>
      </c>
      <c r="AO377" s="71">
        <v>0</v>
      </c>
      <c r="AP377" s="71">
        <v>217611991.73640057</v>
      </c>
      <c r="AQ377" s="72"/>
      <c r="AR377" s="71">
        <v>1196</v>
      </c>
      <c r="AS377" s="71">
        <v>195</v>
      </c>
      <c r="AT377" s="71">
        <v>0</v>
      </c>
      <c r="AU377" s="71">
        <v>0</v>
      </c>
      <c r="AV377" s="71">
        <v>0</v>
      </c>
      <c r="AW377" s="71">
        <v>0</v>
      </c>
      <c r="AX377" s="71"/>
      <c r="AY377" s="72"/>
      <c r="AZ377" s="71">
        <v>5252.1129999999994</v>
      </c>
      <c r="BA377" s="71">
        <v>16087.7</v>
      </c>
      <c r="BB377" s="71">
        <v>0</v>
      </c>
      <c r="BC377" s="71">
        <v>0</v>
      </c>
      <c r="BD377" s="71">
        <v>0</v>
      </c>
      <c r="BE377" s="71">
        <v>0</v>
      </c>
      <c r="BF377" s="71"/>
      <c r="BG377" s="72"/>
      <c r="BH377" s="71">
        <v>0</v>
      </c>
      <c r="BI377" s="71">
        <v>0</v>
      </c>
      <c r="BJ377" s="71">
        <v>11.135999999999999</v>
      </c>
      <c r="BK377" s="71">
        <v>0</v>
      </c>
      <c r="BL377" s="71">
        <v>0</v>
      </c>
      <c r="BM377" s="71">
        <v>0</v>
      </c>
      <c r="BN377" s="72"/>
      <c r="BO377" s="71">
        <v>0</v>
      </c>
      <c r="BP377" s="71">
        <v>0</v>
      </c>
      <c r="BQ377" s="71">
        <v>2</v>
      </c>
      <c r="BR377" s="71">
        <v>0</v>
      </c>
      <c r="BS377" s="71">
        <v>0</v>
      </c>
      <c r="BT377" s="71">
        <v>0</v>
      </c>
      <c r="BU377"/>
      <c r="BV377" s="70">
        <v>11.135999999999999</v>
      </c>
      <c r="BW377" s="70">
        <v>0</v>
      </c>
      <c r="BX377" s="70">
        <v>0</v>
      </c>
      <c r="BY377" s="70">
        <v>0</v>
      </c>
      <c r="BZ377" s="70">
        <v>0</v>
      </c>
      <c r="CA377" s="70">
        <v>0</v>
      </c>
      <c r="CB377" s="70">
        <v>0</v>
      </c>
      <c r="CC377" s="70">
        <v>0</v>
      </c>
      <c r="CD377" s="70">
        <v>0</v>
      </c>
    </row>
    <row r="378" spans="1:82">
      <c r="A378" s="70" t="s">
        <v>2098</v>
      </c>
      <c r="B378" s="70">
        <v>115</v>
      </c>
      <c r="C378" s="70">
        <v>13</v>
      </c>
      <c r="D378" s="70">
        <v>7</v>
      </c>
      <c r="E378" s="70">
        <v>2016</v>
      </c>
      <c r="F378" s="70" t="s">
        <v>155</v>
      </c>
      <c r="G378" s="70" t="s">
        <v>2085</v>
      </c>
      <c r="H378" s="70" t="s">
        <v>2086</v>
      </c>
      <c r="I378" s="148"/>
      <c r="J378" s="71">
        <v>57.8943909563231</v>
      </c>
      <c r="K378" s="71">
        <v>2.243356784098411</v>
      </c>
      <c r="L378" s="71">
        <v>11.455128117660335</v>
      </c>
      <c r="M378" s="71">
        <v>40.998266188341418</v>
      </c>
      <c r="N378" s="71">
        <v>41.328465402353991</v>
      </c>
      <c r="O378" s="71">
        <v>35.714627181985414</v>
      </c>
      <c r="P378" s="71">
        <v>32.772079445239548</v>
      </c>
      <c r="Q378" s="71">
        <v>2.3453364848026186</v>
      </c>
      <c r="R378" s="71">
        <v>0</v>
      </c>
      <c r="S378" s="71">
        <v>3.1088715765678936</v>
      </c>
      <c r="T378" s="72"/>
      <c r="U378" s="71">
        <v>5930321</v>
      </c>
      <c r="V378" s="71">
        <v>994</v>
      </c>
      <c r="W378" s="71">
        <v>271</v>
      </c>
      <c r="X378" s="71">
        <v>11080</v>
      </c>
      <c r="Y378" s="71">
        <v>12961</v>
      </c>
      <c r="Z378" s="71">
        <v>21005</v>
      </c>
      <c r="AA378" s="71">
        <v>6745</v>
      </c>
      <c r="AB378" s="71">
        <v>33205</v>
      </c>
      <c r="AC378" s="71">
        <v>0</v>
      </c>
      <c r="AD378" s="71">
        <v>3.108871576567894</v>
      </c>
      <c r="AE378" s="72"/>
      <c r="AF378" s="71">
        <v>62928641.575088657</v>
      </c>
      <c r="AG378" s="71">
        <v>1676380.746794547</v>
      </c>
      <c r="AH378" s="71">
        <v>2038965.4115830839</v>
      </c>
      <c r="AI378" s="71">
        <v>64638829.877742812</v>
      </c>
      <c r="AJ378" s="71">
        <v>70229024.274916083</v>
      </c>
      <c r="AK378" s="71">
        <v>0</v>
      </c>
      <c r="AL378" s="71">
        <v>0</v>
      </c>
      <c r="AM378" s="71">
        <v>4554141.3345934581</v>
      </c>
      <c r="AN378" s="71">
        <v>0</v>
      </c>
      <c r="AO378" s="71">
        <v>0</v>
      </c>
      <c r="AP378" s="71">
        <v>206065983.22071862</v>
      </c>
      <c r="AQ378" s="72"/>
      <c r="AR378" s="71">
        <v>1269</v>
      </c>
      <c r="AS378" s="71">
        <v>209</v>
      </c>
      <c r="AT378" s="71">
        <v>0</v>
      </c>
      <c r="AU378" s="71">
        <v>0</v>
      </c>
      <c r="AV378" s="71">
        <v>0</v>
      </c>
      <c r="AW378" s="71">
        <v>0</v>
      </c>
      <c r="AX378" s="71"/>
      <c r="AY378" s="72"/>
      <c r="AZ378" s="71">
        <v>5641.2129999999997</v>
      </c>
      <c r="BA378" s="71">
        <v>16487.099999999999</v>
      </c>
      <c r="BB378" s="71">
        <v>0</v>
      </c>
      <c r="BC378" s="71">
        <v>0</v>
      </c>
      <c r="BD378" s="71">
        <v>0</v>
      </c>
      <c r="BE378" s="71">
        <v>0</v>
      </c>
      <c r="BF378" s="71"/>
      <c r="BG378" s="72"/>
      <c r="BH378" s="71">
        <v>0</v>
      </c>
      <c r="BI378" s="71">
        <v>0</v>
      </c>
      <c r="BJ378" s="71">
        <v>10.499000000000001</v>
      </c>
      <c r="BK378" s="71">
        <v>0</v>
      </c>
      <c r="BL378" s="71">
        <v>0</v>
      </c>
      <c r="BM378" s="71">
        <v>0</v>
      </c>
      <c r="BN378" s="72"/>
      <c r="BO378" s="71">
        <v>0</v>
      </c>
      <c r="BP378" s="71">
        <v>0</v>
      </c>
      <c r="BQ378" s="71">
        <v>2</v>
      </c>
      <c r="BR378" s="71">
        <v>0</v>
      </c>
      <c r="BS378" s="71">
        <v>0</v>
      </c>
      <c r="BT378" s="71">
        <v>0</v>
      </c>
      <c r="BU378"/>
      <c r="BV378" s="70">
        <v>10.499000000000001</v>
      </c>
      <c r="BW378" s="70">
        <v>0</v>
      </c>
      <c r="BX378" s="70">
        <v>0</v>
      </c>
      <c r="BY378" s="70">
        <v>0</v>
      </c>
      <c r="BZ378" s="70">
        <v>0</v>
      </c>
      <c r="CA378" s="70">
        <v>0</v>
      </c>
      <c r="CB378" s="70">
        <v>0</v>
      </c>
      <c r="CC378" s="70">
        <v>0</v>
      </c>
      <c r="CD378" s="70">
        <v>0</v>
      </c>
    </row>
    <row r="379" spans="1:82">
      <c r="A379" s="70" t="s">
        <v>2099</v>
      </c>
      <c r="B379" s="70">
        <v>116</v>
      </c>
      <c r="C379" s="70">
        <v>14</v>
      </c>
      <c r="D379" s="70">
        <v>7</v>
      </c>
      <c r="E379" s="70">
        <v>2017</v>
      </c>
      <c r="F379" s="70" t="s">
        <v>156</v>
      </c>
      <c r="G379" s="70" t="s">
        <v>2085</v>
      </c>
      <c r="H379" s="70" t="s">
        <v>2086</v>
      </c>
      <c r="I379" s="148"/>
      <c r="J379" s="71">
        <v>55.755963067556131</v>
      </c>
      <c r="K379" s="71">
        <v>2.1593760215935291</v>
      </c>
      <c r="L379" s="71">
        <v>10.576911259127664</v>
      </c>
      <c r="M379" s="71">
        <v>37.311629614056997</v>
      </c>
      <c r="N379" s="71">
        <v>39.198025790228968</v>
      </c>
      <c r="O379" s="71">
        <v>35.618560739830087</v>
      </c>
      <c r="P379" s="71">
        <v>34.988107744569476</v>
      </c>
      <c r="Q379" s="71">
        <v>2.25767887142641</v>
      </c>
      <c r="R379" s="71">
        <v>0</v>
      </c>
      <c r="S379" s="71">
        <v>3.6435256439912647</v>
      </c>
      <c r="T379" s="72"/>
      <c r="U379" s="71">
        <v>6190217</v>
      </c>
      <c r="V379" s="71">
        <v>994</v>
      </c>
      <c r="W379" s="71">
        <v>271</v>
      </c>
      <c r="X379" s="71">
        <v>11080</v>
      </c>
      <c r="Y379" s="71">
        <v>13051</v>
      </c>
      <c r="Z379" s="71">
        <v>21296</v>
      </c>
      <c r="AA379" s="71">
        <v>7247</v>
      </c>
      <c r="AB379" s="71">
        <v>33054</v>
      </c>
      <c r="AC379" s="71">
        <v>0</v>
      </c>
      <c r="AD379" s="71">
        <v>3.6435256439912651</v>
      </c>
      <c r="AE379" s="72"/>
      <c r="AF379" s="71">
        <v>68485087.916977167</v>
      </c>
      <c r="AG379" s="71">
        <v>1646390.7695189719</v>
      </c>
      <c r="AH379" s="71">
        <v>2462315.5011657798</v>
      </c>
      <c r="AI379" s="71">
        <v>62271080.657737397</v>
      </c>
      <c r="AJ379" s="71">
        <v>73244292.300007284</v>
      </c>
      <c r="AK379" s="71">
        <v>0</v>
      </c>
      <c r="AL379" s="71">
        <v>0</v>
      </c>
      <c r="AM379" s="71">
        <v>4540524.9234266328</v>
      </c>
      <c r="AN379" s="71">
        <v>0</v>
      </c>
      <c r="AO379" s="71">
        <v>0</v>
      </c>
      <c r="AP379" s="71">
        <v>212649692.06883323</v>
      </c>
      <c r="AQ379" s="72"/>
      <c r="AR379" s="71">
        <v>1440</v>
      </c>
      <c r="AS379" s="71">
        <v>226</v>
      </c>
      <c r="AT379" s="71">
        <v>0</v>
      </c>
      <c r="AU379" s="71">
        <v>0</v>
      </c>
      <c r="AV379" s="71">
        <v>0</v>
      </c>
      <c r="AW379" s="71">
        <v>0</v>
      </c>
      <c r="AX379" s="71"/>
      <c r="AY379" s="72"/>
      <c r="AZ379" s="71">
        <v>6493.3130000000001</v>
      </c>
      <c r="BA379" s="71">
        <v>56456.100000000013</v>
      </c>
      <c r="BB379" s="71">
        <v>0</v>
      </c>
      <c r="BC379" s="71">
        <v>0</v>
      </c>
      <c r="BD379" s="71">
        <v>0</v>
      </c>
      <c r="BE379" s="71">
        <v>0</v>
      </c>
      <c r="BF379" s="71"/>
      <c r="BG379" s="72"/>
      <c r="BH379" s="71">
        <v>0</v>
      </c>
      <c r="BI379" s="71">
        <v>0</v>
      </c>
      <c r="BJ379" s="71">
        <v>9.2089999999999996</v>
      </c>
      <c r="BK379" s="71">
        <v>0</v>
      </c>
      <c r="BL379" s="71">
        <v>0</v>
      </c>
      <c r="BM379" s="71">
        <v>0</v>
      </c>
      <c r="BN379" s="72"/>
      <c r="BO379" s="71">
        <v>0</v>
      </c>
      <c r="BP379" s="71">
        <v>0</v>
      </c>
      <c r="BQ379" s="71">
        <v>2</v>
      </c>
      <c r="BR379" s="71">
        <v>0</v>
      </c>
      <c r="BS379" s="71">
        <v>0</v>
      </c>
      <c r="BT379" s="71">
        <v>0</v>
      </c>
      <c r="BU379"/>
      <c r="BV379" s="70">
        <v>9.2089999999999996</v>
      </c>
      <c r="BW379" s="70">
        <v>0</v>
      </c>
      <c r="BX379" s="70">
        <v>0</v>
      </c>
      <c r="BY379" s="70">
        <v>0</v>
      </c>
      <c r="BZ379" s="70">
        <v>0</v>
      </c>
      <c r="CA379" s="70">
        <v>0</v>
      </c>
      <c r="CB379" s="70">
        <v>0</v>
      </c>
      <c r="CC379" s="70">
        <v>0</v>
      </c>
      <c r="CD379" s="70">
        <v>0</v>
      </c>
    </row>
    <row r="380" spans="1:82">
      <c r="A380" s="70" t="s">
        <v>2100</v>
      </c>
      <c r="B380" s="70">
        <v>117</v>
      </c>
      <c r="C380" s="70">
        <v>15</v>
      </c>
      <c r="D380" s="70">
        <v>7</v>
      </c>
      <c r="E380" s="70">
        <v>2018</v>
      </c>
      <c r="F380" s="70" t="s">
        <v>183</v>
      </c>
      <c r="G380" s="70" t="s">
        <v>2085</v>
      </c>
      <c r="H380" s="70" t="s">
        <v>2086</v>
      </c>
      <c r="I380" s="148"/>
      <c r="J380" s="71">
        <v>51.897141191204923</v>
      </c>
      <c r="K380" s="71">
        <v>1.8909327431098948</v>
      </c>
      <c r="L380" s="71">
        <v>9.2725457015188315</v>
      </c>
      <c r="M380" s="71">
        <v>33.826754954203921</v>
      </c>
      <c r="N380" s="71">
        <v>29.758075582580041</v>
      </c>
      <c r="O380" s="71">
        <v>35.612379606631137</v>
      </c>
      <c r="P380" s="71">
        <v>34.945740466189079</v>
      </c>
      <c r="Q380" s="71">
        <v>2.0894759340450202</v>
      </c>
      <c r="R380" s="71">
        <v>0</v>
      </c>
      <c r="S380" s="71">
        <v>3.2520812707190316</v>
      </c>
      <c r="T380" s="72"/>
      <c r="U380" s="71">
        <v>6365570</v>
      </c>
      <c r="V380" s="71">
        <v>994</v>
      </c>
      <c r="W380" s="71">
        <v>271</v>
      </c>
      <c r="X380" s="71">
        <v>11080</v>
      </c>
      <c r="Y380" s="71">
        <v>13204</v>
      </c>
      <c r="Z380" s="71">
        <v>21700</v>
      </c>
      <c r="AA380" s="71">
        <v>7311</v>
      </c>
      <c r="AB380" s="71">
        <v>32967</v>
      </c>
      <c r="AC380" s="71">
        <v>0</v>
      </c>
      <c r="AD380" s="71">
        <v>3.2520812707190321</v>
      </c>
      <c r="AE380" s="72"/>
      <c r="AF380" s="71">
        <v>74983105.351256266</v>
      </c>
      <c r="AG380" s="71">
        <v>1466110.7724665741</v>
      </c>
      <c r="AH380" s="71">
        <v>2240567.9651806462</v>
      </c>
      <c r="AI380" s="71">
        <v>61142298.383604683</v>
      </c>
      <c r="AJ380" s="71">
        <v>64856008.065751381</v>
      </c>
      <c r="AK380" s="71">
        <v>0</v>
      </c>
      <c r="AL380" s="71">
        <v>0</v>
      </c>
      <c r="AM380" s="71">
        <v>4537944.1668309271</v>
      </c>
      <c r="AN380" s="71">
        <v>0</v>
      </c>
      <c r="AO380" s="71">
        <v>0</v>
      </c>
      <c r="AP380" s="71">
        <v>209226034.70509046</v>
      </c>
      <c r="AQ380" s="72"/>
      <c r="AR380" s="71">
        <v>1687</v>
      </c>
      <c r="AS380" s="71">
        <v>251</v>
      </c>
      <c r="AT380" s="71">
        <v>0</v>
      </c>
      <c r="AU380" s="71">
        <v>0</v>
      </c>
      <c r="AV380" s="71">
        <v>0</v>
      </c>
      <c r="AW380" s="71">
        <v>0</v>
      </c>
      <c r="AX380" s="71"/>
      <c r="AY380" s="72"/>
      <c r="AZ380" s="71">
        <v>7809.3030000000008</v>
      </c>
      <c r="BA380" s="71">
        <v>62732.800000000003</v>
      </c>
      <c r="BB380" s="71">
        <v>0</v>
      </c>
      <c r="BC380" s="71">
        <v>0</v>
      </c>
      <c r="BD380" s="71">
        <v>0</v>
      </c>
      <c r="BE380" s="71">
        <v>0</v>
      </c>
      <c r="BF380" s="71"/>
      <c r="BG380" s="72"/>
      <c r="BH380" s="71">
        <v>0</v>
      </c>
      <c r="BI380" s="71">
        <v>0</v>
      </c>
      <c r="BJ380" s="71">
        <v>8.5229999999999997</v>
      </c>
      <c r="BK380" s="71">
        <v>0</v>
      </c>
      <c r="BL380" s="71">
        <v>0</v>
      </c>
      <c r="BM380" s="71">
        <v>0</v>
      </c>
      <c r="BN380" s="72"/>
      <c r="BO380" s="71">
        <v>0</v>
      </c>
      <c r="BP380" s="71">
        <v>0</v>
      </c>
      <c r="BQ380" s="71">
        <v>2</v>
      </c>
      <c r="BR380" s="71">
        <v>0</v>
      </c>
      <c r="BS380" s="71">
        <v>0</v>
      </c>
      <c r="BT380" s="71">
        <v>0</v>
      </c>
      <c r="BU380"/>
      <c r="BV380" s="70">
        <v>8.5229999999999997</v>
      </c>
      <c r="BW380" s="70">
        <v>0</v>
      </c>
      <c r="BX380" s="70">
        <v>0</v>
      </c>
      <c r="BY380" s="70">
        <v>0</v>
      </c>
      <c r="BZ380" s="70">
        <v>0</v>
      </c>
      <c r="CA380" s="70">
        <v>0</v>
      </c>
      <c r="CB380" s="70">
        <v>0</v>
      </c>
      <c r="CC380" s="70">
        <v>0</v>
      </c>
      <c r="CD380" s="70">
        <v>0</v>
      </c>
    </row>
    <row r="381" spans="1:82">
      <c r="A381" s="70" t="s">
        <v>2101</v>
      </c>
      <c r="B381" s="70">
        <v>118</v>
      </c>
      <c r="C381" s="70">
        <v>16</v>
      </c>
      <c r="D381" s="70">
        <v>7</v>
      </c>
      <c r="E381" s="70">
        <v>2019</v>
      </c>
      <c r="F381" s="70" t="s">
        <v>158</v>
      </c>
      <c r="G381" s="70" t="s">
        <v>2085</v>
      </c>
      <c r="H381" s="70" t="s">
        <v>2086</v>
      </c>
      <c r="I381" s="148"/>
      <c r="J381" s="71">
        <v>52.344179009872434</v>
      </c>
      <c r="K381" s="71">
        <v>1.7785010456877768</v>
      </c>
      <c r="L381" s="71">
        <v>9.4507211018794521</v>
      </c>
      <c r="M381" s="71">
        <v>37.798039671312239</v>
      </c>
      <c r="N381" s="71">
        <v>28.608349591235424</v>
      </c>
      <c r="O381" s="71">
        <v>34.86527719420107</v>
      </c>
      <c r="P381" s="71">
        <v>34.77103454631731</v>
      </c>
      <c r="Q381" s="71">
        <v>2.0425465566860002</v>
      </c>
      <c r="R381" s="71">
        <v>0</v>
      </c>
      <c r="S381" s="71">
        <v>3.5192835834422493</v>
      </c>
      <c r="T381" s="72"/>
      <c r="U381" s="71">
        <v>6301814</v>
      </c>
      <c r="V381" s="71">
        <v>994</v>
      </c>
      <c r="W381" s="71">
        <v>271</v>
      </c>
      <c r="X381" s="71">
        <v>11080</v>
      </c>
      <c r="Y381" s="71">
        <v>13379</v>
      </c>
      <c r="Z381" s="71">
        <v>21828</v>
      </c>
      <c r="AA381" s="71">
        <v>7220</v>
      </c>
      <c r="AB381" s="71">
        <v>33099</v>
      </c>
      <c r="AC381" s="71">
        <v>0</v>
      </c>
      <c r="AD381" s="71">
        <v>3.5192835834422489</v>
      </c>
      <c r="AE381" s="72"/>
      <c r="AF381" s="71">
        <v>73850292.040776297</v>
      </c>
      <c r="AG381" s="71">
        <v>1420588.181137159</v>
      </c>
      <c r="AH381" s="71">
        <v>2491206.8348354208</v>
      </c>
      <c r="AI381" s="71">
        <v>61630926.596847162</v>
      </c>
      <c r="AJ381" s="71">
        <v>61216903.231524393</v>
      </c>
      <c r="AK381" s="71">
        <v>0</v>
      </c>
      <c r="AL381" s="71">
        <v>0</v>
      </c>
      <c r="AM381" s="71">
        <v>4507834.6308614044</v>
      </c>
      <c r="AN381" s="71">
        <v>0</v>
      </c>
      <c r="AO381" s="71">
        <v>0</v>
      </c>
      <c r="AP381" s="71">
        <v>205117751.51598185</v>
      </c>
      <c r="AQ381" s="72"/>
      <c r="AR381" s="71">
        <v>1877</v>
      </c>
      <c r="AS381" s="71">
        <v>265</v>
      </c>
      <c r="AT381" s="71">
        <v>0</v>
      </c>
      <c r="AU381" s="71">
        <v>0</v>
      </c>
      <c r="AV381" s="71">
        <v>0</v>
      </c>
      <c r="AW381" s="71">
        <v>0</v>
      </c>
      <c r="AX381" s="71"/>
      <c r="AY381" s="72"/>
      <c r="AZ381" s="71">
        <v>8888.5129999999972</v>
      </c>
      <c r="BA381" s="71">
        <v>63937</v>
      </c>
      <c r="BB381" s="71">
        <v>0</v>
      </c>
      <c r="BC381" s="71">
        <v>0</v>
      </c>
      <c r="BD381" s="71">
        <v>0</v>
      </c>
      <c r="BE381" s="71">
        <v>0</v>
      </c>
      <c r="BF381" s="71"/>
      <c r="BG381" s="72"/>
      <c r="BH381" s="71">
        <v>0</v>
      </c>
      <c r="BI381" s="71">
        <v>0</v>
      </c>
      <c r="BJ381" s="71">
        <v>7.4960000000000004</v>
      </c>
      <c r="BK381" s="71">
        <v>0</v>
      </c>
      <c r="BL381" s="71">
        <v>0</v>
      </c>
      <c r="BM381" s="71">
        <v>0</v>
      </c>
      <c r="BN381" s="72"/>
      <c r="BO381" s="71">
        <v>0</v>
      </c>
      <c r="BP381" s="71">
        <v>0</v>
      </c>
      <c r="BQ381" s="71">
        <v>2</v>
      </c>
      <c r="BR381" s="71">
        <v>0</v>
      </c>
      <c r="BS381" s="71">
        <v>0</v>
      </c>
      <c r="BT381" s="71">
        <v>0</v>
      </c>
      <c r="BU381"/>
      <c r="BV381" s="70">
        <v>7.4960000000000004</v>
      </c>
      <c r="BW381" s="70">
        <v>0</v>
      </c>
      <c r="BX381" s="70">
        <v>0</v>
      </c>
      <c r="BY381" s="70">
        <v>0</v>
      </c>
      <c r="BZ381" s="70">
        <v>0</v>
      </c>
      <c r="CA381" s="70">
        <v>0</v>
      </c>
      <c r="CB381" s="70">
        <v>0</v>
      </c>
      <c r="CC381" s="70">
        <v>0</v>
      </c>
      <c r="CD381" s="70">
        <v>0</v>
      </c>
    </row>
    <row r="382" spans="1:82">
      <c r="A382" s="70" t="s">
        <v>2102</v>
      </c>
      <c r="B382" s="70">
        <v>119</v>
      </c>
      <c r="C382" s="70">
        <v>17</v>
      </c>
      <c r="D382" s="70">
        <v>7</v>
      </c>
      <c r="E382" s="70">
        <v>2020</v>
      </c>
      <c r="F382" s="70" t="s">
        <v>159</v>
      </c>
      <c r="G382" s="70" t="s">
        <v>2085</v>
      </c>
      <c r="H382" s="70" t="s">
        <v>2086</v>
      </c>
      <c r="I382" s="148"/>
      <c r="J382" s="71">
        <v>53.768568611769382</v>
      </c>
      <c r="K382" s="71">
        <v>2.1488914608225342</v>
      </c>
      <c r="L382" s="71">
        <v>11.79360604606225</v>
      </c>
      <c r="M382" s="71">
        <v>34.648836513267995</v>
      </c>
      <c r="N382" s="71">
        <v>30.74638321143161</v>
      </c>
      <c r="O382" s="71">
        <v>30.464345392495876</v>
      </c>
      <c r="P382" s="71">
        <v>33.157562063248925</v>
      </c>
      <c r="Q382" s="71">
        <v>1.96675285041777</v>
      </c>
      <c r="R382" s="71">
        <v>0</v>
      </c>
      <c r="S382" s="71">
        <v>3.7365660549982032</v>
      </c>
      <c r="T382" s="72"/>
      <c r="U382" s="71">
        <v>6476808</v>
      </c>
      <c r="V382" s="71">
        <v>1102</v>
      </c>
      <c r="W382" s="71">
        <v>380</v>
      </c>
      <c r="X382" s="71">
        <v>10735</v>
      </c>
      <c r="Y382" s="71">
        <v>13692</v>
      </c>
      <c r="Z382" s="71">
        <v>21769</v>
      </c>
      <c r="AA382" s="71">
        <v>7318</v>
      </c>
      <c r="AB382" s="71">
        <v>33357</v>
      </c>
      <c r="AC382" s="71">
        <v>0</v>
      </c>
      <c r="AD382" s="71">
        <v>3.7365660549982032</v>
      </c>
      <c r="AE382" s="72"/>
      <c r="AF382" s="71">
        <v>74709052.732979909</v>
      </c>
      <c r="AG382" s="71">
        <v>1580249.878459204</v>
      </c>
      <c r="AH382" s="71">
        <v>3617164.3183715101</v>
      </c>
      <c r="AI382" s="71">
        <v>55071658.803839795</v>
      </c>
      <c r="AJ382" s="71">
        <v>68085318.700239345</v>
      </c>
      <c r="AK382" s="71"/>
      <c r="AL382" s="71"/>
      <c r="AM382" s="71">
        <v>4353459.1039997051</v>
      </c>
      <c r="AN382" s="71"/>
      <c r="AO382" s="71"/>
      <c r="AP382" s="71">
        <v>207416903.53788945</v>
      </c>
      <c r="AQ382" s="72"/>
      <c r="AR382" s="71">
        <v>1980</v>
      </c>
      <c r="AS382" s="71">
        <v>270</v>
      </c>
      <c r="AT382" s="71">
        <v>0</v>
      </c>
      <c r="AU382" s="71">
        <v>0</v>
      </c>
      <c r="AV382" s="71">
        <v>0</v>
      </c>
      <c r="AW382" s="71">
        <v>0</v>
      </c>
      <c r="AX382" s="71"/>
      <c r="AY382" s="72"/>
      <c r="AZ382" s="71">
        <v>9479.9829999999893</v>
      </c>
      <c r="BA382" s="71">
        <v>65066.599999999991</v>
      </c>
      <c r="BB382" s="71">
        <v>0</v>
      </c>
      <c r="BC382" s="71">
        <v>0</v>
      </c>
      <c r="BD382" s="71">
        <v>0</v>
      </c>
      <c r="BE382" s="71">
        <v>0</v>
      </c>
      <c r="BF382" s="71"/>
      <c r="BG382" s="72"/>
      <c r="BH382" s="71">
        <v>0</v>
      </c>
      <c r="BI382" s="71">
        <v>0</v>
      </c>
      <c r="BJ382" s="71">
        <v>7.2830000000000004</v>
      </c>
      <c r="BK382" s="71">
        <v>0</v>
      </c>
      <c r="BL382" s="71">
        <v>0</v>
      </c>
      <c r="BM382" s="71">
        <v>0</v>
      </c>
      <c r="BN382" s="72"/>
      <c r="BO382" s="71">
        <v>0</v>
      </c>
      <c r="BP382" s="71">
        <v>0</v>
      </c>
      <c r="BQ382" s="71">
        <v>2</v>
      </c>
      <c r="BR382" s="71">
        <v>0</v>
      </c>
      <c r="BS382" s="71">
        <v>0</v>
      </c>
      <c r="BT382" s="71">
        <v>0</v>
      </c>
      <c r="BU382"/>
      <c r="BV382" s="70">
        <v>7.2830000000000004</v>
      </c>
      <c r="BW382" s="70">
        <v>0</v>
      </c>
      <c r="BX382" s="70">
        <v>0</v>
      </c>
      <c r="BY382" s="70">
        <v>0</v>
      </c>
      <c r="BZ382" s="70">
        <v>0</v>
      </c>
      <c r="CA382" s="70">
        <v>0</v>
      </c>
      <c r="CB382" s="70">
        <v>0</v>
      </c>
      <c r="CC382" s="70">
        <v>0</v>
      </c>
      <c r="CD382" s="70">
        <v>0</v>
      </c>
    </row>
    <row r="383" spans="1:82">
      <c r="A383" s="70" t="s">
        <v>2103</v>
      </c>
      <c r="B383" s="70">
        <v>119</v>
      </c>
      <c r="C383" s="70">
        <v>18</v>
      </c>
      <c r="D383" s="70">
        <v>7</v>
      </c>
      <c r="E383" s="70">
        <v>2021</v>
      </c>
      <c r="F383" s="70" t="s">
        <v>160</v>
      </c>
      <c r="G383" s="70" t="s">
        <v>2085</v>
      </c>
      <c r="H383" s="70" t="s">
        <v>2086</v>
      </c>
      <c r="I383" s="148"/>
      <c r="J383" s="71">
        <v>45.962836281516545</v>
      </c>
      <c r="K383" s="71">
        <v>2.1998631579881094</v>
      </c>
      <c r="L383" s="71">
        <v>10.536647041749641</v>
      </c>
      <c r="M383" s="71">
        <v>32.025059046189739</v>
      </c>
      <c r="N383" s="71">
        <v>25.409413305596985</v>
      </c>
      <c r="O383" s="71">
        <v>29.732451856709542</v>
      </c>
      <c r="P383" s="71">
        <v>34.124703117555633</v>
      </c>
      <c r="Q383" s="71">
        <v>1.95526745252533</v>
      </c>
      <c r="R383" s="71">
        <v>0</v>
      </c>
      <c r="S383" s="71">
        <v>2.9162160158282249</v>
      </c>
      <c r="T383" s="72"/>
      <c r="U383" s="71">
        <v>7074928</v>
      </c>
      <c r="V383" s="71">
        <v>1102</v>
      </c>
      <c r="W383" s="71">
        <v>380</v>
      </c>
      <c r="X383" s="71">
        <v>10735</v>
      </c>
      <c r="Y383" s="71">
        <v>13888</v>
      </c>
      <c r="Z383" s="71">
        <v>21876</v>
      </c>
      <c r="AA383" s="71">
        <v>7344</v>
      </c>
      <c r="AB383" s="71">
        <v>33488</v>
      </c>
      <c r="AC383" s="71">
        <v>0</v>
      </c>
      <c r="AD383" s="71">
        <v>2.9162160158282249</v>
      </c>
      <c r="AE383" s="72"/>
      <c r="AF383" s="71">
        <v>71139001.258905128</v>
      </c>
      <c r="AG383" s="71">
        <v>1691541.2899964054</v>
      </c>
      <c r="AH383" s="71">
        <v>3346457.62839323</v>
      </c>
      <c r="AI383" s="71">
        <v>61053681.476421937</v>
      </c>
      <c r="AJ383" s="71">
        <v>64344623.106166303</v>
      </c>
      <c r="AK383" s="71">
        <v>0</v>
      </c>
      <c r="AL383" s="71">
        <v>0</v>
      </c>
      <c r="AM383" s="71">
        <v>4395765.0749077043</v>
      </c>
      <c r="AN383" s="71">
        <v>0</v>
      </c>
      <c r="AO383" s="71">
        <v>0</v>
      </c>
      <c r="AP383" s="71">
        <v>205971069.83479068</v>
      </c>
      <c r="AQ383" s="72"/>
      <c r="AR383" s="71">
        <v>2088</v>
      </c>
      <c r="AS383" s="71">
        <v>277</v>
      </c>
      <c r="AT383" s="71">
        <v>0</v>
      </c>
      <c r="AU383" s="71">
        <v>0</v>
      </c>
      <c r="AV383" s="71">
        <v>0</v>
      </c>
      <c r="AW383" s="71">
        <v>0</v>
      </c>
      <c r="AX383" s="71"/>
      <c r="AY383" s="72"/>
      <c r="AZ383" s="71">
        <v>10119.33299999999</v>
      </c>
      <c r="BA383" s="71">
        <v>67281.099999999991</v>
      </c>
      <c r="BB383" s="71">
        <v>0</v>
      </c>
      <c r="BC383" s="71">
        <v>0</v>
      </c>
      <c r="BD383" s="71">
        <v>0</v>
      </c>
      <c r="BE383" s="71">
        <v>0</v>
      </c>
      <c r="BF383" s="71"/>
      <c r="BG383" s="72"/>
      <c r="BH383" s="71">
        <v>0</v>
      </c>
      <c r="BI383" s="71">
        <v>0</v>
      </c>
      <c r="BJ383" s="71">
        <v>7.0739999999999998</v>
      </c>
      <c r="BK383" s="71">
        <v>0</v>
      </c>
      <c r="BL383" s="71">
        <v>0</v>
      </c>
      <c r="BM383" s="71">
        <v>0</v>
      </c>
      <c r="BN383" s="72"/>
      <c r="BO383" s="71">
        <v>0</v>
      </c>
      <c r="BP383" s="71">
        <v>0</v>
      </c>
      <c r="BQ383" s="71">
        <v>2</v>
      </c>
      <c r="BR383" s="71">
        <v>0</v>
      </c>
      <c r="BS383" s="71">
        <v>0</v>
      </c>
      <c r="BT383" s="71">
        <v>0</v>
      </c>
      <c r="BU383"/>
      <c r="BV383" s="70">
        <v>7.0739999999999998</v>
      </c>
      <c r="BW383" s="70">
        <v>0</v>
      </c>
      <c r="BX383" s="70">
        <v>0</v>
      </c>
      <c r="BY383" s="70">
        <v>0</v>
      </c>
      <c r="BZ383" s="70">
        <v>0</v>
      </c>
      <c r="CA383" s="70">
        <v>0</v>
      </c>
      <c r="CB383" s="70">
        <v>0</v>
      </c>
      <c r="CC383" s="70">
        <v>0</v>
      </c>
      <c r="CD383" s="70">
        <v>0</v>
      </c>
    </row>
    <row r="384" spans="1:82">
      <c r="A384" s="70" t="s">
        <v>2104</v>
      </c>
      <c r="B384" s="70">
        <v>119</v>
      </c>
      <c r="C384" s="70">
        <v>19</v>
      </c>
      <c r="D384" s="70">
        <v>7</v>
      </c>
      <c r="E384" s="70">
        <v>2022</v>
      </c>
      <c r="F384" s="70" t="s">
        <v>161</v>
      </c>
      <c r="G384" s="70" t="s">
        <v>2085</v>
      </c>
      <c r="H384" s="70" t="s">
        <v>2086</v>
      </c>
      <c r="I384" s="148"/>
      <c r="J384" s="71">
        <v>46.793907689913162</v>
      </c>
      <c r="K384" s="71">
        <v>2.2501776117515244</v>
      </c>
      <c r="L384" s="71">
        <v>9.4198137512466928</v>
      </c>
      <c r="M384" s="71">
        <v>34.706300230415991</v>
      </c>
      <c r="N384" s="71">
        <v>35.278154601653149</v>
      </c>
      <c r="O384" s="71">
        <v>31.724347213060931</v>
      </c>
      <c r="P384" s="71">
        <v>33.923528039608158</v>
      </c>
      <c r="Q384" s="71">
        <v>1.9849733496538673</v>
      </c>
      <c r="R384" s="71">
        <v>0</v>
      </c>
      <c r="S384" s="71">
        <v>3.4311042611130009</v>
      </c>
      <c r="T384" s="72"/>
      <c r="U384" s="71">
        <v>7031713</v>
      </c>
      <c r="V384" s="71">
        <v>1102</v>
      </c>
      <c r="W384" s="71">
        <v>380</v>
      </c>
      <c r="X384" s="71">
        <v>10735</v>
      </c>
      <c r="Y384" s="71">
        <v>14152</v>
      </c>
      <c r="Z384" s="71">
        <v>22177</v>
      </c>
      <c r="AA384" s="71">
        <v>7412</v>
      </c>
      <c r="AB384" s="71">
        <v>33718</v>
      </c>
      <c r="AC384" s="71">
        <v>0</v>
      </c>
      <c r="AD384" s="71">
        <v>3.4311042611130009</v>
      </c>
      <c r="AE384" s="72"/>
      <c r="AF384" s="71">
        <v>59799503.301952906</v>
      </c>
      <c r="AG384" s="71">
        <v>1724308.8547743494</v>
      </c>
      <c r="AH384" s="71">
        <v>3353144.0095504904</v>
      </c>
      <c r="AI384" s="71">
        <v>57287296.243606314</v>
      </c>
      <c r="AJ384" s="71">
        <v>69258353.949304849</v>
      </c>
      <c r="AK384" s="71">
        <v>0</v>
      </c>
      <c r="AL384" s="71">
        <v>0</v>
      </c>
      <c r="AM384" s="71">
        <v>4353914.1128191222</v>
      </c>
      <c r="AN384" s="71">
        <v>0</v>
      </c>
      <c r="AO384" s="71">
        <v>0</v>
      </c>
      <c r="AP384" s="71">
        <v>195776520.47200805</v>
      </c>
      <c r="AQ384" s="72"/>
      <c r="AR384" s="71">
        <v>2248</v>
      </c>
      <c r="AS384" s="71">
        <v>279</v>
      </c>
      <c r="AT384" s="71">
        <v>0</v>
      </c>
      <c r="AU384" s="71">
        <v>0</v>
      </c>
      <c r="AV384" s="71">
        <v>0</v>
      </c>
      <c r="AW384" s="71">
        <v>0</v>
      </c>
      <c r="AX384" s="71"/>
      <c r="AY384" s="72"/>
      <c r="AZ384" s="71">
        <v>11163.852999999977</v>
      </c>
      <c r="BA384" s="71">
        <v>67611.799999999988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2105</v>
      </c>
      <c r="B385" s="70">
        <v>119</v>
      </c>
      <c r="C385" s="70">
        <v>20</v>
      </c>
      <c r="D385" s="70">
        <v>7</v>
      </c>
      <c r="E385" s="70">
        <v>2023</v>
      </c>
      <c r="F385" s="70" t="s">
        <v>1539</v>
      </c>
      <c r="G385" s="70" t="s">
        <v>2085</v>
      </c>
      <c r="H385" s="70" t="s">
        <v>2086</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2455</v>
      </c>
      <c r="AS385" s="71">
        <v>288</v>
      </c>
      <c r="AT385" s="71">
        <v>0</v>
      </c>
      <c r="AU385" s="71">
        <v>0</v>
      </c>
      <c r="AV385" s="71">
        <v>0</v>
      </c>
      <c r="AW385" s="71">
        <v>0</v>
      </c>
      <c r="AX385" s="71"/>
      <c r="AY385" s="72"/>
      <c r="AZ385" s="71">
        <v>12341.056999999952</v>
      </c>
      <c r="BA385" s="71">
        <v>69769.5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2106</v>
      </c>
      <c r="B386" s="70">
        <v>119</v>
      </c>
      <c r="C386" s="70">
        <v>21</v>
      </c>
      <c r="D386" s="70">
        <v>7</v>
      </c>
      <c r="E386" s="70">
        <v>2024</v>
      </c>
      <c r="F386" s="70" t="s">
        <v>1554</v>
      </c>
      <c r="G386" s="1064" t="s">
        <v>2085</v>
      </c>
      <c r="H386" s="70" t="s">
        <v>2086</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2107</v>
      </c>
      <c r="B387" s="70">
        <v>154</v>
      </c>
      <c r="C387" s="70">
        <v>1</v>
      </c>
      <c r="D387" s="70">
        <v>10</v>
      </c>
      <c r="E387" s="70">
        <v>1990</v>
      </c>
      <c r="F387" s="70" t="s">
        <v>787</v>
      </c>
      <c r="G387" s="1064" t="s">
        <v>2108</v>
      </c>
      <c r="H387" s="70" t="s">
        <v>2109</v>
      </c>
      <c r="I387" s="148"/>
      <c r="J387" s="71">
        <v>9.4434739500230691</v>
      </c>
      <c r="K387" s="71">
        <v>6.7876188840954974</v>
      </c>
      <c r="L387" s="71">
        <v>14.91014009132533</v>
      </c>
      <c r="M387" s="71">
        <v>76.813677288246367</v>
      </c>
      <c r="N387" s="71">
        <v>62.329905096950483</v>
      </c>
      <c r="O387" s="71">
        <v>27.971487742866589</v>
      </c>
      <c r="P387" s="71">
        <v>26.815084551528891</v>
      </c>
      <c r="Q387" s="71">
        <v>2.9126157349868098</v>
      </c>
      <c r="R387" s="71">
        <v>24.123155778312761</v>
      </c>
      <c r="S387" s="71">
        <v>3.3197304446884091</v>
      </c>
      <c r="T387" s="72"/>
      <c r="U387" s="71">
        <v>1124171</v>
      </c>
      <c r="V387" s="71">
        <v>2422</v>
      </c>
      <c r="W387" s="71">
        <v>147</v>
      </c>
      <c r="X387" s="71">
        <v>26769</v>
      </c>
      <c r="Y387" s="71">
        <v>19836</v>
      </c>
      <c r="Z387" s="71">
        <v>11505</v>
      </c>
      <c r="AA387" s="71">
        <v>6511</v>
      </c>
      <c r="AB387" s="71">
        <v>47291</v>
      </c>
      <c r="AC387" s="71">
        <v>4178174</v>
      </c>
      <c r="AD387" s="71">
        <v>3.3197304446884091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2110</v>
      </c>
      <c r="B388" s="70">
        <v>155</v>
      </c>
      <c r="C388" s="70">
        <v>2</v>
      </c>
      <c r="D388" s="70">
        <v>10</v>
      </c>
      <c r="E388" s="70">
        <v>2005</v>
      </c>
      <c r="F388" s="70" t="s">
        <v>789</v>
      </c>
      <c r="G388" s="70" t="s">
        <v>2108</v>
      </c>
      <c r="H388" s="70" t="s">
        <v>2109</v>
      </c>
      <c r="I388" s="148"/>
      <c r="J388" s="71">
        <v>3.186639241907768</v>
      </c>
      <c r="K388" s="71">
        <v>3.8989885065980419</v>
      </c>
      <c r="L388" s="71">
        <v>10.88388711560297</v>
      </c>
      <c r="M388" s="71">
        <v>107.1177033312849</v>
      </c>
      <c r="N388" s="71">
        <v>74.739487181197163</v>
      </c>
      <c r="O388" s="71">
        <v>32.661993122423048</v>
      </c>
      <c r="P388" s="71">
        <v>23.830836364574171</v>
      </c>
      <c r="Q388" s="71">
        <v>2.4579053027566902</v>
      </c>
      <c r="R388" s="71">
        <v>4.8645277034415644</v>
      </c>
      <c r="S388" s="71">
        <v>7.416556839000001</v>
      </c>
      <c r="T388" s="72"/>
      <c r="U388" s="71">
        <v>426573</v>
      </c>
      <c r="V388" s="71">
        <v>1669</v>
      </c>
      <c r="W388" s="71">
        <v>95</v>
      </c>
      <c r="X388" s="71">
        <v>20006</v>
      </c>
      <c r="Y388" s="71">
        <v>21319</v>
      </c>
      <c r="Z388" s="71">
        <v>15546</v>
      </c>
      <c r="AA388" s="71">
        <v>4739</v>
      </c>
      <c r="AB388" s="71">
        <v>41720</v>
      </c>
      <c r="AC388" s="71">
        <v>860191</v>
      </c>
      <c r="AD388" s="71">
        <v>7.416556839000001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2111</v>
      </c>
      <c r="B389" s="70">
        <v>156</v>
      </c>
      <c r="C389" s="70">
        <v>3</v>
      </c>
      <c r="D389" s="70">
        <v>10</v>
      </c>
      <c r="E389" s="70">
        <v>2006</v>
      </c>
      <c r="F389" s="70" t="s">
        <v>790</v>
      </c>
      <c r="G389" s="70" t="s">
        <v>2108</v>
      </c>
      <c r="H389" s="70" t="s">
        <v>2109</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2112</v>
      </c>
      <c r="B390" s="70">
        <v>157</v>
      </c>
      <c r="C390" s="70">
        <v>4</v>
      </c>
      <c r="D390" s="70">
        <v>10</v>
      </c>
      <c r="E390" s="70">
        <v>2007</v>
      </c>
      <c r="F390" s="70" t="s">
        <v>791</v>
      </c>
      <c r="G390" s="70" t="s">
        <v>2108</v>
      </c>
      <c r="H390" s="70" t="s">
        <v>2109</v>
      </c>
      <c r="I390" s="148"/>
      <c r="J390" s="71">
        <v>2.6210107972452512</v>
      </c>
      <c r="K390" s="71">
        <v>3.8823023226814479</v>
      </c>
      <c r="L390" s="71">
        <v>9.9310739715605845</v>
      </c>
      <c r="M390" s="71">
        <v>88.464300511019971</v>
      </c>
      <c r="N390" s="71">
        <v>77.347588195838753</v>
      </c>
      <c r="O390" s="71">
        <v>31.283898136545389</v>
      </c>
      <c r="P390" s="71">
        <v>23.489906487783809</v>
      </c>
      <c r="Q390" s="71">
        <v>2.5566312172885799</v>
      </c>
      <c r="R390" s="71">
        <v>4.12540791827238</v>
      </c>
      <c r="S390" s="71">
        <v>7.6391059168399984</v>
      </c>
      <c r="T390" s="72"/>
      <c r="U390" s="71">
        <v>413247</v>
      </c>
      <c r="V390" s="71">
        <v>1639</v>
      </c>
      <c r="W390" s="71">
        <v>97</v>
      </c>
      <c r="X390" s="71">
        <v>19854</v>
      </c>
      <c r="Y390" s="71">
        <v>21482</v>
      </c>
      <c r="Z390" s="71">
        <v>15479</v>
      </c>
      <c r="AA390" s="71">
        <v>4600</v>
      </c>
      <c r="AB390" s="71">
        <v>41101</v>
      </c>
      <c r="AC390" s="71">
        <v>750424</v>
      </c>
      <c r="AD390" s="71">
        <v>7.6391059168399984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2113</v>
      </c>
      <c r="B391" s="70">
        <v>158</v>
      </c>
      <c r="C391" s="70">
        <v>5</v>
      </c>
      <c r="D391" s="70">
        <v>10</v>
      </c>
      <c r="E391" s="70">
        <v>2008</v>
      </c>
      <c r="F391" s="70" t="s">
        <v>792</v>
      </c>
      <c r="G391" s="70" t="s">
        <v>2108</v>
      </c>
      <c r="H391" s="70" t="s">
        <v>2109</v>
      </c>
      <c r="I391" s="148"/>
      <c r="J391" s="71">
        <v>2.975578277715941</v>
      </c>
      <c r="K391" s="71">
        <v>2.8892764486502491</v>
      </c>
      <c r="L391" s="71">
        <v>8.1009856396198252</v>
      </c>
      <c r="M391" s="71">
        <v>97.009061800444371</v>
      </c>
      <c r="N391" s="71">
        <v>79.587118125287972</v>
      </c>
      <c r="O391" s="71">
        <v>30.139161070246821</v>
      </c>
      <c r="P391" s="71">
        <v>22.662329220345971</v>
      </c>
      <c r="Q391" s="71">
        <v>2.4841112394390801</v>
      </c>
      <c r="R391" s="71">
        <v>4.0750877149801266</v>
      </c>
      <c r="S391" s="71">
        <v>6.8716700363999994</v>
      </c>
      <c r="T391" s="72"/>
      <c r="U391" s="71">
        <v>486222</v>
      </c>
      <c r="V391" s="71">
        <v>1639</v>
      </c>
      <c r="W391" s="71">
        <v>97</v>
      </c>
      <c r="X391" s="71">
        <v>19854</v>
      </c>
      <c r="Y391" s="71">
        <v>21410</v>
      </c>
      <c r="Z391" s="71">
        <v>15436</v>
      </c>
      <c r="AA391" s="71">
        <v>4443</v>
      </c>
      <c r="AB391" s="71">
        <v>40592</v>
      </c>
      <c r="AC391" s="71">
        <v>769728</v>
      </c>
      <c r="AD391" s="71">
        <v>6.8716700363999994</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2114</v>
      </c>
      <c r="B392" s="70">
        <v>159</v>
      </c>
      <c r="C392" s="70">
        <v>6</v>
      </c>
      <c r="D392" s="70">
        <v>10</v>
      </c>
      <c r="E392" s="70">
        <v>2009</v>
      </c>
      <c r="F392" s="70" t="s">
        <v>176</v>
      </c>
      <c r="G392" s="70" t="s">
        <v>2108</v>
      </c>
      <c r="H392" s="70" t="s">
        <v>2109</v>
      </c>
      <c r="I392" s="148"/>
      <c r="J392" s="71">
        <v>2.5462594447679932</v>
      </c>
      <c r="K392" s="71">
        <v>2.7710114412537141</v>
      </c>
      <c r="L392" s="71">
        <v>2.8543076059864689</v>
      </c>
      <c r="M392" s="71">
        <v>96.399058371144051</v>
      </c>
      <c r="N392" s="71">
        <v>71.024174250657978</v>
      </c>
      <c r="O392" s="71">
        <v>30.65727245120144</v>
      </c>
      <c r="P392" s="71">
        <v>21.563102852164739</v>
      </c>
      <c r="Q392" s="71">
        <v>2.3482758919619799</v>
      </c>
      <c r="R392" s="71">
        <v>5.1630328373271546</v>
      </c>
      <c r="S392" s="71">
        <v>6.1444829232799991</v>
      </c>
      <c r="T392" s="72"/>
      <c r="U392" s="71">
        <v>357540</v>
      </c>
      <c r="V392" s="71">
        <v>1670</v>
      </c>
      <c r="W392" s="71">
        <v>46</v>
      </c>
      <c r="X392" s="71">
        <v>21157</v>
      </c>
      <c r="Y392" s="71">
        <v>21420</v>
      </c>
      <c r="Z392" s="71">
        <v>15498</v>
      </c>
      <c r="AA392" s="71">
        <v>4340</v>
      </c>
      <c r="AB392" s="71">
        <v>40281</v>
      </c>
      <c r="AC392" s="71">
        <v>951411</v>
      </c>
      <c r="AD392" s="71">
        <v>6.1444829232799991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9.43</v>
      </c>
      <c r="BM392" s="71">
        <v>0</v>
      </c>
      <c r="BN392" s="72"/>
      <c r="BO392" s="71">
        <v>0</v>
      </c>
      <c r="BP392" s="71">
        <v>0</v>
      </c>
      <c r="BQ392" s="71">
        <v>0</v>
      </c>
      <c r="BR392" s="71">
        <v>0</v>
      </c>
      <c r="BS392" s="71">
        <v>2</v>
      </c>
      <c r="BT392" s="71">
        <v>0</v>
      </c>
      <c r="BU392"/>
      <c r="BV392" s="70">
        <v>9.43</v>
      </c>
      <c r="BW392" s="70">
        <v>0</v>
      </c>
      <c r="BX392" s="70">
        <v>0</v>
      </c>
      <c r="BY392" s="70">
        <v>0</v>
      </c>
      <c r="BZ392" s="70">
        <v>0</v>
      </c>
      <c r="CA392" s="70">
        <v>0</v>
      </c>
      <c r="CB392" s="70">
        <v>0</v>
      </c>
      <c r="CC392" s="70">
        <v>0</v>
      </c>
      <c r="CD392" s="70">
        <v>0</v>
      </c>
    </row>
    <row r="393" spans="1:82">
      <c r="A393" s="70" t="s">
        <v>2115</v>
      </c>
      <c r="B393" s="70">
        <v>160</v>
      </c>
      <c r="C393" s="70">
        <v>7</v>
      </c>
      <c r="D393" s="70">
        <v>10</v>
      </c>
      <c r="E393" s="70">
        <v>2010</v>
      </c>
      <c r="F393" s="70" t="s">
        <v>177</v>
      </c>
      <c r="G393" s="70" t="s">
        <v>2108</v>
      </c>
      <c r="H393" s="70" t="s">
        <v>2109</v>
      </c>
      <c r="I393" s="148"/>
      <c r="J393" s="71">
        <v>1.8308958144054359</v>
      </c>
      <c r="K393" s="71">
        <v>2.97054030669586</v>
      </c>
      <c r="L393" s="71">
        <v>2.6684600703353869</v>
      </c>
      <c r="M393" s="71">
        <v>96.811671421058776</v>
      </c>
      <c r="N393" s="71">
        <v>77.279908996829761</v>
      </c>
      <c r="O393" s="71">
        <v>30.411116468550031</v>
      </c>
      <c r="P393" s="71">
        <v>21.590547421250228</v>
      </c>
      <c r="Q393" s="71">
        <v>2.4230943458549699</v>
      </c>
      <c r="R393" s="71">
        <v>5.3876580569308272</v>
      </c>
      <c r="S393" s="71">
        <v>7.5677105743399986</v>
      </c>
      <c r="T393" s="72"/>
      <c r="U393" s="71">
        <v>279455</v>
      </c>
      <c r="V393" s="71">
        <v>1670</v>
      </c>
      <c r="W393" s="71">
        <v>46</v>
      </c>
      <c r="X393" s="71">
        <v>21157</v>
      </c>
      <c r="Y393" s="71">
        <v>21322</v>
      </c>
      <c r="Z393" s="71">
        <v>15445</v>
      </c>
      <c r="AA393" s="71">
        <v>4237</v>
      </c>
      <c r="AB393" s="71">
        <v>39828</v>
      </c>
      <c r="AC393" s="71">
        <v>940839</v>
      </c>
      <c r="AD393" s="71">
        <v>7.5677105743399986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16.436999999999998</v>
      </c>
      <c r="BM393" s="71">
        <v>0</v>
      </c>
      <c r="BN393" s="72"/>
      <c r="BO393" s="71">
        <v>0</v>
      </c>
      <c r="BP393" s="71">
        <v>0</v>
      </c>
      <c r="BQ393" s="71">
        <v>0</v>
      </c>
      <c r="BR393" s="71">
        <v>0</v>
      </c>
      <c r="BS393" s="71">
        <v>3</v>
      </c>
      <c r="BT393" s="71">
        <v>0</v>
      </c>
      <c r="BU393"/>
      <c r="BV393" s="70">
        <v>16.437000000000001</v>
      </c>
      <c r="BW393" s="70">
        <v>0</v>
      </c>
      <c r="BX393" s="70">
        <v>0</v>
      </c>
      <c r="BY393" s="70">
        <v>0</v>
      </c>
      <c r="BZ393" s="70">
        <v>0</v>
      </c>
      <c r="CA393" s="70">
        <v>0</v>
      </c>
      <c r="CB393" s="70">
        <v>0</v>
      </c>
      <c r="CC393" s="70">
        <v>0</v>
      </c>
      <c r="CD393" s="70">
        <v>0</v>
      </c>
    </row>
    <row r="394" spans="1:82">
      <c r="A394" s="70" t="s">
        <v>2116</v>
      </c>
      <c r="B394" s="70">
        <v>161</v>
      </c>
      <c r="C394" s="70">
        <v>8</v>
      </c>
      <c r="D394" s="70">
        <v>10</v>
      </c>
      <c r="E394" s="70">
        <v>2011</v>
      </c>
      <c r="F394" s="70" t="s">
        <v>178</v>
      </c>
      <c r="G394" s="70" t="s">
        <v>2108</v>
      </c>
      <c r="H394" s="70" t="s">
        <v>2109</v>
      </c>
      <c r="I394" s="148"/>
      <c r="J394" s="71">
        <v>2.8757825292422501</v>
      </c>
      <c r="K394" s="71">
        <v>4.1799210920987084</v>
      </c>
      <c r="L394" s="71">
        <v>2.676105136111294</v>
      </c>
      <c r="M394" s="71">
        <v>109.921073995757</v>
      </c>
      <c r="N394" s="71">
        <v>86.279106212338036</v>
      </c>
      <c r="O394" s="71">
        <v>29.88203789163839</v>
      </c>
      <c r="P394" s="71">
        <v>20.649914141480174</v>
      </c>
      <c r="Q394" s="71">
        <v>2.7718527971603799</v>
      </c>
      <c r="R394" s="71">
        <v>4.9135953820015228</v>
      </c>
      <c r="S394" s="71">
        <v>11.16111344936</v>
      </c>
      <c r="T394" s="72"/>
      <c r="U394" s="71">
        <v>405053</v>
      </c>
      <c r="V394" s="71">
        <v>1670</v>
      </c>
      <c r="W394" s="71">
        <v>46</v>
      </c>
      <c r="X394" s="71">
        <v>21157</v>
      </c>
      <c r="Y394" s="71">
        <v>21357</v>
      </c>
      <c r="Z394" s="71">
        <v>15506</v>
      </c>
      <c r="AA394" s="71">
        <v>4173</v>
      </c>
      <c r="AB394" s="71">
        <v>39498</v>
      </c>
      <c r="AC394" s="71">
        <v>856635</v>
      </c>
      <c r="AD394" s="71">
        <v>11.16111344936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13.434000000000001</v>
      </c>
      <c r="BM394" s="71">
        <v>0</v>
      </c>
      <c r="BN394" s="72"/>
      <c r="BO394" s="71">
        <v>0</v>
      </c>
      <c r="BP394" s="71">
        <v>0</v>
      </c>
      <c r="BQ394" s="71">
        <v>0</v>
      </c>
      <c r="BR394" s="71">
        <v>0</v>
      </c>
      <c r="BS394" s="71">
        <v>3</v>
      </c>
      <c r="BT394" s="71">
        <v>0</v>
      </c>
      <c r="BU394"/>
      <c r="BV394" s="70">
        <v>13.433999999999999</v>
      </c>
      <c r="BW394" s="70">
        <v>0</v>
      </c>
      <c r="BX394" s="70">
        <v>0</v>
      </c>
      <c r="BY394" s="70">
        <v>0</v>
      </c>
      <c r="BZ394" s="70">
        <v>0</v>
      </c>
      <c r="CA394" s="70">
        <v>0</v>
      </c>
      <c r="CB394" s="70">
        <v>0</v>
      </c>
      <c r="CC394" s="70">
        <v>0</v>
      </c>
      <c r="CD394" s="70">
        <v>0</v>
      </c>
    </row>
    <row r="395" spans="1:82">
      <c r="A395" s="70" t="s">
        <v>2117</v>
      </c>
      <c r="B395" s="70">
        <v>162</v>
      </c>
      <c r="C395" s="70">
        <v>9</v>
      </c>
      <c r="D395" s="70">
        <v>10</v>
      </c>
      <c r="E395" s="70">
        <v>2012</v>
      </c>
      <c r="F395" s="70" t="s">
        <v>179</v>
      </c>
      <c r="G395" s="70" t="s">
        <v>2108</v>
      </c>
      <c r="H395" s="70" t="s">
        <v>2109</v>
      </c>
      <c r="I395" s="148"/>
      <c r="J395" s="71">
        <v>2.0920906123508649</v>
      </c>
      <c r="K395" s="71">
        <v>3.8537730002023229</v>
      </c>
      <c r="L395" s="71">
        <v>2.669769024360209</v>
      </c>
      <c r="M395" s="71">
        <v>112.9998101325054</v>
      </c>
      <c r="N395" s="71">
        <v>86.377512822258424</v>
      </c>
      <c r="O395" s="71">
        <v>29.662187258261344</v>
      </c>
      <c r="P395" s="71">
        <v>20.329460059805363</v>
      </c>
      <c r="Q395" s="71">
        <v>2.99547431757918</v>
      </c>
      <c r="R395" s="71">
        <v>5.5842096517625874</v>
      </c>
      <c r="S395" s="71">
        <v>9.9756836371099986</v>
      </c>
      <c r="T395" s="72"/>
      <c r="U395" s="71">
        <v>301581</v>
      </c>
      <c r="V395" s="71">
        <v>1670</v>
      </c>
      <c r="W395" s="71">
        <v>46</v>
      </c>
      <c r="X395" s="71">
        <v>21157</v>
      </c>
      <c r="Y395" s="71">
        <v>21469</v>
      </c>
      <c r="Z395" s="71">
        <v>15514</v>
      </c>
      <c r="AA395" s="71">
        <v>4085</v>
      </c>
      <c r="AB395" s="71">
        <v>39287</v>
      </c>
      <c r="AC395" s="71">
        <v>948334</v>
      </c>
      <c r="AD395" s="71">
        <v>9.9756836371099986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22.08</v>
      </c>
      <c r="BM395" s="71">
        <v>0</v>
      </c>
      <c r="BN395" s="72"/>
      <c r="BO395" s="71">
        <v>0</v>
      </c>
      <c r="BP395" s="71">
        <v>0</v>
      </c>
      <c r="BQ395" s="71">
        <v>0</v>
      </c>
      <c r="BR395" s="71">
        <v>0</v>
      </c>
      <c r="BS395" s="71">
        <v>4</v>
      </c>
      <c r="BT395" s="71">
        <v>0</v>
      </c>
      <c r="BU395"/>
      <c r="BV395" s="70">
        <v>22.08</v>
      </c>
      <c r="BW395" s="70">
        <v>0</v>
      </c>
      <c r="BX395" s="70">
        <v>0</v>
      </c>
      <c r="BY395" s="70">
        <v>0</v>
      </c>
      <c r="BZ395" s="70">
        <v>0</v>
      </c>
      <c r="CA395" s="70">
        <v>0</v>
      </c>
      <c r="CB395" s="70">
        <v>0</v>
      </c>
      <c r="CC395" s="70">
        <v>0</v>
      </c>
      <c r="CD395" s="70">
        <v>0</v>
      </c>
    </row>
    <row r="396" spans="1:82">
      <c r="A396" s="70" t="s">
        <v>2118</v>
      </c>
      <c r="B396" s="70">
        <v>163</v>
      </c>
      <c r="C396" s="70">
        <v>10</v>
      </c>
      <c r="D396" s="70">
        <v>10</v>
      </c>
      <c r="E396" s="70">
        <v>2013</v>
      </c>
      <c r="F396" s="70" t="s">
        <v>180</v>
      </c>
      <c r="G396" s="70" t="s">
        <v>2108</v>
      </c>
      <c r="H396" s="70" t="s">
        <v>2109</v>
      </c>
      <c r="I396" s="148"/>
      <c r="J396" s="71">
        <v>2.068280082721448</v>
      </c>
      <c r="K396" s="71">
        <v>3.3301651177610712</v>
      </c>
      <c r="L396" s="71">
        <v>2.630224290588862</v>
      </c>
      <c r="M396" s="71">
        <v>108.58163475334131</v>
      </c>
      <c r="N396" s="71">
        <v>82.739507276364932</v>
      </c>
      <c r="O396" s="71">
        <v>28.614057821027767</v>
      </c>
      <c r="P396" s="71">
        <v>20.031409318748192</v>
      </c>
      <c r="Q396" s="71">
        <v>3.01622201897167</v>
      </c>
      <c r="R396" s="71">
        <v>5.4125728703488498</v>
      </c>
      <c r="S396" s="71">
        <v>8.9246796320699993</v>
      </c>
      <c r="T396" s="72"/>
      <c r="U396" s="71">
        <v>305383</v>
      </c>
      <c r="V396" s="71">
        <v>1670</v>
      </c>
      <c r="W396" s="71">
        <v>46</v>
      </c>
      <c r="X396" s="71">
        <v>21157</v>
      </c>
      <c r="Y396" s="71">
        <v>21370</v>
      </c>
      <c r="Z396" s="71">
        <v>15634</v>
      </c>
      <c r="AA396" s="71">
        <v>4010</v>
      </c>
      <c r="AB396" s="71">
        <v>38992</v>
      </c>
      <c r="AC396" s="71">
        <v>897252</v>
      </c>
      <c r="AD396" s="71">
        <v>8.9246796320699993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23.585000000000001</v>
      </c>
      <c r="BM396" s="71">
        <v>0</v>
      </c>
      <c r="BN396" s="72"/>
      <c r="BO396" s="71">
        <v>0</v>
      </c>
      <c r="BP396" s="71">
        <v>0</v>
      </c>
      <c r="BQ396" s="71">
        <v>0</v>
      </c>
      <c r="BR396" s="71">
        <v>0</v>
      </c>
      <c r="BS396" s="71">
        <v>4</v>
      </c>
      <c r="BT396" s="71">
        <v>0</v>
      </c>
      <c r="BU396"/>
      <c r="BV396" s="70">
        <v>23.585000000000001</v>
      </c>
      <c r="BW396" s="70">
        <v>0</v>
      </c>
      <c r="BX396" s="70">
        <v>0</v>
      </c>
      <c r="BY396" s="70">
        <v>0</v>
      </c>
      <c r="BZ396" s="70">
        <v>0</v>
      </c>
      <c r="CA396" s="70">
        <v>0</v>
      </c>
      <c r="CB396" s="70">
        <v>0</v>
      </c>
      <c r="CC396" s="70">
        <v>0</v>
      </c>
      <c r="CD396" s="70">
        <v>0</v>
      </c>
    </row>
    <row r="397" spans="1:82">
      <c r="A397" s="70" t="s">
        <v>2119</v>
      </c>
      <c r="B397" s="70">
        <v>164</v>
      </c>
      <c r="C397" s="70">
        <v>11</v>
      </c>
      <c r="D397" s="70">
        <v>10</v>
      </c>
      <c r="E397" s="70">
        <v>2014</v>
      </c>
      <c r="F397" s="70" t="s">
        <v>181</v>
      </c>
      <c r="G397" s="70" t="s">
        <v>2108</v>
      </c>
      <c r="H397" s="70" t="s">
        <v>2109</v>
      </c>
      <c r="I397" s="148"/>
      <c r="J397" s="71">
        <v>1.9443087697482</v>
      </c>
      <c r="K397" s="71">
        <v>2.8396875401274611</v>
      </c>
      <c r="L397" s="71">
        <v>4.163012932337268</v>
      </c>
      <c r="M397" s="71">
        <v>95.154773730973602</v>
      </c>
      <c r="N397" s="71">
        <v>75.7259772315318</v>
      </c>
      <c r="O397" s="71">
        <v>27.369682089077379</v>
      </c>
      <c r="P397" s="71">
        <v>19.834249781492559</v>
      </c>
      <c r="Q397" s="71">
        <v>2.8530657938554098</v>
      </c>
      <c r="R397" s="71">
        <v>6.1195759434799166</v>
      </c>
      <c r="S397" s="71">
        <v>8.8025384730800003</v>
      </c>
      <c r="T397" s="72"/>
      <c r="U397" s="71">
        <v>302785</v>
      </c>
      <c r="V397" s="71">
        <v>1228</v>
      </c>
      <c r="W397" s="71">
        <v>80</v>
      </c>
      <c r="X397" s="71">
        <v>19745</v>
      </c>
      <c r="Y397" s="71">
        <v>21224</v>
      </c>
      <c r="Z397" s="71">
        <v>15750</v>
      </c>
      <c r="AA397" s="71">
        <v>3950</v>
      </c>
      <c r="AB397" s="71">
        <v>38442</v>
      </c>
      <c r="AC397" s="71">
        <v>1017643</v>
      </c>
      <c r="AD397" s="71">
        <v>8.8025384730800003</v>
      </c>
      <c r="AE397" s="72"/>
      <c r="AF397" s="71"/>
      <c r="AG397" s="71"/>
      <c r="AH397" s="71"/>
      <c r="AI397" s="71"/>
      <c r="AJ397" s="71"/>
      <c r="AK397" s="71"/>
      <c r="AL397" s="71"/>
      <c r="AM397" s="71"/>
      <c r="AN397" s="71"/>
      <c r="AO397" s="71"/>
      <c r="AP397" s="71"/>
      <c r="AQ397" s="72"/>
      <c r="AR397" s="71">
        <v>300</v>
      </c>
      <c r="AS397" s="71">
        <v>18</v>
      </c>
      <c r="AT397" s="71">
        <v>0</v>
      </c>
      <c r="AU397" s="71">
        <v>0</v>
      </c>
      <c r="AV397" s="71">
        <v>0</v>
      </c>
      <c r="AW397" s="71">
        <v>0</v>
      </c>
      <c r="AX397" s="71"/>
      <c r="AY397" s="72"/>
      <c r="AZ397" s="71">
        <v>1223.0999999999999</v>
      </c>
      <c r="BA397" s="71">
        <v>268.7</v>
      </c>
      <c r="BB397" s="71">
        <v>0</v>
      </c>
      <c r="BC397" s="71">
        <v>0</v>
      </c>
      <c r="BD397" s="71">
        <v>0</v>
      </c>
      <c r="BE397" s="71">
        <v>0</v>
      </c>
      <c r="BF397" s="71"/>
      <c r="BG397" s="72"/>
      <c r="BH397" s="71">
        <v>0</v>
      </c>
      <c r="BI397" s="71">
        <v>0</v>
      </c>
      <c r="BJ397" s="71">
        <v>0</v>
      </c>
      <c r="BK397" s="71">
        <v>0</v>
      </c>
      <c r="BL397" s="71">
        <v>23.542999999999999</v>
      </c>
      <c r="BM397" s="71">
        <v>0</v>
      </c>
      <c r="BN397" s="72"/>
      <c r="BO397" s="71">
        <v>0</v>
      </c>
      <c r="BP397" s="71">
        <v>0</v>
      </c>
      <c r="BQ397" s="71">
        <v>0</v>
      </c>
      <c r="BR397" s="71">
        <v>0</v>
      </c>
      <c r="BS397" s="71">
        <v>4</v>
      </c>
      <c r="BT397" s="71">
        <v>0</v>
      </c>
      <c r="BU397"/>
      <c r="BV397" s="70">
        <v>23.542999999999999</v>
      </c>
      <c r="BW397" s="70">
        <v>0</v>
      </c>
      <c r="BX397" s="70">
        <v>0</v>
      </c>
      <c r="BY397" s="70">
        <v>0</v>
      </c>
      <c r="BZ397" s="70">
        <v>0</v>
      </c>
      <c r="CA397" s="70">
        <v>0</v>
      </c>
      <c r="CB397" s="70">
        <v>0</v>
      </c>
      <c r="CC397" s="70">
        <v>0</v>
      </c>
      <c r="CD397" s="70">
        <v>0</v>
      </c>
    </row>
    <row r="398" spans="1:82">
      <c r="A398" s="70" t="s">
        <v>2120</v>
      </c>
      <c r="B398" s="70">
        <v>165</v>
      </c>
      <c r="C398" s="70">
        <v>12</v>
      </c>
      <c r="D398" s="70">
        <v>10</v>
      </c>
      <c r="E398" s="70">
        <v>2015</v>
      </c>
      <c r="F398" s="70" t="s">
        <v>182</v>
      </c>
      <c r="G398" s="70" t="s">
        <v>2108</v>
      </c>
      <c r="H398" s="70" t="s">
        <v>2109</v>
      </c>
      <c r="I398" s="148"/>
      <c r="J398" s="71">
        <v>2.250382740534596</v>
      </c>
      <c r="K398" s="71">
        <v>2.6291091122311401</v>
      </c>
      <c r="L398" s="71">
        <v>4.4727158554084152</v>
      </c>
      <c r="M398" s="71">
        <v>85.917290505295298</v>
      </c>
      <c r="N398" s="71">
        <v>71.989964406853488</v>
      </c>
      <c r="O398" s="71">
        <v>27.107068172165011</v>
      </c>
      <c r="P398" s="71">
        <v>19.513225152324427</v>
      </c>
      <c r="Q398" s="71">
        <v>2.7648504126053002</v>
      </c>
      <c r="R398" s="71">
        <v>6.1591839632001824</v>
      </c>
      <c r="S398" s="71">
        <v>12.673123058050001</v>
      </c>
      <c r="T398" s="72"/>
      <c r="U398" s="71">
        <v>393528</v>
      </c>
      <c r="V398" s="71">
        <v>1228</v>
      </c>
      <c r="W398" s="71">
        <v>80</v>
      </c>
      <c r="X398" s="71">
        <v>19745</v>
      </c>
      <c r="Y398" s="71">
        <v>21277</v>
      </c>
      <c r="Z398" s="71">
        <v>15749</v>
      </c>
      <c r="AA398" s="71">
        <v>3883</v>
      </c>
      <c r="AB398" s="71">
        <v>38055</v>
      </c>
      <c r="AC398" s="71">
        <v>1052812</v>
      </c>
      <c r="AD398" s="71">
        <v>12.673123058050001</v>
      </c>
      <c r="AE398" s="72"/>
      <c r="AF398" s="71">
        <v>2613062.4887614581</v>
      </c>
      <c r="AG398" s="71">
        <v>2084298.312443516</v>
      </c>
      <c r="AH398" s="71">
        <v>615081.76001360756</v>
      </c>
      <c r="AI398" s="71">
        <v>123387006.37658609</v>
      </c>
      <c r="AJ398" s="71">
        <v>116679034.44403049</v>
      </c>
      <c r="AK398" s="71">
        <v>0</v>
      </c>
      <c r="AL398" s="71">
        <v>0</v>
      </c>
      <c r="AM398" s="71">
        <v>5215278.115278976</v>
      </c>
      <c r="AN398" s="71">
        <v>0</v>
      </c>
      <c r="AO398" s="71">
        <v>0</v>
      </c>
      <c r="AP398" s="71">
        <v>250593761.49711415</v>
      </c>
      <c r="AQ398" s="72"/>
      <c r="AR398" s="71">
        <v>326</v>
      </c>
      <c r="AS398" s="71">
        <v>25</v>
      </c>
      <c r="AT398" s="71">
        <v>0</v>
      </c>
      <c r="AU398" s="71">
        <v>0</v>
      </c>
      <c r="AV398" s="71">
        <v>0</v>
      </c>
      <c r="AW398" s="71">
        <v>0</v>
      </c>
      <c r="AX398" s="71"/>
      <c r="AY398" s="72"/>
      <c r="AZ398" s="71">
        <v>1353.7</v>
      </c>
      <c r="BA398" s="71">
        <v>461.2</v>
      </c>
      <c r="BB398" s="71">
        <v>0</v>
      </c>
      <c r="BC398" s="71">
        <v>0</v>
      </c>
      <c r="BD398" s="71">
        <v>0</v>
      </c>
      <c r="BE398" s="71">
        <v>0</v>
      </c>
      <c r="BF398" s="71"/>
      <c r="BG398" s="72"/>
      <c r="BH398" s="71">
        <v>0</v>
      </c>
      <c r="BI398" s="71">
        <v>0</v>
      </c>
      <c r="BJ398" s="71">
        <v>0</v>
      </c>
      <c r="BK398" s="71">
        <v>0</v>
      </c>
      <c r="BL398" s="71">
        <v>26.557000000000002</v>
      </c>
      <c r="BM398" s="71">
        <v>0</v>
      </c>
      <c r="BN398" s="72"/>
      <c r="BO398" s="71">
        <v>0</v>
      </c>
      <c r="BP398" s="71">
        <v>0</v>
      </c>
      <c r="BQ398" s="71">
        <v>0</v>
      </c>
      <c r="BR398" s="71">
        <v>0</v>
      </c>
      <c r="BS398" s="71">
        <v>5</v>
      </c>
      <c r="BT398" s="71">
        <v>0</v>
      </c>
      <c r="BU398"/>
      <c r="BV398" s="70">
        <v>26.556999999999999</v>
      </c>
      <c r="BW398" s="70">
        <v>0</v>
      </c>
      <c r="BX398" s="70">
        <v>0</v>
      </c>
      <c r="BY398" s="70">
        <v>0</v>
      </c>
      <c r="BZ398" s="70">
        <v>0</v>
      </c>
      <c r="CA398" s="70">
        <v>0</v>
      </c>
      <c r="CB398" s="70">
        <v>0</v>
      </c>
      <c r="CC398" s="70">
        <v>0</v>
      </c>
      <c r="CD398" s="70">
        <v>0</v>
      </c>
    </row>
    <row r="399" spans="1:82">
      <c r="A399" s="70" t="s">
        <v>2121</v>
      </c>
      <c r="B399" s="70">
        <v>166</v>
      </c>
      <c r="C399" s="70">
        <v>13</v>
      </c>
      <c r="D399" s="70">
        <v>10</v>
      </c>
      <c r="E399" s="70">
        <v>2016</v>
      </c>
      <c r="F399" s="70" t="s">
        <v>155</v>
      </c>
      <c r="G399" s="70" t="s">
        <v>2108</v>
      </c>
      <c r="H399" s="70" t="s">
        <v>2109</v>
      </c>
      <c r="I399" s="148"/>
      <c r="J399" s="71">
        <v>1.8722110846636322</v>
      </c>
      <c r="K399" s="71">
        <v>2.5820984539251199</v>
      </c>
      <c r="L399" s="71">
        <v>4.6925527686276425</v>
      </c>
      <c r="M399" s="71">
        <v>82.128328225594601</v>
      </c>
      <c r="N399" s="71">
        <v>71.843499403551419</v>
      </c>
      <c r="O399" s="71">
        <v>26.917317920400436</v>
      </c>
      <c r="P399" s="71">
        <v>18.550600344243826</v>
      </c>
      <c r="Q399" s="71">
        <v>2.665158306913332</v>
      </c>
      <c r="R399" s="71">
        <v>6.2870126651062455</v>
      </c>
      <c r="S399" s="71">
        <v>11.337767582020003</v>
      </c>
      <c r="T399" s="72"/>
      <c r="U399" s="71">
        <v>333117</v>
      </c>
      <c r="V399" s="71">
        <v>1228</v>
      </c>
      <c r="W399" s="71">
        <v>80</v>
      </c>
      <c r="X399" s="71">
        <v>19745</v>
      </c>
      <c r="Y399" s="71">
        <v>21356</v>
      </c>
      <c r="Z399" s="71">
        <v>15831</v>
      </c>
      <c r="AA399" s="71">
        <v>3818</v>
      </c>
      <c r="AB399" s="71">
        <v>37733</v>
      </c>
      <c r="AC399" s="71">
        <v>1073759.8771164201</v>
      </c>
      <c r="AD399" s="71">
        <v>11.33776758202</v>
      </c>
      <c r="AE399" s="72"/>
      <c r="AF399" s="71">
        <v>2194566.140501901</v>
      </c>
      <c r="AG399" s="71">
        <v>1955579.724741397</v>
      </c>
      <c r="AH399" s="71">
        <v>469360.61274538463</v>
      </c>
      <c r="AI399" s="71">
        <v>127240749.119221</v>
      </c>
      <c r="AJ399" s="71">
        <v>112480792.000185</v>
      </c>
      <c r="AK399" s="71">
        <v>0</v>
      </c>
      <c r="AL399" s="71">
        <v>0</v>
      </c>
      <c r="AM399" s="71">
        <v>5175166.8416869435</v>
      </c>
      <c r="AN399" s="71">
        <v>0</v>
      </c>
      <c r="AO399" s="71">
        <v>0</v>
      </c>
      <c r="AP399" s="71">
        <v>249516214.43908164</v>
      </c>
      <c r="AQ399" s="72"/>
      <c r="AR399" s="71">
        <v>352</v>
      </c>
      <c r="AS399" s="71">
        <v>31</v>
      </c>
      <c r="AT399" s="71">
        <v>0</v>
      </c>
      <c r="AU399" s="71">
        <v>0</v>
      </c>
      <c r="AV399" s="71">
        <v>0</v>
      </c>
      <c r="AW399" s="71">
        <v>0</v>
      </c>
      <c r="AX399" s="71"/>
      <c r="AY399" s="72"/>
      <c r="AZ399" s="71">
        <v>1476.3</v>
      </c>
      <c r="BA399" s="71">
        <v>531.4</v>
      </c>
      <c r="BB399" s="71">
        <v>0</v>
      </c>
      <c r="BC399" s="71">
        <v>0</v>
      </c>
      <c r="BD399" s="71">
        <v>0</v>
      </c>
      <c r="BE399" s="71">
        <v>0</v>
      </c>
      <c r="BF399" s="71"/>
      <c r="BG399" s="72"/>
      <c r="BH399" s="71">
        <v>0</v>
      </c>
      <c r="BI399" s="71">
        <v>0</v>
      </c>
      <c r="BJ399" s="71">
        <v>0</v>
      </c>
      <c r="BK399" s="71">
        <v>0</v>
      </c>
      <c r="BL399" s="71">
        <v>24.54</v>
      </c>
      <c r="BM399" s="71">
        <v>0</v>
      </c>
      <c r="BN399" s="72"/>
      <c r="BO399" s="71">
        <v>0</v>
      </c>
      <c r="BP399" s="71">
        <v>0</v>
      </c>
      <c r="BQ399" s="71">
        <v>0</v>
      </c>
      <c r="BR399" s="71">
        <v>0</v>
      </c>
      <c r="BS399" s="71">
        <v>5</v>
      </c>
      <c r="BT399" s="71">
        <v>0</v>
      </c>
      <c r="BU399"/>
      <c r="BV399" s="70">
        <v>24.54</v>
      </c>
      <c r="BW399" s="70">
        <v>0</v>
      </c>
      <c r="BX399" s="70">
        <v>0</v>
      </c>
      <c r="BY399" s="70">
        <v>0</v>
      </c>
      <c r="BZ399" s="70">
        <v>0</v>
      </c>
      <c r="CA399" s="70">
        <v>0</v>
      </c>
      <c r="CB399" s="70">
        <v>0</v>
      </c>
      <c r="CC399" s="70">
        <v>0</v>
      </c>
      <c r="CD399" s="70">
        <v>0</v>
      </c>
    </row>
    <row r="400" spans="1:82">
      <c r="A400" s="70" t="s">
        <v>2122</v>
      </c>
      <c r="B400" s="70">
        <v>167</v>
      </c>
      <c r="C400" s="70">
        <v>14</v>
      </c>
      <c r="D400" s="70">
        <v>10</v>
      </c>
      <c r="E400" s="70">
        <v>2017</v>
      </c>
      <c r="F400" s="70" t="s">
        <v>156</v>
      </c>
      <c r="G400" s="70" t="s">
        <v>2108</v>
      </c>
      <c r="H400" s="70" t="s">
        <v>2109</v>
      </c>
      <c r="I400" s="148"/>
      <c r="J400" s="71">
        <v>1.851797991961637</v>
      </c>
      <c r="K400" s="71">
        <v>2.5845119969991708</v>
      </c>
      <c r="L400" s="71">
        <v>4.2461476786569765</v>
      </c>
      <c r="M400" s="71">
        <v>78.827391274227978</v>
      </c>
      <c r="N400" s="71">
        <v>69.315906464628881</v>
      </c>
      <c r="O400" s="71">
        <v>26.591824624462745</v>
      </c>
      <c r="P400" s="71">
        <v>17.988918098008263</v>
      </c>
      <c r="Q400" s="71">
        <v>2.5620358948146902</v>
      </c>
      <c r="R400" s="71">
        <v>5.9825757799796317</v>
      </c>
      <c r="S400" s="71">
        <v>10.587361034879999</v>
      </c>
      <c r="T400" s="72"/>
      <c r="U400" s="71">
        <v>336638</v>
      </c>
      <c r="V400" s="71">
        <v>1228</v>
      </c>
      <c r="W400" s="71">
        <v>80</v>
      </c>
      <c r="X400" s="71">
        <v>19745</v>
      </c>
      <c r="Y400" s="71">
        <v>21506</v>
      </c>
      <c r="Z400" s="71">
        <v>15899</v>
      </c>
      <c r="AA400" s="71">
        <v>3726</v>
      </c>
      <c r="AB400" s="71">
        <v>37510</v>
      </c>
      <c r="AC400" s="71">
        <v>1042039</v>
      </c>
      <c r="AD400" s="71">
        <v>10.587361034880001</v>
      </c>
      <c r="AE400" s="72"/>
      <c r="AF400" s="71">
        <v>2273352.2286535809</v>
      </c>
      <c r="AG400" s="71">
        <v>1976925.889296361</v>
      </c>
      <c r="AH400" s="71">
        <v>584073.19058067119</v>
      </c>
      <c r="AI400" s="71">
        <v>126937756.3408677</v>
      </c>
      <c r="AJ400" s="71">
        <v>108647027.04315209</v>
      </c>
      <c r="AK400" s="71">
        <v>0</v>
      </c>
      <c r="AL400" s="71">
        <v>0</v>
      </c>
      <c r="AM400" s="71">
        <v>5152631.7504003448</v>
      </c>
      <c r="AN400" s="71">
        <v>0</v>
      </c>
      <c r="AO400" s="71">
        <v>0</v>
      </c>
      <c r="AP400" s="71">
        <v>245571766.44295076</v>
      </c>
      <c r="AQ400" s="72"/>
      <c r="AR400" s="71">
        <v>367</v>
      </c>
      <c r="AS400" s="71">
        <v>48</v>
      </c>
      <c r="AT400" s="71">
        <v>0</v>
      </c>
      <c r="AU400" s="71">
        <v>0</v>
      </c>
      <c r="AV400" s="71">
        <v>0</v>
      </c>
      <c r="AW400" s="71">
        <v>0</v>
      </c>
      <c r="AX400" s="71"/>
      <c r="AY400" s="72"/>
      <c r="AZ400" s="71">
        <v>1547.8</v>
      </c>
      <c r="BA400" s="71">
        <v>1949.6</v>
      </c>
      <c r="BB400" s="71">
        <v>0</v>
      </c>
      <c r="BC400" s="71">
        <v>0</v>
      </c>
      <c r="BD400" s="71">
        <v>0</v>
      </c>
      <c r="BE400" s="71">
        <v>0</v>
      </c>
      <c r="BF400" s="71"/>
      <c r="BG400" s="72"/>
      <c r="BH400" s="71">
        <v>0</v>
      </c>
      <c r="BI400" s="71">
        <v>0</v>
      </c>
      <c r="BJ400" s="71">
        <v>0</v>
      </c>
      <c r="BK400" s="71">
        <v>0</v>
      </c>
      <c r="BL400" s="71">
        <v>19.701000000000001</v>
      </c>
      <c r="BM400" s="71">
        <v>0</v>
      </c>
      <c r="BN400" s="72"/>
      <c r="BO400" s="71">
        <v>0</v>
      </c>
      <c r="BP400" s="71">
        <v>0</v>
      </c>
      <c r="BQ400" s="71">
        <v>0</v>
      </c>
      <c r="BR400" s="71">
        <v>0</v>
      </c>
      <c r="BS400" s="71">
        <v>4</v>
      </c>
      <c r="BT400" s="71">
        <v>0</v>
      </c>
      <c r="BU400"/>
      <c r="BV400" s="70">
        <v>19.701000000000001</v>
      </c>
      <c r="BW400" s="70">
        <v>0</v>
      </c>
      <c r="BX400" s="70">
        <v>0</v>
      </c>
      <c r="BY400" s="70">
        <v>0</v>
      </c>
      <c r="BZ400" s="70">
        <v>0</v>
      </c>
      <c r="CA400" s="70">
        <v>0</v>
      </c>
      <c r="CB400" s="70">
        <v>0</v>
      </c>
      <c r="CC400" s="70">
        <v>0</v>
      </c>
      <c r="CD400" s="70">
        <v>0</v>
      </c>
    </row>
    <row r="401" spans="1:82">
      <c r="A401" s="70" t="s">
        <v>2123</v>
      </c>
      <c r="B401" s="70">
        <v>168</v>
      </c>
      <c r="C401" s="70">
        <v>15</v>
      </c>
      <c r="D401" s="70">
        <v>10</v>
      </c>
      <c r="E401" s="70">
        <v>2018</v>
      </c>
      <c r="F401" s="70" t="s">
        <v>183</v>
      </c>
      <c r="G401" s="70" t="s">
        <v>2108</v>
      </c>
      <c r="H401" s="70" t="s">
        <v>2109</v>
      </c>
      <c r="I401" s="148"/>
      <c r="J401" s="71">
        <v>1.5741225212491461</v>
      </c>
      <c r="K401" s="71">
        <v>2.427638282984518</v>
      </c>
      <c r="L401" s="71">
        <v>3.7866121118021026</v>
      </c>
      <c r="M401" s="71">
        <v>76.931114742671312</v>
      </c>
      <c r="N401" s="71">
        <v>64.825717608489086</v>
      </c>
      <c r="O401" s="71">
        <v>25.890364086369257</v>
      </c>
      <c r="P401" s="71">
        <v>17.656895812078027</v>
      </c>
      <c r="Q401" s="71">
        <v>2.34775283006933</v>
      </c>
      <c r="R401" s="71">
        <v>5.920614222013227</v>
      </c>
      <c r="S401" s="71">
        <v>10.985025467450001</v>
      </c>
      <c r="T401" s="72"/>
      <c r="U401" s="71">
        <v>298292</v>
      </c>
      <c r="V401" s="71">
        <v>1228</v>
      </c>
      <c r="W401" s="71">
        <v>80</v>
      </c>
      <c r="X401" s="71">
        <v>19745</v>
      </c>
      <c r="Y401" s="71">
        <v>21503</v>
      </c>
      <c r="Z401" s="71">
        <v>15776</v>
      </c>
      <c r="AA401" s="71">
        <v>3694</v>
      </c>
      <c r="AB401" s="71">
        <v>37042</v>
      </c>
      <c r="AC401" s="71">
        <v>1027205</v>
      </c>
      <c r="AD401" s="71">
        <v>10.985025467450001</v>
      </c>
      <c r="AE401" s="72"/>
      <c r="AF401" s="71">
        <v>1958203.247802224</v>
      </c>
      <c r="AG401" s="71">
        <v>1755513.54128494</v>
      </c>
      <c r="AH401" s="71">
        <v>528235.76445611613</v>
      </c>
      <c r="AI401" s="71">
        <v>122099112.2800625</v>
      </c>
      <c r="AJ401" s="71">
        <v>107328164.2893687</v>
      </c>
      <c r="AK401" s="71">
        <v>0</v>
      </c>
      <c r="AL401" s="71">
        <v>0</v>
      </c>
      <c r="AM401" s="71">
        <v>5098872.4429808967</v>
      </c>
      <c r="AN401" s="71">
        <v>0</v>
      </c>
      <c r="AO401" s="71">
        <v>0</v>
      </c>
      <c r="AP401" s="71">
        <v>238768101.56595537</v>
      </c>
      <c r="AQ401" s="72"/>
      <c r="AR401" s="71">
        <v>382</v>
      </c>
      <c r="AS401" s="71">
        <v>52</v>
      </c>
      <c r="AT401" s="71">
        <v>0</v>
      </c>
      <c r="AU401" s="71">
        <v>0</v>
      </c>
      <c r="AV401" s="71">
        <v>0</v>
      </c>
      <c r="AW401" s="71">
        <v>0</v>
      </c>
      <c r="AX401" s="71"/>
      <c r="AY401" s="72"/>
      <c r="AZ401" s="71">
        <v>1620.0000000000005</v>
      </c>
      <c r="BA401" s="71">
        <v>1995.1</v>
      </c>
      <c r="BB401" s="71">
        <v>0</v>
      </c>
      <c r="BC401" s="71">
        <v>0</v>
      </c>
      <c r="BD401" s="71">
        <v>0</v>
      </c>
      <c r="BE401" s="71">
        <v>0</v>
      </c>
      <c r="BF401" s="71"/>
      <c r="BG401" s="72"/>
      <c r="BH401" s="71">
        <v>0</v>
      </c>
      <c r="BI401" s="71">
        <v>0</v>
      </c>
      <c r="BJ401" s="71">
        <v>0</v>
      </c>
      <c r="BK401" s="71">
        <v>0</v>
      </c>
      <c r="BL401" s="71">
        <v>23.29</v>
      </c>
      <c r="BM401" s="71">
        <v>0</v>
      </c>
      <c r="BN401" s="72"/>
      <c r="BO401" s="71">
        <v>0</v>
      </c>
      <c r="BP401" s="71">
        <v>0</v>
      </c>
      <c r="BQ401" s="71">
        <v>0</v>
      </c>
      <c r="BR401" s="71">
        <v>0</v>
      </c>
      <c r="BS401" s="71">
        <v>5</v>
      </c>
      <c r="BT401" s="71">
        <v>0</v>
      </c>
      <c r="BU401"/>
      <c r="BV401" s="70">
        <v>23.29</v>
      </c>
      <c r="BW401" s="70">
        <v>0</v>
      </c>
      <c r="BX401" s="70">
        <v>0</v>
      </c>
      <c r="BY401" s="70">
        <v>0</v>
      </c>
      <c r="BZ401" s="70">
        <v>0</v>
      </c>
      <c r="CA401" s="70">
        <v>0</v>
      </c>
      <c r="CB401" s="70">
        <v>0</v>
      </c>
      <c r="CC401" s="70">
        <v>0</v>
      </c>
      <c r="CD401" s="70">
        <v>0</v>
      </c>
    </row>
    <row r="402" spans="1:82">
      <c r="A402" s="70" t="s">
        <v>2124</v>
      </c>
      <c r="B402" s="70">
        <v>169</v>
      </c>
      <c r="C402" s="70">
        <v>16</v>
      </c>
      <c r="D402" s="70">
        <v>10</v>
      </c>
      <c r="E402" s="70">
        <v>2019</v>
      </c>
      <c r="F402" s="70" t="s">
        <v>158</v>
      </c>
      <c r="G402" s="70" t="s">
        <v>2108</v>
      </c>
      <c r="H402" s="70" t="s">
        <v>2109</v>
      </c>
      <c r="I402" s="148"/>
      <c r="J402" s="71">
        <v>1.5160758759137931</v>
      </c>
      <c r="K402" s="71">
        <v>2.2019644303775556</v>
      </c>
      <c r="L402" s="71">
        <v>3.8195685187543531</v>
      </c>
      <c r="M402" s="71">
        <v>70.838183280930011</v>
      </c>
      <c r="N402" s="71">
        <v>56.781499216970062</v>
      </c>
      <c r="O402" s="71">
        <v>24.994129445430563</v>
      </c>
      <c r="P402" s="71">
        <v>17.60223424747781</v>
      </c>
      <c r="Q402" s="71">
        <v>2.2590260068462702</v>
      </c>
      <c r="R402" s="71">
        <v>6.3685585032330616</v>
      </c>
      <c r="S402" s="71">
        <v>10.828631510200001</v>
      </c>
      <c r="T402" s="72"/>
      <c r="U402" s="71">
        <v>297795</v>
      </c>
      <c r="V402" s="71">
        <v>1228</v>
      </c>
      <c r="W402" s="71">
        <v>80</v>
      </c>
      <c r="X402" s="71">
        <v>19745</v>
      </c>
      <c r="Y402" s="71">
        <v>21517</v>
      </c>
      <c r="Z402" s="71">
        <v>15648</v>
      </c>
      <c r="AA402" s="71">
        <v>3655</v>
      </c>
      <c r="AB402" s="71">
        <v>36607</v>
      </c>
      <c r="AC402" s="71">
        <v>1123019</v>
      </c>
      <c r="AD402" s="71">
        <v>10.828631510199999</v>
      </c>
      <c r="AE402" s="72"/>
      <c r="AF402" s="71">
        <v>1888761.016864686</v>
      </c>
      <c r="AG402" s="71">
        <v>1694598.908110579</v>
      </c>
      <c r="AH402" s="71">
        <v>574489.09252806613</v>
      </c>
      <c r="AI402" s="71">
        <v>119161532.8988079</v>
      </c>
      <c r="AJ402" s="71">
        <v>100220627.2433411</v>
      </c>
      <c r="AK402" s="71">
        <v>0</v>
      </c>
      <c r="AL402" s="71">
        <v>0</v>
      </c>
      <c r="AM402" s="71">
        <v>4985597.8226515437</v>
      </c>
      <c r="AN402" s="71">
        <v>0</v>
      </c>
      <c r="AO402" s="71">
        <v>0</v>
      </c>
      <c r="AP402" s="71">
        <v>228525606.98230389</v>
      </c>
      <c r="AQ402" s="72"/>
      <c r="AR402" s="71">
        <v>395</v>
      </c>
      <c r="AS402" s="71">
        <v>53</v>
      </c>
      <c r="AT402" s="71">
        <v>0</v>
      </c>
      <c r="AU402" s="71">
        <v>1</v>
      </c>
      <c r="AV402" s="71">
        <v>0</v>
      </c>
      <c r="AW402" s="71">
        <v>0</v>
      </c>
      <c r="AX402" s="71"/>
      <c r="AY402" s="72"/>
      <c r="AZ402" s="71">
        <v>1690.5</v>
      </c>
      <c r="BA402" s="71">
        <v>2030.7</v>
      </c>
      <c r="BB402" s="71">
        <v>0</v>
      </c>
      <c r="BC402" s="71">
        <v>22</v>
      </c>
      <c r="BD402" s="71">
        <v>0</v>
      </c>
      <c r="BE402" s="71">
        <v>0</v>
      </c>
      <c r="BF402" s="71"/>
      <c r="BG402" s="72"/>
      <c r="BH402" s="71">
        <v>0</v>
      </c>
      <c r="BI402" s="71">
        <v>0</v>
      </c>
      <c r="BJ402" s="71">
        <v>0</v>
      </c>
      <c r="BK402" s="71">
        <v>0</v>
      </c>
      <c r="BL402" s="71">
        <v>24.125</v>
      </c>
      <c r="BM402" s="71">
        <v>0</v>
      </c>
      <c r="BN402" s="72"/>
      <c r="BO402" s="71">
        <v>0</v>
      </c>
      <c r="BP402" s="71">
        <v>0</v>
      </c>
      <c r="BQ402" s="71">
        <v>0</v>
      </c>
      <c r="BR402" s="71">
        <v>0</v>
      </c>
      <c r="BS402" s="71">
        <v>5</v>
      </c>
      <c r="BT402" s="71">
        <v>0</v>
      </c>
      <c r="BU402"/>
      <c r="BV402" s="70">
        <v>24.125</v>
      </c>
      <c r="BW402" s="70">
        <v>0</v>
      </c>
      <c r="BX402" s="70">
        <v>0</v>
      </c>
      <c r="BY402" s="70">
        <v>0</v>
      </c>
      <c r="BZ402" s="70">
        <v>0</v>
      </c>
      <c r="CA402" s="70">
        <v>0</v>
      </c>
      <c r="CB402" s="70">
        <v>0</v>
      </c>
      <c r="CC402" s="70">
        <v>0</v>
      </c>
      <c r="CD402" s="70">
        <v>0</v>
      </c>
    </row>
    <row r="403" spans="1:82">
      <c r="A403" s="70" t="s">
        <v>2125</v>
      </c>
      <c r="B403" s="70">
        <v>170</v>
      </c>
      <c r="C403" s="70">
        <v>17</v>
      </c>
      <c r="D403" s="70">
        <v>10</v>
      </c>
      <c r="E403" s="70">
        <v>2020</v>
      </c>
      <c r="F403" s="70" t="s">
        <v>159</v>
      </c>
      <c r="G403" s="70" t="s">
        <v>2108</v>
      </c>
      <c r="H403" s="70" t="s">
        <v>2109</v>
      </c>
      <c r="I403" s="148"/>
      <c r="J403" s="71">
        <v>1.0368098549486739</v>
      </c>
      <c r="K403" s="71">
        <v>2.1677785173583128</v>
      </c>
      <c r="L403" s="71">
        <v>3.8481620754020733</v>
      </c>
      <c r="M403" s="71">
        <v>57.229942656523804</v>
      </c>
      <c r="N403" s="71">
        <v>58.046280463355323</v>
      </c>
      <c r="O403" s="71">
        <v>22.043932593256233</v>
      </c>
      <c r="P403" s="71">
        <v>16.361294972723673</v>
      </c>
      <c r="Q403" s="71">
        <v>2.1247086284034702</v>
      </c>
      <c r="R403" s="71">
        <v>5.722504290562326</v>
      </c>
      <c r="S403" s="71">
        <v>8.1058081919999996</v>
      </c>
      <c r="T403" s="72"/>
      <c r="U403" s="71">
        <v>219932</v>
      </c>
      <c r="V403" s="71">
        <v>1063</v>
      </c>
      <c r="W403" s="71">
        <v>78</v>
      </c>
      <c r="X403" s="71">
        <v>17306</v>
      </c>
      <c r="Y403" s="71">
        <v>21487</v>
      </c>
      <c r="Z403" s="71">
        <v>15752</v>
      </c>
      <c r="AA403" s="71">
        <v>3611</v>
      </c>
      <c r="AB403" s="71">
        <v>36036</v>
      </c>
      <c r="AC403" s="71">
        <v>1014427</v>
      </c>
      <c r="AD403" s="71">
        <v>8.1058081919999996</v>
      </c>
      <c r="AE403" s="72"/>
      <c r="AF403" s="71">
        <v>1362241.928653307</v>
      </c>
      <c r="AG403" s="71">
        <v>1582815.9213218305</v>
      </c>
      <c r="AH403" s="71">
        <v>569992.61649228004</v>
      </c>
      <c r="AI403" s="71">
        <v>98646674.89683798</v>
      </c>
      <c r="AJ403" s="71">
        <v>105886336.7763824</v>
      </c>
      <c r="AK403" s="71"/>
      <c r="AL403" s="71"/>
      <c r="AM403" s="71">
        <v>4703098.3683104999</v>
      </c>
      <c r="AN403" s="71"/>
      <c r="AO403" s="71"/>
      <c r="AP403" s="71">
        <v>212751160.50799829</v>
      </c>
      <c r="AQ403" s="72"/>
      <c r="AR403" s="71">
        <v>413</v>
      </c>
      <c r="AS403" s="71">
        <v>53</v>
      </c>
      <c r="AT403" s="71">
        <v>0</v>
      </c>
      <c r="AU403" s="71">
        <v>1</v>
      </c>
      <c r="AV403" s="71">
        <v>0</v>
      </c>
      <c r="AW403" s="71">
        <v>0</v>
      </c>
      <c r="AX403" s="71"/>
      <c r="AY403" s="72"/>
      <c r="AZ403" s="71">
        <v>1792.1999999999989</v>
      </c>
      <c r="BA403" s="71">
        <v>2030.7</v>
      </c>
      <c r="BB403" s="71">
        <v>0</v>
      </c>
      <c r="BC403" s="71">
        <v>22</v>
      </c>
      <c r="BD403" s="71">
        <v>0</v>
      </c>
      <c r="BE403" s="71">
        <v>0</v>
      </c>
      <c r="BF403" s="71"/>
      <c r="BG403" s="72"/>
      <c r="BH403" s="71">
        <v>0</v>
      </c>
      <c r="BI403" s="71">
        <v>0</v>
      </c>
      <c r="BJ403" s="71">
        <v>0</v>
      </c>
      <c r="BK403" s="71">
        <v>0</v>
      </c>
      <c r="BL403" s="71">
        <v>18.887999999999998</v>
      </c>
      <c r="BM403" s="71">
        <v>0</v>
      </c>
      <c r="BN403" s="72"/>
      <c r="BO403" s="71">
        <v>0</v>
      </c>
      <c r="BP403" s="71">
        <v>0</v>
      </c>
      <c r="BQ403" s="71">
        <v>0</v>
      </c>
      <c r="BR403" s="71">
        <v>0</v>
      </c>
      <c r="BS403" s="71">
        <v>5</v>
      </c>
      <c r="BT403" s="71">
        <v>0</v>
      </c>
      <c r="BU403"/>
      <c r="BV403" s="70">
        <v>18.888000000000002</v>
      </c>
      <c r="BW403" s="70">
        <v>0</v>
      </c>
      <c r="BX403" s="70">
        <v>0</v>
      </c>
      <c r="BY403" s="70">
        <v>0</v>
      </c>
      <c r="BZ403" s="70">
        <v>0</v>
      </c>
      <c r="CA403" s="70">
        <v>0</v>
      </c>
      <c r="CB403" s="70">
        <v>0</v>
      </c>
      <c r="CC403" s="70">
        <v>0</v>
      </c>
      <c r="CD403" s="70">
        <v>0</v>
      </c>
    </row>
    <row r="404" spans="1:82">
      <c r="A404" s="70" t="s">
        <v>2126</v>
      </c>
      <c r="B404" s="70">
        <v>170</v>
      </c>
      <c r="C404" s="70">
        <v>18</v>
      </c>
      <c r="D404" s="70">
        <v>10</v>
      </c>
      <c r="E404" s="70">
        <v>2021</v>
      </c>
      <c r="F404" s="70" t="s">
        <v>160</v>
      </c>
      <c r="G404" s="70" t="s">
        <v>2108</v>
      </c>
      <c r="H404" s="70" t="s">
        <v>2109</v>
      </c>
      <c r="I404" s="148"/>
      <c r="J404" s="71">
        <v>1.1135880620990304</v>
      </c>
      <c r="K404" s="71">
        <v>2.3528989921247052</v>
      </c>
      <c r="L404" s="71">
        <v>3.4690084858277008</v>
      </c>
      <c r="M404" s="71">
        <v>65.506619656045601</v>
      </c>
      <c r="N404" s="71">
        <v>57.342108804617297</v>
      </c>
      <c r="O404" s="71">
        <v>21.354739603795046</v>
      </c>
      <c r="P404" s="71">
        <v>16.574457519106886</v>
      </c>
      <c r="Q404" s="71">
        <v>2.05329940584563</v>
      </c>
      <c r="R404" s="71">
        <v>4.6698406085572657</v>
      </c>
      <c r="S404" s="71">
        <v>7.6034238622399988</v>
      </c>
      <c r="T404" s="72"/>
      <c r="U404" s="71">
        <v>234691</v>
      </c>
      <c r="V404" s="71">
        <v>1063</v>
      </c>
      <c r="W404" s="71">
        <v>78</v>
      </c>
      <c r="X404" s="71">
        <v>17306</v>
      </c>
      <c r="Y404" s="71">
        <v>21152</v>
      </c>
      <c r="Z404" s="71">
        <v>15712</v>
      </c>
      <c r="AA404" s="71">
        <v>3567</v>
      </c>
      <c r="AB404" s="71">
        <v>35167</v>
      </c>
      <c r="AC404" s="71">
        <v>803083.99999999988</v>
      </c>
      <c r="AD404" s="71">
        <v>7.6034238622399988</v>
      </c>
      <c r="AE404" s="72"/>
      <c r="AF404" s="71">
        <v>1428670.6975178635</v>
      </c>
      <c r="AG404" s="71">
        <v>1680625.8227794643</v>
      </c>
      <c r="AH404" s="71">
        <v>535627.75254581962</v>
      </c>
      <c r="AI404" s="71">
        <v>108124467.81706169</v>
      </c>
      <c r="AJ404" s="71">
        <v>101356414.6528358</v>
      </c>
      <c r="AK404" s="71">
        <v>0</v>
      </c>
      <c r="AL404" s="71">
        <v>0</v>
      </c>
      <c r="AM404" s="71">
        <v>4616157.1425370052</v>
      </c>
      <c r="AN404" s="71">
        <v>0</v>
      </c>
      <c r="AO404" s="71">
        <v>0</v>
      </c>
      <c r="AP404" s="71">
        <v>217741963.88527763</v>
      </c>
      <c r="AQ404" s="72"/>
      <c r="AR404" s="71">
        <v>434</v>
      </c>
      <c r="AS404" s="71">
        <v>55</v>
      </c>
      <c r="AT404" s="71">
        <v>0</v>
      </c>
      <c r="AU404" s="71">
        <v>1</v>
      </c>
      <c r="AV404" s="71">
        <v>0</v>
      </c>
      <c r="AW404" s="71">
        <v>0</v>
      </c>
      <c r="AX404" s="71"/>
      <c r="AY404" s="72"/>
      <c r="AZ404" s="71">
        <v>1906.4999999999991</v>
      </c>
      <c r="BA404" s="71">
        <v>2129.6999999999998</v>
      </c>
      <c r="BB404" s="71">
        <v>0</v>
      </c>
      <c r="BC404" s="71">
        <v>22</v>
      </c>
      <c r="BD404" s="71">
        <v>0</v>
      </c>
      <c r="BE404" s="71">
        <v>0</v>
      </c>
      <c r="BF404" s="71"/>
      <c r="BG404" s="72"/>
      <c r="BH404" s="71">
        <v>0</v>
      </c>
      <c r="BI404" s="71">
        <v>0</v>
      </c>
      <c r="BJ404" s="71">
        <v>0</v>
      </c>
      <c r="BK404" s="71">
        <v>0</v>
      </c>
      <c r="BL404" s="71">
        <v>20.374000000000002</v>
      </c>
      <c r="BM404" s="71">
        <v>0</v>
      </c>
      <c r="BN404" s="72"/>
      <c r="BO404" s="71">
        <v>0</v>
      </c>
      <c r="BP404" s="71">
        <v>0</v>
      </c>
      <c r="BQ404" s="71">
        <v>0</v>
      </c>
      <c r="BR404" s="71">
        <v>0</v>
      </c>
      <c r="BS404" s="71">
        <v>5</v>
      </c>
      <c r="BT404" s="71">
        <v>0</v>
      </c>
      <c r="BU404"/>
      <c r="BV404" s="70">
        <v>20.373999999999999</v>
      </c>
      <c r="BW404" s="70">
        <v>0</v>
      </c>
      <c r="BX404" s="70">
        <v>0</v>
      </c>
      <c r="BY404" s="70">
        <v>0</v>
      </c>
      <c r="BZ404" s="70">
        <v>0</v>
      </c>
      <c r="CA404" s="70">
        <v>0</v>
      </c>
      <c r="CB404" s="70">
        <v>0</v>
      </c>
      <c r="CC404" s="70">
        <v>0</v>
      </c>
      <c r="CD404" s="70">
        <v>0</v>
      </c>
    </row>
    <row r="405" spans="1:82">
      <c r="A405" s="70" t="s">
        <v>2127</v>
      </c>
      <c r="B405" s="70">
        <v>170</v>
      </c>
      <c r="C405" s="70">
        <v>19</v>
      </c>
      <c r="D405" s="70">
        <v>10</v>
      </c>
      <c r="E405" s="70">
        <v>2022</v>
      </c>
      <c r="F405" s="70" t="s">
        <v>161</v>
      </c>
      <c r="G405" s="70" t="s">
        <v>2108</v>
      </c>
      <c r="H405" s="70" t="s">
        <v>2109</v>
      </c>
      <c r="I405" s="148"/>
      <c r="J405" s="71">
        <v>0.96540377423021195</v>
      </c>
      <c r="K405" s="71">
        <v>2.1565230101729123</v>
      </c>
      <c r="L405" s="71">
        <v>3.2144696924689868</v>
      </c>
      <c r="M405" s="71">
        <v>62.499586365316738</v>
      </c>
      <c r="N405" s="71">
        <v>61.087804123814855</v>
      </c>
      <c r="O405" s="71">
        <v>22.344514743563678</v>
      </c>
      <c r="P405" s="71">
        <v>16.371351834549163</v>
      </c>
      <c r="Q405" s="71">
        <v>2.0270652870464323</v>
      </c>
      <c r="R405" s="71">
        <v>6.4395790994777364</v>
      </c>
      <c r="S405" s="71">
        <v>7.2841881029000008</v>
      </c>
      <c r="T405" s="72"/>
      <c r="U405" s="71">
        <v>246005</v>
      </c>
      <c r="V405" s="71">
        <v>1063</v>
      </c>
      <c r="W405" s="71">
        <v>78</v>
      </c>
      <c r="X405" s="71">
        <v>17306</v>
      </c>
      <c r="Y405" s="71">
        <v>20923</v>
      </c>
      <c r="Z405" s="71">
        <v>15620</v>
      </c>
      <c r="AA405" s="71">
        <v>3577</v>
      </c>
      <c r="AB405" s="71">
        <v>34433</v>
      </c>
      <c r="AC405" s="71">
        <v>1121338.9999999998</v>
      </c>
      <c r="AD405" s="71">
        <v>7.2841881029000008</v>
      </c>
      <c r="AE405" s="72"/>
      <c r="AF405" s="71">
        <v>1248881.4714150145</v>
      </c>
      <c r="AG405" s="71">
        <v>1635410.261135173</v>
      </c>
      <c r="AH405" s="71">
        <v>605221.38027821237</v>
      </c>
      <c r="AI405" s="71">
        <v>100769621.28424406</v>
      </c>
      <c r="AJ405" s="71">
        <v>113369195.08566524</v>
      </c>
      <c r="AK405" s="71">
        <v>0</v>
      </c>
      <c r="AL405" s="71">
        <v>0</v>
      </c>
      <c r="AM405" s="71">
        <v>4446240.1283202097</v>
      </c>
      <c r="AN405" s="71">
        <v>0</v>
      </c>
      <c r="AO405" s="71">
        <v>0</v>
      </c>
      <c r="AP405" s="71">
        <v>222074569.61105794</v>
      </c>
      <c r="AQ405" s="72"/>
      <c r="AR405" s="71">
        <v>462</v>
      </c>
      <c r="AS405" s="71">
        <v>55</v>
      </c>
      <c r="AT405" s="71">
        <v>0</v>
      </c>
      <c r="AU405" s="71">
        <v>1</v>
      </c>
      <c r="AV405" s="71">
        <v>0</v>
      </c>
      <c r="AW405" s="71">
        <v>0</v>
      </c>
      <c r="AX405" s="71"/>
      <c r="AY405" s="72"/>
      <c r="AZ405" s="71">
        <v>2083.4000000000005</v>
      </c>
      <c r="BA405" s="71">
        <v>2129.6999999999998</v>
      </c>
      <c r="BB405" s="71">
        <v>0</v>
      </c>
      <c r="BC405" s="71">
        <v>22</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2128</v>
      </c>
      <c r="B406" s="70">
        <v>170</v>
      </c>
      <c r="C406" s="70">
        <v>20</v>
      </c>
      <c r="D406" s="70">
        <v>10</v>
      </c>
      <c r="E406" s="70">
        <v>2023</v>
      </c>
      <c r="F406" s="70" t="s">
        <v>1539</v>
      </c>
      <c r="G406" s="1064" t="s">
        <v>2108</v>
      </c>
      <c r="H406" s="70" t="s">
        <v>2109</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485</v>
      </c>
      <c r="AS406" s="71">
        <v>55</v>
      </c>
      <c r="AT406" s="71">
        <v>0</v>
      </c>
      <c r="AU406" s="71">
        <v>1</v>
      </c>
      <c r="AV406" s="71">
        <v>0</v>
      </c>
      <c r="AW406" s="71">
        <v>0</v>
      </c>
      <c r="AX406" s="71"/>
      <c r="AY406" s="72"/>
      <c r="AZ406" s="71">
        <v>2203.5000000000009</v>
      </c>
      <c r="BA406" s="71">
        <v>2129.6999999999998</v>
      </c>
      <c r="BB406" s="71">
        <v>0</v>
      </c>
      <c r="BC406" s="71">
        <v>22</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2129</v>
      </c>
      <c r="B407" s="70">
        <v>170</v>
      </c>
      <c r="C407" s="70">
        <v>21</v>
      </c>
      <c r="D407" s="70">
        <v>10</v>
      </c>
      <c r="E407" s="70">
        <v>2024</v>
      </c>
      <c r="F407" s="70" t="s">
        <v>1554</v>
      </c>
      <c r="G407" s="1064" t="s">
        <v>2108</v>
      </c>
      <c r="H407" s="70" t="s">
        <v>2109</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2130</v>
      </c>
      <c r="B408" s="70">
        <v>188</v>
      </c>
      <c r="C408" s="70">
        <v>1</v>
      </c>
      <c r="D408" s="70">
        <v>12</v>
      </c>
      <c r="E408" s="70">
        <v>1990</v>
      </c>
      <c r="F408" s="70" t="s">
        <v>787</v>
      </c>
      <c r="G408" s="70" t="s">
        <v>2131</v>
      </c>
      <c r="H408" s="70" t="s">
        <v>2132</v>
      </c>
      <c r="I408" s="148"/>
      <c r="J408" s="71">
        <v>255.99487574213151</v>
      </c>
      <c r="K408" s="71">
        <v>6.1693907581624332</v>
      </c>
      <c r="L408" s="71">
        <v>14.682594382698349</v>
      </c>
      <c r="M408" s="71">
        <v>27.801895423319682</v>
      </c>
      <c r="N408" s="71">
        <v>24.53004461298741</v>
      </c>
      <c r="O408" s="71">
        <v>36.823655224116251</v>
      </c>
      <c r="P408" s="71">
        <v>57.279096289765597</v>
      </c>
      <c r="Q408" s="71">
        <v>2.6028219656229998</v>
      </c>
      <c r="R408" s="71">
        <v>0</v>
      </c>
      <c r="S408" s="71">
        <v>2.7781732322688311</v>
      </c>
      <c r="T408" s="72"/>
      <c r="U408" s="71">
        <v>6192037</v>
      </c>
      <c r="V408" s="71">
        <v>2096</v>
      </c>
      <c r="W408" s="71">
        <v>142</v>
      </c>
      <c r="X408" s="71">
        <v>9366</v>
      </c>
      <c r="Y408" s="71">
        <v>11040</v>
      </c>
      <c r="Z408" s="71">
        <v>15146</v>
      </c>
      <c r="AA408" s="71">
        <v>13908</v>
      </c>
      <c r="AB408" s="71">
        <v>42261</v>
      </c>
      <c r="AC408" s="71">
        <v>0</v>
      </c>
      <c r="AD408" s="71">
        <v>2.7781732322688311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2133</v>
      </c>
      <c r="B409" s="70">
        <v>189</v>
      </c>
      <c r="C409" s="70">
        <v>2</v>
      </c>
      <c r="D409" s="70">
        <v>12</v>
      </c>
      <c r="E409" s="70">
        <v>2005</v>
      </c>
      <c r="F409" s="70" t="s">
        <v>789</v>
      </c>
      <c r="G409" s="70" t="s">
        <v>2131</v>
      </c>
      <c r="H409" s="70" t="s">
        <v>2132</v>
      </c>
      <c r="I409" s="148"/>
      <c r="J409" s="71">
        <v>199.93664073028131</v>
      </c>
      <c r="K409" s="71">
        <v>4.748360735525873</v>
      </c>
      <c r="L409" s="71">
        <v>27.670906381612941</v>
      </c>
      <c r="M409" s="71">
        <v>47.611267724962993</v>
      </c>
      <c r="N409" s="71">
        <v>36.403775267331191</v>
      </c>
      <c r="O409" s="71">
        <v>51.373411541842813</v>
      </c>
      <c r="P409" s="71">
        <v>64.040029774815793</v>
      </c>
      <c r="Q409" s="71">
        <v>2.4702773093141901</v>
      </c>
      <c r="R409" s="71">
        <v>0</v>
      </c>
      <c r="S409" s="71">
        <v>2.5737070704777278</v>
      </c>
      <c r="T409" s="72"/>
      <c r="U409" s="71">
        <v>5075360</v>
      </c>
      <c r="V409" s="71">
        <v>2007</v>
      </c>
      <c r="W409" s="71">
        <v>295</v>
      </c>
      <c r="X409" s="71">
        <v>8912</v>
      </c>
      <c r="Y409" s="71">
        <v>13865</v>
      </c>
      <c r="Z409" s="71">
        <v>24452</v>
      </c>
      <c r="AA409" s="71">
        <v>12735</v>
      </c>
      <c r="AB409" s="71">
        <v>41930</v>
      </c>
      <c r="AC409" s="71">
        <v>0</v>
      </c>
      <c r="AD409" s="71">
        <v>2.5737070704777278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2134</v>
      </c>
      <c r="B410" s="70">
        <v>190</v>
      </c>
      <c r="C410" s="70">
        <v>3</v>
      </c>
      <c r="D410" s="70">
        <v>12</v>
      </c>
      <c r="E410" s="70">
        <v>2006</v>
      </c>
      <c r="F410" s="70" t="s">
        <v>790</v>
      </c>
      <c r="G410" s="70" t="s">
        <v>2131</v>
      </c>
      <c r="H410" s="70" t="s">
        <v>2132</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2135</v>
      </c>
      <c r="B411" s="70">
        <v>191</v>
      </c>
      <c r="C411" s="70">
        <v>4</v>
      </c>
      <c r="D411" s="70">
        <v>12</v>
      </c>
      <c r="E411" s="70">
        <v>2007</v>
      </c>
      <c r="F411" s="70" t="s">
        <v>791</v>
      </c>
      <c r="G411" s="70" t="s">
        <v>2131</v>
      </c>
      <c r="H411" s="70" t="s">
        <v>2132</v>
      </c>
      <c r="I411" s="148"/>
      <c r="J411" s="71">
        <v>219.08305429335749</v>
      </c>
      <c r="K411" s="71">
        <v>4.2864285422367674</v>
      </c>
      <c r="L411" s="71">
        <v>25.58754859932338</v>
      </c>
      <c r="M411" s="71">
        <v>46.401351283201059</v>
      </c>
      <c r="N411" s="71">
        <v>43.831635067578077</v>
      </c>
      <c r="O411" s="71">
        <v>50.160544469986426</v>
      </c>
      <c r="P411" s="71">
        <v>64.178509725753671</v>
      </c>
      <c r="Q411" s="71">
        <v>2.5598658058216799</v>
      </c>
      <c r="R411" s="71">
        <v>0</v>
      </c>
      <c r="S411" s="71">
        <v>2.6736798502748571</v>
      </c>
      <c r="T411" s="72"/>
      <c r="U411" s="71">
        <v>6248606</v>
      </c>
      <c r="V411" s="71">
        <v>1767</v>
      </c>
      <c r="W411" s="71">
        <v>314</v>
      </c>
      <c r="X411" s="71">
        <v>10400</v>
      </c>
      <c r="Y411" s="71">
        <v>13991</v>
      </c>
      <c r="Z411" s="71">
        <v>24819</v>
      </c>
      <c r="AA411" s="71">
        <v>12568</v>
      </c>
      <c r="AB411" s="71">
        <v>41153</v>
      </c>
      <c r="AC411" s="71">
        <v>0</v>
      </c>
      <c r="AD411" s="71">
        <v>2.6736798502748571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2136</v>
      </c>
      <c r="B412" s="70">
        <v>192</v>
      </c>
      <c r="C412" s="70">
        <v>5</v>
      </c>
      <c r="D412" s="70">
        <v>12</v>
      </c>
      <c r="E412" s="70">
        <v>2008</v>
      </c>
      <c r="F412" s="70" t="s">
        <v>792</v>
      </c>
      <c r="G412" s="70" t="s">
        <v>2131</v>
      </c>
      <c r="H412" s="70" t="s">
        <v>2132</v>
      </c>
      <c r="I412" s="148"/>
      <c r="J412" s="71">
        <v>188.2846567990926</v>
      </c>
      <c r="K412" s="71">
        <v>3.3731418540569789</v>
      </c>
      <c r="L412" s="71">
        <v>22.452522494587559</v>
      </c>
      <c r="M412" s="71">
        <v>52.381854023755928</v>
      </c>
      <c r="N412" s="71">
        <v>41.544288535936083</v>
      </c>
      <c r="O412" s="71">
        <v>48.838483794382199</v>
      </c>
      <c r="P412" s="71">
        <v>63.059729045945787</v>
      </c>
      <c r="Q412" s="71">
        <v>2.4929236167173401</v>
      </c>
      <c r="R412" s="71">
        <v>0</v>
      </c>
      <c r="S412" s="71">
        <v>3.3703666609085068</v>
      </c>
      <c r="T412" s="72"/>
      <c r="U412" s="71">
        <v>6203746</v>
      </c>
      <c r="V412" s="71">
        <v>1767</v>
      </c>
      <c r="W412" s="71">
        <v>314</v>
      </c>
      <c r="X412" s="71">
        <v>10400</v>
      </c>
      <c r="Y412" s="71">
        <v>13990</v>
      </c>
      <c r="Z412" s="71">
        <v>25013</v>
      </c>
      <c r="AA412" s="71">
        <v>12363</v>
      </c>
      <c r="AB412" s="71">
        <v>40736</v>
      </c>
      <c r="AC412" s="71">
        <v>0</v>
      </c>
      <c r="AD412" s="71">
        <v>3.3703666609085068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2137</v>
      </c>
      <c r="B413" s="70">
        <v>193</v>
      </c>
      <c r="C413" s="70">
        <v>6</v>
      </c>
      <c r="D413" s="70">
        <v>12</v>
      </c>
      <c r="E413" s="70">
        <v>2009</v>
      </c>
      <c r="F413" s="70" t="s">
        <v>176</v>
      </c>
      <c r="G413" s="70" t="s">
        <v>2131</v>
      </c>
      <c r="H413" s="70" t="s">
        <v>2132</v>
      </c>
      <c r="I413" s="148"/>
      <c r="J413" s="71">
        <v>173.26673799626411</v>
      </c>
      <c r="K413" s="71">
        <v>2.842611073391287</v>
      </c>
      <c r="L413" s="71">
        <v>28.721524177423309</v>
      </c>
      <c r="M413" s="71">
        <v>50.437931190228731</v>
      </c>
      <c r="N413" s="71">
        <v>38.3806863738563</v>
      </c>
      <c r="O413" s="71">
        <v>49.785922896621351</v>
      </c>
      <c r="P413" s="71">
        <v>60.416435641088313</v>
      </c>
      <c r="Q413" s="71">
        <v>2.3520069228968001</v>
      </c>
      <c r="R413" s="71">
        <v>0</v>
      </c>
      <c r="S413" s="71">
        <v>2.9470092386977309</v>
      </c>
      <c r="T413" s="72"/>
      <c r="U413" s="71">
        <v>4933176</v>
      </c>
      <c r="V413" s="71">
        <v>1914</v>
      </c>
      <c r="W413" s="71">
        <v>518</v>
      </c>
      <c r="X413" s="71">
        <v>11398</v>
      </c>
      <c r="Y413" s="71">
        <v>14027</v>
      </c>
      <c r="Z413" s="71">
        <v>25168</v>
      </c>
      <c r="AA413" s="71">
        <v>12160</v>
      </c>
      <c r="AB413" s="71">
        <v>40345</v>
      </c>
      <c r="AC413" s="71">
        <v>0</v>
      </c>
      <c r="AD413" s="71">
        <v>2.9470092386977309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14.295</v>
      </c>
      <c r="BK413" s="71">
        <v>0</v>
      </c>
      <c r="BL413" s="71">
        <v>0</v>
      </c>
      <c r="BM413" s="71">
        <v>0</v>
      </c>
      <c r="BN413" s="72"/>
      <c r="BO413" s="71">
        <v>0</v>
      </c>
      <c r="BP413" s="71">
        <v>0</v>
      </c>
      <c r="BQ413" s="71">
        <v>3</v>
      </c>
      <c r="BR413" s="71">
        <v>0</v>
      </c>
      <c r="BS413" s="71">
        <v>0</v>
      </c>
      <c r="BT413" s="71">
        <v>0</v>
      </c>
      <c r="BU413"/>
      <c r="BV413" s="70">
        <v>14.295</v>
      </c>
      <c r="BW413" s="70">
        <v>0</v>
      </c>
      <c r="BX413" s="70">
        <v>0</v>
      </c>
      <c r="BY413" s="70">
        <v>0</v>
      </c>
      <c r="BZ413" s="70">
        <v>0</v>
      </c>
      <c r="CA413" s="70">
        <v>0</v>
      </c>
      <c r="CB413" s="70">
        <v>0</v>
      </c>
      <c r="CC413" s="70">
        <v>0</v>
      </c>
      <c r="CD413" s="70">
        <v>0</v>
      </c>
    </row>
    <row r="414" spans="1:82">
      <c r="A414" s="70" t="s">
        <v>2138</v>
      </c>
      <c r="B414" s="70">
        <v>194</v>
      </c>
      <c r="C414" s="70">
        <v>7</v>
      </c>
      <c r="D414" s="70">
        <v>12</v>
      </c>
      <c r="E414" s="70">
        <v>2010</v>
      </c>
      <c r="F414" s="70" t="s">
        <v>177</v>
      </c>
      <c r="G414" s="70" t="s">
        <v>2131</v>
      </c>
      <c r="H414" s="70" t="s">
        <v>2132</v>
      </c>
      <c r="I414" s="148"/>
      <c r="J414" s="71">
        <v>200.65296691193649</v>
      </c>
      <c r="K414" s="71">
        <v>3.0294423230258438</v>
      </c>
      <c r="L414" s="71">
        <v>27.192294458952752</v>
      </c>
      <c r="M414" s="71">
        <v>50.347304947358438</v>
      </c>
      <c r="N414" s="71">
        <v>39.388431559284093</v>
      </c>
      <c r="O414" s="71">
        <v>49.831306933380652</v>
      </c>
      <c r="P414" s="71">
        <v>61.265789862093833</v>
      </c>
      <c r="Q414" s="71">
        <v>2.43593136772339</v>
      </c>
      <c r="R414" s="71">
        <v>0</v>
      </c>
      <c r="S414" s="71">
        <v>3.7222162944875761</v>
      </c>
      <c r="T414" s="72"/>
      <c r="U414" s="71">
        <v>5184209</v>
      </c>
      <c r="V414" s="71">
        <v>1914</v>
      </c>
      <c r="W414" s="71">
        <v>518</v>
      </c>
      <c r="X414" s="71">
        <v>11398</v>
      </c>
      <c r="Y414" s="71">
        <v>14092</v>
      </c>
      <c r="Z414" s="71">
        <v>25308</v>
      </c>
      <c r="AA414" s="71">
        <v>12023</v>
      </c>
      <c r="AB414" s="71">
        <v>40039</v>
      </c>
      <c r="AC414" s="71">
        <v>0</v>
      </c>
      <c r="AD414" s="71">
        <v>3.7222162944875761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14.112</v>
      </c>
      <c r="BK414" s="71">
        <v>0</v>
      </c>
      <c r="BL414" s="71">
        <v>0</v>
      </c>
      <c r="BM414" s="71">
        <v>0</v>
      </c>
      <c r="BN414" s="72"/>
      <c r="BO414" s="71">
        <v>0</v>
      </c>
      <c r="BP414" s="71">
        <v>0</v>
      </c>
      <c r="BQ414" s="71">
        <v>3</v>
      </c>
      <c r="BR414" s="71">
        <v>0</v>
      </c>
      <c r="BS414" s="71">
        <v>0</v>
      </c>
      <c r="BT414" s="71">
        <v>0</v>
      </c>
      <c r="BU414"/>
      <c r="BV414" s="70">
        <v>14.112</v>
      </c>
      <c r="BW414" s="70">
        <v>0</v>
      </c>
      <c r="BX414" s="70">
        <v>0</v>
      </c>
      <c r="BY414" s="70">
        <v>0</v>
      </c>
      <c r="BZ414" s="70">
        <v>0</v>
      </c>
      <c r="CA414" s="70">
        <v>0</v>
      </c>
      <c r="CB414" s="70">
        <v>0</v>
      </c>
      <c r="CC414" s="70">
        <v>0</v>
      </c>
      <c r="CD414" s="70">
        <v>0</v>
      </c>
    </row>
    <row r="415" spans="1:82">
      <c r="A415" s="70" t="s">
        <v>2139</v>
      </c>
      <c r="B415" s="70">
        <v>195</v>
      </c>
      <c r="C415" s="70">
        <v>8</v>
      </c>
      <c r="D415" s="70">
        <v>12</v>
      </c>
      <c r="E415" s="70">
        <v>2011</v>
      </c>
      <c r="F415" s="70" t="s">
        <v>178</v>
      </c>
      <c r="G415" s="70" t="s">
        <v>2131</v>
      </c>
      <c r="H415" s="70" t="s">
        <v>2132</v>
      </c>
      <c r="I415" s="148"/>
      <c r="J415" s="71">
        <v>169.92621966873301</v>
      </c>
      <c r="K415" s="71">
        <v>4.7822665452296089</v>
      </c>
      <c r="L415" s="71">
        <v>26.510905498380261</v>
      </c>
      <c r="M415" s="71">
        <v>58.329854925648107</v>
      </c>
      <c r="N415" s="71">
        <v>41.526820992388167</v>
      </c>
      <c r="O415" s="71">
        <v>49.216907372278655</v>
      </c>
      <c r="P415" s="71">
        <v>60.064380026188928</v>
      </c>
      <c r="Q415" s="71">
        <v>2.7783090850063101</v>
      </c>
      <c r="R415" s="71">
        <v>0</v>
      </c>
      <c r="S415" s="71">
        <v>3.9092622438361029</v>
      </c>
      <c r="T415" s="72"/>
      <c r="U415" s="71">
        <v>4596404</v>
      </c>
      <c r="V415" s="71">
        <v>1914</v>
      </c>
      <c r="W415" s="71">
        <v>518</v>
      </c>
      <c r="X415" s="71">
        <v>11398</v>
      </c>
      <c r="Y415" s="71">
        <v>14139</v>
      </c>
      <c r="Z415" s="71">
        <v>25539</v>
      </c>
      <c r="AA415" s="71">
        <v>12138</v>
      </c>
      <c r="AB415" s="71">
        <v>39590</v>
      </c>
      <c r="AC415" s="71">
        <v>0</v>
      </c>
      <c r="AD415" s="71">
        <v>3.9092622438361029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12.356999999999999</v>
      </c>
      <c r="BK415" s="71">
        <v>0</v>
      </c>
      <c r="BL415" s="71">
        <v>0</v>
      </c>
      <c r="BM415" s="71">
        <v>0</v>
      </c>
      <c r="BN415" s="72"/>
      <c r="BO415" s="71">
        <v>0</v>
      </c>
      <c r="BP415" s="71">
        <v>0</v>
      </c>
      <c r="BQ415" s="71">
        <v>3</v>
      </c>
      <c r="BR415" s="71">
        <v>0</v>
      </c>
      <c r="BS415" s="71">
        <v>0</v>
      </c>
      <c r="BT415" s="71">
        <v>0</v>
      </c>
      <c r="BU415"/>
      <c r="BV415" s="70">
        <v>12.356999999999999</v>
      </c>
      <c r="BW415" s="70">
        <v>0</v>
      </c>
      <c r="BX415" s="70">
        <v>0</v>
      </c>
      <c r="BY415" s="70">
        <v>0</v>
      </c>
      <c r="BZ415" s="70">
        <v>0</v>
      </c>
      <c r="CA415" s="70">
        <v>0</v>
      </c>
      <c r="CB415" s="70">
        <v>0</v>
      </c>
      <c r="CC415" s="70">
        <v>0</v>
      </c>
      <c r="CD415" s="70">
        <v>0</v>
      </c>
    </row>
    <row r="416" spans="1:82">
      <c r="A416" s="70" t="s">
        <v>2140</v>
      </c>
      <c r="B416" s="70">
        <v>196</v>
      </c>
      <c r="C416" s="70">
        <v>9</v>
      </c>
      <c r="D416" s="70">
        <v>12</v>
      </c>
      <c r="E416" s="70">
        <v>2012</v>
      </c>
      <c r="F416" s="70" t="s">
        <v>179</v>
      </c>
      <c r="G416" s="70" t="s">
        <v>2131</v>
      </c>
      <c r="H416" s="70" t="s">
        <v>2132</v>
      </c>
      <c r="I416" s="148"/>
      <c r="J416" s="71">
        <v>189.5075360418476</v>
      </c>
      <c r="K416" s="71">
        <v>4.7448410118114666</v>
      </c>
      <c r="L416" s="71">
        <v>26.616703694268761</v>
      </c>
      <c r="M416" s="71">
        <v>65.183776731347322</v>
      </c>
      <c r="N416" s="71">
        <v>46.394385446510107</v>
      </c>
      <c r="O416" s="71">
        <v>49.252155715664053</v>
      </c>
      <c r="P416" s="71">
        <v>59.181870019878922</v>
      </c>
      <c r="Q416" s="71">
        <v>3.0082073898686299</v>
      </c>
      <c r="R416" s="71">
        <v>0</v>
      </c>
      <c r="S416" s="71">
        <v>3.5451747507090312</v>
      </c>
      <c r="T416" s="72"/>
      <c r="U416" s="71">
        <v>5150726</v>
      </c>
      <c r="V416" s="71">
        <v>1914</v>
      </c>
      <c r="W416" s="71">
        <v>518</v>
      </c>
      <c r="X416" s="71">
        <v>11398</v>
      </c>
      <c r="Y416" s="71">
        <v>14369</v>
      </c>
      <c r="Z416" s="71">
        <v>25760</v>
      </c>
      <c r="AA416" s="71">
        <v>11892</v>
      </c>
      <c r="AB416" s="71">
        <v>39454</v>
      </c>
      <c r="AC416" s="71">
        <v>0</v>
      </c>
      <c r="AD416" s="71">
        <v>3.5451747507090312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12.135</v>
      </c>
      <c r="BK416" s="71">
        <v>0</v>
      </c>
      <c r="BL416" s="71">
        <v>0</v>
      </c>
      <c r="BM416" s="71">
        <v>0</v>
      </c>
      <c r="BN416" s="72"/>
      <c r="BO416" s="71">
        <v>0</v>
      </c>
      <c r="BP416" s="71">
        <v>0</v>
      </c>
      <c r="BQ416" s="71">
        <v>3</v>
      </c>
      <c r="BR416" s="71">
        <v>0</v>
      </c>
      <c r="BS416" s="71">
        <v>0</v>
      </c>
      <c r="BT416" s="71">
        <v>0</v>
      </c>
      <c r="BU416"/>
      <c r="BV416" s="70">
        <v>12.135</v>
      </c>
      <c r="BW416" s="70">
        <v>0</v>
      </c>
      <c r="BX416" s="70">
        <v>0</v>
      </c>
      <c r="BY416" s="70">
        <v>0</v>
      </c>
      <c r="BZ416" s="70">
        <v>0</v>
      </c>
      <c r="CA416" s="70">
        <v>0</v>
      </c>
      <c r="CB416" s="70">
        <v>0</v>
      </c>
      <c r="CC416" s="70">
        <v>0</v>
      </c>
      <c r="CD416" s="70">
        <v>0</v>
      </c>
    </row>
    <row r="417" spans="1:82">
      <c r="A417" s="70" t="s">
        <v>2141</v>
      </c>
      <c r="B417" s="70">
        <v>197</v>
      </c>
      <c r="C417" s="70">
        <v>10</v>
      </c>
      <c r="D417" s="70">
        <v>12</v>
      </c>
      <c r="E417" s="70">
        <v>2013</v>
      </c>
      <c r="F417" s="70" t="s">
        <v>180</v>
      </c>
      <c r="G417" s="70" t="s">
        <v>2131</v>
      </c>
      <c r="H417" s="70" t="s">
        <v>2132</v>
      </c>
      <c r="I417" s="148"/>
      <c r="J417" s="71">
        <v>178.22157326103289</v>
      </c>
      <c r="K417" s="71">
        <v>4.2290154816528549</v>
      </c>
      <c r="L417" s="71">
        <v>26.62346263847709</v>
      </c>
      <c r="M417" s="71">
        <v>64.628840229713035</v>
      </c>
      <c r="N417" s="71">
        <v>48.997434702957669</v>
      </c>
      <c r="O417" s="71">
        <v>47.392376437104573</v>
      </c>
      <c r="P417" s="71">
        <v>58.950289618590382</v>
      </c>
      <c r="Q417" s="71">
        <v>3.0350192581645801</v>
      </c>
      <c r="R417" s="71">
        <v>0</v>
      </c>
      <c r="S417" s="71">
        <v>3.6598054083780251</v>
      </c>
      <c r="T417" s="72"/>
      <c r="U417" s="71">
        <v>4718573</v>
      </c>
      <c r="V417" s="71">
        <v>1914</v>
      </c>
      <c r="W417" s="71">
        <v>518</v>
      </c>
      <c r="X417" s="71">
        <v>11398</v>
      </c>
      <c r="Y417" s="71">
        <v>14439</v>
      </c>
      <c r="Z417" s="71">
        <v>25894</v>
      </c>
      <c r="AA417" s="71">
        <v>11801</v>
      </c>
      <c r="AB417" s="71">
        <v>39235</v>
      </c>
      <c r="AC417" s="71">
        <v>0</v>
      </c>
      <c r="AD417" s="71">
        <v>3.6598054083780251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10.289</v>
      </c>
      <c r="BK417" s="71">
        <v>0</v>
      </c>
      <c r="BL417" s="71">
        <v>0</v>
      </c>
      <c r="BM417" s="71">
        <v>0</v>
      </c>
      <c r="BN417" s="72"/>
      <c r="BO417" s="71">
        <v>0</v>
      </c>
      <c r="BP417" s="71">
        <v>0</v>
      </c>
      <c r="BQ417" s="71">
        <v>2</v>
      </c>
      <c r="BR417" s="71">
        <v>0</v>
      </c>
      <c r="BS417" s="71">
        <v>0</v>
      </c>
      <c r="BT417" s="71">
        <v>0</v>
      </c>
      <c r="BU417"/>
      <c r="BV417" s="70">
        <v>10.289</v>
      </c>
      <c r="BW417" s="70">
        <v>0</v>
      </c>
      <c r="BX417" s="70">
        <v>0</v>
      </c>
      <c r="BY417" s="70">
        <v>0</v>
      </c>
      <c r="BZ417" s="70">
        <v>0</v>
      </c>
      <c r="CA417" s="70">
        <v>0</v>
      </c>
      <c r="CB417" s="70">
        <v>0</v>
      </c>
      <c r="CC417" s="70">
        <v>0</v>
      </c>
      <c r="CD417" s="70">
        <v>0</v>
      </c>
    </row>
    <row r="418" spans="1:82">
      <c r="A418" s="70" t="s">
        <v>2142</v>
      </c>
      <c r="B418" s="70">
        <v>198</v>
      </c>
      <c r="C418" s="70">
        <v>11</v>
      </c>
      <c r="D418" s="70">
        <v>12</v>
      </c>
      <c r="E418" s="70">
        <v>2014</v>
      </c>
      <c r="F418" s="70" t="s">
        <v>181</v>
      </c>
      <c r="G418" s="70" t="s">
        <v>2131</v>
      </c>
      <c r="H418" s="70" t="s">
        <v>2132</v>
      </c>
      <c r="I418" s="148"/>
      <c r="J418" s="71">
        <v>173.64544498060701</v>
      </c>
      <c r="K418" s="71">
        <v>3.684417218524235</v>
      </c>
      <c r="L418" s="71">
        <v>24.641837288571249</v>
      </c>
      <c r="M418" s="71">
        <v>54.012970548731033</v>
      </c>
      <c r="N418" s="71">
        <v>40.340167948258113</v>
      </c>
      <c r="O418" s="71">
        <v>45.477116207692383</v>
      </c>
      <c r="P418" s="71">
        <v>58.448270242170473</v>
      </c>
      <c r="Q418" s="71">
        <v>2.87629584415135</v>
      </c>
      <c r="R418" s="71">
        <v>0</v>
      </c>
      <c r="S418" s="71">
        <v>4.6759203718673472</v>
      </c>
      <c r="T418" s="72"/>
      <c r="U418" s="71">
        <v>5061046</v>
      </c>
      <c r="V418" s="71">
        <v>1541</v>
      </c>
      <c r="W418" s="71">
        <v>430</v>
      </c>
      <c r="X418" s="71">
        <v>10358</v>
      </c>
      <c r="Y418" s="71">
        <v>14450</v>
      </c>
      <c r="Z418" s="71">
        <v>26170</v>
      </c>
      <c r="AA418" s="71">
        <v>11640</v>
      </c>
      <c r="AB418" s="71">
        <v>38755</v>
      </c>
      <c r="AC418" s="71">
        <v>0</v>
      </c>
      <c r="AD418" s="71">
        <v>4.6759203718673472</v>
      </c>
      <c r="AE418" s="72"/>
      <c r="AF418" s="71"/>
      <c r="AG418" s="71"/>
      <c r="AH418" s="71"/>
      <c r="AI418" s="71"/>
      <c r="AJ418" s="71"/>
      <c r="AK418" s="71"/>
      <c r="AL418" s="71"/>
      <c r="AM418" s="71"/>
      <c r="AN418" s="71"/>
      <c r="AO418" s="71"/>
      <c r="AP418" s="71"/>
      <c r="AQ418" s="72"/>
      <c r="AR418" s="71">
        <v>531</v>
      </c>
      <c r="AS418" s="71">
        <v>172</v>
      </c>
      <c r="AT418" s="71">
        <v>0</v>
      </c>
      <c r="AU418" s="71">
        <v>0</v>
      </c>
      <c r="AV418" s="71">
        <v>0</v>
      </c>
      <c r="AW418" s="71">
        <v>0</v>
      </c>
      <c r="AX418" s="71"/>
      <c r="AY418" s="72"/>
      <c r="AZ418" s="71">
        <v>2169.5</v>
      </c>
      <c r="BA418" s="71">
        <v>12650.4</v>
      </c>
      <c r="BB418" s="71">
        <v>0</v>
      </c>
      <c r="BC418" s="71">
        <v>0</v>
      </c>
      <c r="BD418" s="71">
        <v>0</v>
      </c>
      <c r="BE418" s="71">
        <v>0</v>
      </c>
      <c r="BF418" s="71"/>
      <c r="BG418" s="72"/>
      <c r="BH418" s="71">
        <v>0</v>
      </c>
      <c r="BI418" s="71">
        <v>0</v>
      </c>
      <c r="BJ418" s="71">
        <v>9.3130000000000006</v>
      </c>
      <c r="BK418" s="71">
        <v>0</v>
      </c>
      <c r="BL418" s="71">
        <v>0</v>
      </c>
      <c r="BM418" s="71">
        <v>0</v>
      </c>
      <c r="BN418" s="72"/>
      <c r="BO418" s="71">
        <v>0</v>
      </c>
      <c r="BP418" s="71">
        <v>0</v>
      </c>
      <c r="BQ418" s="71">
        <v>2</v>
      </c>
      <c r="BR418" s="71">
        <v>0</v>
      </c>
      <c r="BS418" s="71">
        <v>0</v>
      </c>
      <c r="BT418" s="71">
        <v>0</v>
      </c>
      <c r="BU418"/>
      <c r="BV418" s="70">
        <v>9.3130000000000006</v>
      </c>
      <c r="BW418" s="70">
        <v>0</v>
      </c>
      <c r="BX418" s="70">
        <v>0</v>
      </c>
      <c r="BY418" s="70">
        <v>0</v>
      </c>
      <c r="BZ418" s="70">
        <v>0</v>
      </c>
      <c r="CA418" s="70">
        <v>0</v>
      </c>
      <c r="CB418" s="70">
        <v>0</v>
      </c>
      <c r="CC418" s="70">
        <v>0</v>
      </c>
      <c r="CD418" s="70">
        <v>0</v>
      </c>
    </row>
    <row r="419" spans="1:82">
      <c r="A419" s="70" t="s">
        <v>2143</v>
      </c>
      <c r="B419" s="70">
        <v>199</v>
      </c>
      <c r="C419" s="70">
        <v>12</v>
      </c>
      <c r="D419" s="70">
        <v>12</v>
      </c>
      <c r="E419" s="70">
        <v>2015</v>
      </c>
      <c r="F419" s="70" t="s">
        <v>182</v>
      </c>
      <c r="G419" s="70" t="s">
        <v>2131</v>
      </c>
      <c r="H419" s="70" t="s">
        <v>2132</v>
      </c>
      <c r="I419" s="148"/>
      <c r="J419" s="71">
        <v>193.20607125402989</v>
      </c>
      <c r="K419" s="71">
        <v>3.6589324966980921</v>
      </c>
      <c r="L419" s="71">
        <v>25.884209079399302</v>
      </c>
      <c r="M419" s="71">
        <v>54.875236801841872</v>
      </c>
      <c r="N419" s="71">
        <v>37.521962947939087</v>
      </c>
      <c r="O419" s="71">
        <v>44.979936030426579</v>
      </c>
      <c r="P419" s="71">
        <v>58.338663608893704</v>
      </c>
      <c r="Q419" s="71">
        <v>2.7751672897197399</v>
      </c>
      <c r="R419" s="71">
        <v>0</v>
      </c>
      <c r="S419" s="71">
        <v>4.8025028170115993</v>
      </c>
      <c r="T419" s="72"/>
      <c r="U419" s="71">
        <v>5567420</v>
      </c>
      <c r="V419" s="71">
        <v>1541</v>
      </c>
      <c r="W419" s="71">
        <v>430</v>
      </c>
      <c r="X419" s="71">
        <v>10358</v>
      </c>
      <c r="Y419" s="71">
        <v>14461</v>
      </c>
      <c r="Z419" s="71">
        <v>26133</v>
      </c>
      <c r="AA419" s="71">
        <v>11609</v>
      </c>
      <c r="AB419" s="71">
        <v>38197</v>
      </c>
      <c r="AC419" s="71">
        <v>0</v>
      </c>
      <c r="AD419" s="71">
        <v>4.8025028170115993</v>
      </c>
      <c r="AE419" s="72"/>
      <c r="AF419" s="71">
        <v>59794092.968576312</v>
      </c>
      <c r="AG419" s="71">
        <v>3148674.6259096088</v>
      </c>
      <c r="AH419" s="71">
        <v>5409093.0102186222</v>
      </c>
      <c r="AI419" s="71">
        <v>77858326.179221362</v>
      </c>
      <c r="AJ419" s="71">
        <v>51758293.602543592</v>
      </c>
      <c r="AK419" s="71">
        <v>0</v>
      </c>
      <c r="AL419" s="71">
        <v>0</v>
      </c>
      <c r="AM419" s="71">
        <v>5234738.6196113797</v>
      </c>
      <c r="AN419" s="71">
        <v>0</v>
      </c>
      <c r="AO419" s="71">
        <v>0</v>
      </c>
      <c r="AP419" s="71">
        <v>203203219.00608087</v>
      </c>
      <c r="AQ419" s="72"/>
      <c r="AR419" s="71">
        <v>579</v>
      </c>
      <c r="AS419" s="71">
        <v>283</v>
      </c>
      <c r="AT419" s="71">
        <v>0</v>
      </c>
      <c r="AU419" s="71">
        <v>0</v>
      </c>
      <c r="AV419" s="71">
        <v>0</v>
      </c>
      <c r="AW419" s="71">
        <v>0</v>
      </c>
      <c r="AX419" s="71"/>
      <c r="AY419" s="72"/>
      <c r="AZ419" s="71">
        <v>2416.1999999999998</v>
      </c>
      <c r="BA419" s="71">
        <v>21547.8</v>
      </c>
      <c r="BB419" s="71">
        <v>0</v>
      </c>
      <c r="BC419" s="71">
        <v>0</v>
      </c>
      <c r="BD419" s="71">
        <v>0</v>
      </c>
      <c r="BE419" s="71">
        <v>0</v>
      </c>
      <c r="BF419" s="71"/>
      <c r="BG419" s="72"/>
      <c r="BH419" s="71">
        <v>0</v>
      </c>
      <c r="BI419" s="71">
        <v>0</v>
      </c>
      <c r="BJ419" s="71">
        <v>8.6959999999999997</v>
      </c>
      <c r="BK419" s="71">
        <v>0</v>
      </c>
      <c r="BL419" s="71">
        <v>0</v>
      </c>
      <c r="BM419" s="71">
        <v>0</v>
      </c>
      <c r="BN419" s="72"/>
      <c r="BO419" s="71">
        <v>0</v>
      </c>
      <c r="BP419" s="71">
        <v>0</v>
      </c>
      <c r="BQ419" s="71">
        <v>2</v>
      </c>
      <c r="BR419" s="71">
        <v>0</v>
      </c>
      <c r="BS419" s="71">
        <v>0</v>
      </c>
      <c r="BT419" s="71">
        <v>0</v>
      </c>
      <c r="BU419"/>
      <c r="BV419" s="70">
        <v>8.6959999999999997</v>
      </c>
      <c r="BW419" s="70">
        <v>0</v>
      </c>
      <c r="BX419" s="70">
        <v>0</v>
      </c>
      <c r="BY419" s="70">
        <v>0</v>
      </c>
      <c r="BZ419" s="70">
        <v>0</v>
      </c>
      <c r="CA419" s="70">
        <v>0</v>
      </c>
      <c r="CB419" s="70">
        <v>0</v>
      </c>
      <c r="CC419" s="70">
        <v>0</v>
      </c>
      <c r="CD419" s="70">
        <v>0</v>
      </c>
    </row>
    <row r="420" spans="1:82">
      <c r="A420" s="70" t="s">
        <v>2144</v>
      </c>
      <c r="B420" s="70">
        <v>200</v>
      </c>
      <c r="C420" s="70">
        <v>13</v>
      </c>
      <c r="D420" s="70">
        <v>12</v>
      </c>
      <c r="E420" s="70">
        <v>2016</v>
      </c>
      <c r="F420" s="70" t="s">
        <v>155</v>
      </c>
      <c r="G420" s="70" t="s">
        <v>2131</v>
      </c>
      <c r="H420" s="70" t="s">
        <v>2132</v>
      </c>
      <c r="I420" s="148"/>
      <c r="J420" s="71">
        <v>205.34271818379176</v>
      </c>
      <c r="K420" s="71">
        <v>3.5261317620542059</v>
      </c>
      <c r="L420" s="71">
        <v>30.107903468972385</v>
      </c>
      <c r="M420" s="71">
        <v>47.194044706554116</v>
      </c>
      <c r="N420" s="71">
        <v>39.384234306297664</v>
      </c>
      <c r="O420" s="71">
        <v>46.307444479951094</v>
      </c>
      <c r="P420" s="71">
        <v>59.256972707804522</v>
      </c>
      <c r="Q420" s="71">
        <v>2.663463138244901</v>
      </c>
      <c r="R420" s="71">
        <v>0</v>
      </c>
      <c r="S420" s="71">
        <v>3.8758735980770247</v>
      </c>
      <c r="T420" s="72"/>
      <c r="U420" s="71">
        <v>5590377</v>
      </c>
      <c r="V420" s="71">
        <v>1541</v>
      </c>
      <c r="W420" s="71">
        <v>430</v>
      </c>
      <c r="X420" s="71">
        <v>10358</v>
      </c>
      <c r="Y420" s="71">
        <v>14483</v>
      </c>
      <c r="Z420" s="71">
        <v>27235</v>
      </c>
      <c r="AA420" s="71">
        <v>12196</v>
      </c>
      <c r="AB420" s="71">
        <v>37709</v>
      </c>
      <c r="AC420" s="71">
        <v>0</v>
      </c>
      <c r="AD420" s="71">
        <v>3.8758735980770251</v>
      </c>
      <c r="AE420" s="72"/>
      <c r="AF420" s="71">
        <v>65950209.219105877</v>
      </c>
      <c r="AG420" s="71">
        <v>3000190.039598783</v>
      </c>
      <c r="AH420" s="71">
        <v>4980832.4676663149</v>
      </c>
      <c r="AI420" s="71">
        <v>72451345.760712519</v>
      </c>
      <c r="AJ420" s="71">
        <v>54408538.488696054</v>
      </c>
      <c r="AK420" s="71">
        <v>0</v>
      </c>
      <c r="AL420" s="71">
        <v>0</v>
      </c>
      <c r="AM420" s="71">
        <v>5171875.187055706</v>
      </c>
      <c r="AN420" s="71">
        <v>0</v>
      </c>
      <c r="AO420" s="71">
        <v>0</v>
      </c>
      <c r="AP420" s="71">
        <v>205962991.16283524</v>
      </c>
      <c r="AQ420" s="72"/>
      <c r="AR420" s="71">
        <v>616</v>
      </c>
      <c r="AS420" s="71">
        <v>353</v>
      </c>
      <c r="AT420" s="71">
        <v>0</v>
      </c>
      <c r="AU420" s="71">
        <v>0</v>
      </c>
      <c r="AV420" s="71">
        <v>0</v>
      </c>
      <c r="AW420" s="71">
        <v>0</v>
      </c>
      <c r="AX420" s="71"/>
      <c r="AY420" s="72"/>
      <c r="AZ420" s="71">
        <v>2602.6999999999998</v>
      </c>
      <c r="BA420" s="71">
        <v>24573.9</v>
      </c>
      <c r="BB420" s="71">
        <v>0</v>
      </c>
      <c r="BC420" s="71">
        <v>0</v>
      </c>
      <c r="BD420" s="71">
        <v>0</v>
      </c>
      <c r="BE420" s="71">
        <v>0</v>
      </c>
      <c r="BF420" s="71"/>
      <c r="BG420" s="72"/>
      <c r="BH420" s="71">
        <v>0</v>
      </c>
      <c r="BI420" s="71">
        <v>0</v>
      </c>
      <c r="BJ420" s="71">
        <v>7.7729999999999997</v>
      </c>
      <c r="BK420" s="71">
        <v>0</v>
      </c>
      <c r="BL420" s="71">
        <v>0</v>
      </c>
      <c r="BM420" s="71">
        <v>0</v>
      </c>
      <c r="BN420" s="72"/>
      <c r="BO420" s="71">
        <v>0</v>
      </c>
      <c r="BP420" s="71">
        <v>0</v>
      </c>
      <c r="BQ420" s="71">
        <v>2</v>
      </c>
      <c r="BR420" s="71">
        <v>0</v>
      </c>
      <c r="BS420" s="71">
        <v>0</v>
      </c>
      <c r="BT420" s="71">
        <v>0</v>
      </c>
      <c r="BU420"/>
      <c r="BV420" s="70">
        <v>7.7729999999999997</v>
      </c>
      <c r="BW420" s="70">
        <v>0</v>
      </c>
      <c r="BX420" s="70">
        <v>0</v>
      </c>
      <c r="BY420" s="70">
        <v>0</v>
      </c>
      <c r="BZ420" s="70">
        <v>0</v>
      </c>
      <c r="CA420" s="70">
        <v>0</v>
      </c>
      <c r="CB420" s="70">
        <v>0</v>
      </c>
      <c r="CC420" s="70">
        <v>0</v>
      </c>
      <c r="CD420" s="70">
        <v>0</v>
      </c>
    </row>
    <row r="421" spans="1:82">
      <c r="A421" s="70" t="s">
        <v>2145</v>
      </c>
      <c r="B421" s="70">
        <v>201</v>
      </c>
      <c r="C421" s="70">
        <v>14</v>
      </c>
      <c r="D421" s="70">
        <v>12</v>
      </c>
      <c r="E421" s="70">
        <v>2017</v>
      </c>
      <c r="F421" s="70" t="s">
        <v>156</v>
      </c>
      <c r="G421" s="70" t="s">
        <v>2131</v>
      </c>
      <c r="H421" s="70" t="s">
        <v>2132</v>
      </c>
      <c r="I421" s="148"/>
      <c r="J421" s="71">
        <v>203.38733188598903</v>
      </c>
      <c r="K421" s="71">
        <v>3.5295614428650923</v>
      </c>
      <c r="L421" s="71">
        <v>27.617077892068345</v>
      </c>
      <c r="M421" s="71">
        <v>47.883800256446321</v>
      </c>
      <c r="N421" s="71">
        <v>43.664537547275778</v>
      </c>
      <c r="O421" s="71">
        <v>45.510003650017687</v>
      </c>
      <c r="P421" s="71">
        <v>58.384322748044525</v>
      </c>
      <c r="Q421" s="71">
        <v>2.5413401636462298</v>
      </c>
      <c r="R421" s="71">
        <v>0</v>
      </c>
      <c r="S421" s="71">
        <v>3.4488756436718488</v>
      </c>
      <c r="T421" s="72"/>
      <c r="U421" s="71">
        <v>5898910</v>
      </c>
      <c r="V421" s="71">
        <v>1541</v>
      </c>
      <c r="W421" s="71">
        <v>430</v>
      </c>
      <c r="X421" s="71">
        <v>10358</v>
      </c>
      <c r="Y421" s="71">
        <v>14513</v>
      </c>
      <c r="Z421" s="71">
        <v>27210</v>
      </c>
      <c r="AA421" s="71">
        <v>12093</v>
      </c>
      <c r="AB421" s="71">
        <v>37207</v>
      </c>
      <c r="AC421" s="71">
        <v>0</v>
      </c>
      <c r="AD421" s="71">
        <v>3.4488756436718488</v>
      </c>
      <c r="AE421" s="72"/>
      <c r="AF421" s="71">
        <v>65246784.078563496</v>
      </c>
      <c r="AG421" s="71">
        <v>3031710.811450596</v>
      </c>
      <c r="AH421" s="71">
        <v>6124553.0924017597</v>
      </c>
      <c r="AI421" s="71">
        <v>77057557.531178966</v>
      </c>
      <c r="AJ421" s="71">
        <v>61132446.875157379</v>
      </c>
      <c r="AK421" s="71">
        <v>0</v>
      </c>
      <c r="AL421" s="71">
        <v>0</v>
      </c>
      <c r="AM421" s="71">
        <v>5111009.585101191</v>
      </c>
      <c r="AN421" s="71">
        <v>0</v>
      </c>
      <c r="AO421" s="71">
        <v>0</v>
      </c>
      <c r="AP421" s="71">
        <v>217704061.97385338</v>
      </c>
      <c r="AQ421" s="72"/>
      <c r="AR421" s="71">
        <v>656</v>
      </c>
      <c r="AS421" s="71">
        <v>451</v>
      </c>
      <c r="AT421" s="71">
        <v>0</v>
      </c>
      <c r="AU421" s="71">
        <v>0</v>
      </c>
      <c r="AV421" s="71">
        <v>0</v>
      </c>
      <c r="AW421" s="71">
        <v>0</v>
      </c>
      <c r="AX421" s="71"/>
      <c r="AY421" s="72"/>
      <c r="AZ421" s="71">
        <v>2828.6</v>
      </c>
      <c r="BA421" s="71">
        <v>31481.600000000009</v>
      </c>
      <c r="BB421" s="71">
        <v>0</v>
      </c>
      <c r="BC421" s="71">
        <v>0</v>
      </c>
      <c r="BD421" s="71">
        <v>0</v>
      </c>
      <c r="BE421" s="71">
        <v>0</v>
      </c>
      <c r="BF421" s="71"/>
      <c r="BG421" s="72"/>
      <c r="BH421" s="71">
        <v>0</v>
      </c>
      <c r="BI421" s="71">
        <v>0</v>
      </c>
      <c r="BJ421" s="71">
        <v>7.5910000000000002</v>
      </c>
      <c r="BK421" s="71">
        <v>0</v>
      </c>
      <c r="BL421" s="71">
        <v>0</v>
      </c>
      <c r="BM421" s="71">
        <v>0</v>
      </c>
      <c r="BN421" s="72"/>
      <c r="BO421" s="71">
        <v>0</v>
      </c>
      <c r="BP421" s="71">
        <v>0</v>
      </c>
      <c r="BQ421" s="71">
        <v>2</v>
      </c>
      <c r="BR421" s="71">
        <v>0</v>
      </c>
      <c r="BS421" s="71">
        <v>0</v>
      </c>
      <c r="BT421" s="71">
        <v>0</v>
      </c>
      <c r="BU421"/>
      <c r="BV421" s="70">
        <v>7.5910000000000002</v>
      </c>
      <c r="BW421" s="70">
        <v>0</v>
      </c>
      <c r="BX421" s="70">
        <v>0</v>
      </c>
      <c r="BY421" s="70">
        <v>0</v>
      </c>
      <c r="BZ421" s="70">
        <v>0</v>
      </c>
      <c r="CA421" s="70">
        <v>0</v>
      </c>
      <c r="CB421" s="70">
        <v>0</v>
      </c>
      <c r="CC421" s="70">
        <v>0</v>
      </c>
      <c r="CD421" s="70">
        <v>0</v>
      </c>
    </row>
    <row r="422" spans="1:82">
      <c r="A422" s="70" t="s">
        <v>2146</v>
      </c>
      <c r="B422" s="70">
        <v>202</v>
      </c>
      <c r="C422" s="70">
        <v>15</v>
      </c>
      <c r="D422" s="70">
        <v>12</v>
      </c>
      <c r="E422" s="70">
        <v>2018</v>
      </c>
      <c r="F422" s="70" t="s">
        <v>183</v>
      </c>
      <c r="G422" s="70" t="s">
        <v>2131</v>
      </c>
      <c r="H422" s="70" t="s">
        <v>2132</v>
      </c>
      <c r="I422" s="148"/>
      <c r="J422" s="71">
        <v>179.09473872125659</v>
      </c>
      <c r="K422" s="71">
        <v>3.3328109988199666</v>
      </c>
      <c r="L422" s="71">
        <v>25.827372794886028</v>
      </c>
      <c r="M422" s="71">
        <v>48.853780875999071</v>
      </c>
      <c r="N422" s="71">
        <v>36.688295910487675</v>
      </c>
      <c r="O422" s="71">
        <v>44.251253627336496</v>
      </c>
      <c r="P422" s="71">
        <v>57.693213982615539</v>
      </c>
      <c r="Q422" s="71">
        <v>2.3224004967172598</v>
      </c>
      <c r="R422" s="71">
        <v>0</v>
      </c>
      <c r="S422" s="71">
        <v>3.2024926670091558</v>
      </c>
      <c r="T422" s="72"/>
      <c r="U422" s="71">
        <v>5762430</v>
      </c>
      <c r="V422" s="71">
        <v>1541</v>
      </c>
      <c r="W422" s="71">
        <v>430</v>
      </c>
      <c r="X422" s="71">
        <v>10358</v>
      </c>
      <c r="Y422" s="71">
        <v>14562</v>
      </c>
      <c r="Z422" s="71">
        <v>26964</v>
      </c>
      <c r="AA422" s="71">
        <v>12070</v>
      </c>
      <c r="AB422" s="71">
        <v>36642</v>
      </c>
      <c r="AC422" s="71">
        <v>0</v>
      </c>
      <c r="AD422" s="71">
        <v>3.2024926670091558</v>
      </c>
      <c r="AE422" s="72"/>
      <c r="AF422" s="71">
        <v>59322772.436264053</v>
      </c>
      <c r="AG422" s="71">
        <v>2764424.9708032659</v>
      </c>
      <c r="AH422" s="71">
        <v>5783975.845833702</v>
      </c>
      <c r="AI422" s="71">
        <v>76853667.22617732</v>
      </c>
      <c r="AJ422" s="71">
        <v>55063253.077285662</v>
      </c>
      <c r="AK422" s="71">
        <v>0</v>
      </c>
      <c r="AL422" s="71">
        <v>0</v>
      </c>
      <c r="AM422" s="71">
        <v>5043811.9986962378</v>
      </c>
      <c r="AN422" s="71">
        <v>0</v>
      </c>
      <c r="AO422" s="71">
        <v>0</v>
      </c>
      <c r="AP422" s="71">
        <v>204831905.55506024</v>
      </c>
      <c r="AQ422" s="72"/>
      <c r="AR422" s="71">
        <v>707</v>
      </c>
      <c r="AS422" s="71">
        <v>498</v>
      </c>
      <c r="AT422" s="71">
        <v>1</v>
      </c>
      <c r="AU422" s="71">
        <v>0</v>
      </c>
      <c r="AV422" s="71">
        <v>0</v>
      </c>
      <c r="AW422" s="71">
        <v>0</v>
      </c>
      <c r="AX422" s="71"/>
      <c r="AY422" s="72"/>
      <c r="AZ422" s="71">
        <v>3148.2</v>
      </c>
      <c r="BA422" s="71">
        <v>35630.5</v>
      </c>
      <c r="BB422" s="71">
        <v>20</v>
      </c>
      <c r="BC422" s="71">
        <v>0</v>
      </c>
      <c r="BD422" s="71">
        <v>0</v>
      </c>
      <c r="BE422" s="71">
        <v>0</v>
      </c>
      <c r="BF422" s="71"/>
      <c r="BG422" s="72"/>
      <c r="BH422" s="71">
        <v>0</v>
      </c>
      <c r="BI422" s="71">
        <v>0</v>
      </c>
      <c r="BJ422" s="71">
        <v>6.649</v>
      </c>
      <c r="BK422" s="71">
        <v>0</v>
      </c>
      <c r="BL422" s="71">
        <v>0</v>
      </c>
      <c r="BM422" s="71">
        <v>0</v>
      </c>
      <c r="BN422" s="72"/>
      <c r="BO422" s="71">
        <v>0</v>
      </c>
      <c r="BP422" s="71">
        <v>0</v>
      </c>
      <c r="BQ422" s="71">
        <v>2</v>
      </c>
      <c r="BR422" s="71">
        <v>0</v>
      </c>
      <c r="BS422" s="71">
        <v>0</v>
      </c>
      <c r="BT422" s="71">
        <v>0</v>
      </c>
      <c r="BU422"/>
      <c r="BV422" s="70">
        <v>6.649</v>
      </c>
      <c r="BW422" s="70">
        <v>0</v>
      </c>
      <c r="BX422" s="70">
        <v>0</v>
      </c>
      <c r="BY422" s="70">
        <v>0</v>
      </c>
      <c r="BZ422" s="70">
        <v>0</v>
      </c>
      <c r="CA422" s="70">
        <v>0</v>
      </c>
      <c r="CB422" s="70">
        <v>0</v>
      </c>
      <c r="CC422" s="70">
        <v>0</v>
      </c>
      <c r="CD422" s="70">
        <v>0</v>
      </c>
    </row>
    <row r="423" spans="1:82">
      <c r="A423" s="70" t="s">
        <v>2147</v>
      </c>
      <c r="B423" s="70">
        <v>203</v>
      </c>
      <c r="C423" s="70">
        <v>16</v>
      </c>
      <c r="D423" s="70">
        <v>12</v>
      </c>
      <c r="E423" s="70">
        <v>2019</v>
      </c>
      <c r="F423" s="70" t="s">
        <v>158</v>
      </c>
      <c r="G423" s="70" t="s">
        <v>2131</v>
      </c>
      <c r="H423" s="70" t="s">
        <v>2132</v>
      </c>
      <c r="I423" s="148"/>
      <c r="J423" s="71">
        <v>173.0557078781658</v>
      </c>
      <c r="K423" s="71">
        <v>3.0371462562729308</v>
      </c>
      <c r="L423" s="71">
        <v>26.042052002390893</v>
      </c>
      <c r="M423" s="71">
        <v>44.596874484864017</v>
      </c>
      <c r="N423" s="71">
        <v>35.068571557662217</v>
      </c>
      <c r="O423" s="71">
        <v>41.843763361576208</v>
      </c>
      <c r="P423" s="71">
        <v>55.258012518621172</v>
      </c>
      <c r="Q423" s="71">
        <v>2.2290348401478899</v>
      </c>
      <c r="R423" s="71">
        <v>0</v>
      </c>
      <c r="S423" s="71">
        <v>3.4469230753872395</v>
      </c>
      <c r="T423" s="72"/>
      <c r="U423" s="71">
        <v>5589957</v>
      </c>
      <c r="V423" s="71">
        <v>1541</v>
      </c>
      <c r="W423" s="71">
        <v>430</v>
      </c>
      <c r="X423" s="71">
        <v>10358</v>
      </c>
      <c r="Y423" s="71">
        <v>14635</v>
      </c>
      <c r="Z423" s="71">
        <v>26197</v>
      </c>
      <c r="AA423" s="71">
        <v>11474</v>
      </c>
      <c r="AB423" s="71">
        <v>36121</v>
      </c>
      <c r="AC423" s="71">
        <v>0</v>
      </c>
      <c r="AD423" s="71">
        <v>3.44692307538724</v>
      </c>
      <c r="AE423" s="72"/>
      <c r="AF423" s="71">
        <v>58010297.859161653</v>
      </c>
      <c r="AG423" s="71">
        <v>2670025.117979994</v>
      </c>
      <c r="AH423" s="71">
        <v>6027649.3174671056</v>
      </c>
      <c r="AI423" s="71">
        <v>73006494.966597021</v>
      </c>
      <c r="AJ423" s="71">
        <v>52330676.527191997</v>
      </c>
      <c r="AK423" s="71">
        <v>0</v>
      </c>
      <c r="AL423" s="71">
        <v>0</v>
      </c>
      <c r="AM423" s="71">
        <v>4919408.2812575838</v>
      </c>
      <c r="AN423" s="71">
        <v>0</v>
      </c>
      <c r="AO423" s="71">
        <v>0</v>
      </c>
      <c r="AP423" s="71">
        <v>196964552.06965536</v>
      </c>
      <c r="AQ423" s="72"/>
      <c r="AR423" s="71">
        <v>746</v>
      </c>
      <c r="AS423" s="71">
        <v>531</v>
      </c>
      <c r="AT423" s="71">
        <v>1</v>
      </c>
      <c r="AU423" s="71">
        <v>0</v>
      </c>
      <c r="AV423" s="71">
        <v>0</v>
      </c>
      <c r="AW423" s="71">
        <v>0</v>
      </c>
      <c r="AX423" s="71"/>
      <c r="AY423" s="72"/>
      <c r="AZ423" s="71">
        <v>3396.200000000003</v>
      </c>
      <c r="BA423" s="71">
        <v>37583.4</v>
      </c>
      <c r="BB423" s="71">
        <v>19.5</v>
      </c>
      <c r="BC423" s="71">
        <v>0</v>
      </c>
      <c r="BD423" s="71">
        <v>0</v>
      </c>
      <c r="BE423" s="71">
        <v>0</v>
      </c>
      <c r="BF423" s="71"/>
      <c r="BG423" s="72"/>
      <c r="BH423" s="71">
        <v>0</v>
      </c>
      <c r="BI423" s="71">
        <v>0</v>
      </c>
      <c r="BJ423" s="71">
        <v>6.7569999999999997</v>
      </c>
      <c r="BK423" s="71">
        <v>0</v>
      </c>
      <c r="BL423" s="71">
        <v>0</v>
      </c>
      <c r="BM423" s="71">
        <v>0</v>
      </c>
      <c r="BN423" s="72"/>
      <c r="BO423" s="71">
        <v>0</v>
      </c>
      <c r="BP423" s="71">
        <v>0</v>
      </c>
      <c r="BQ423" s="71">
        <v>2</v>
      </c>
      <c r="BR423" s="71">
        <v>0</v>
      </c>
      <c r="BS423" s="71">
        <v>0</v>
      </c>
      <c r="BT423" s="71">
        <v>0</v>
      </c>
      <c r="BU423"/>
      <c r="BV423" s="70">
        <v>6.7569999999999997</v>
      </c>
      <c r="BW423" s="70">
        <v>0</v>
      </c>
      <c r="BX423" s="70">
        <v>0</v>
      </c>
      <c r="BY423" s="70">
        <v>0</v>
      </c>
      <c r="BZ423" s="70">
        <v>0</v>
      </c>
      <c r="CA423" s="70">
        <v>0</v>
      </c>
      <c r="CB423" s="70">
        <v>0</v>
      </c>
      <c r="CC423" s="70">
        <v>0</v>
      </c>
      <c r="CD423" s="70">
        <v>0</v>
      </c>
    </row>
    <row r="424" spans="1:82">
      <c r="A424" s="70" t="s">
        <v>2148</v>
      </c>
      <c r="B424" s="70">
        <v>204</v>
      </c>
      <c r="C424" s="70">
        <v>17</v>
      </c>
      <c r="D424" s="70">
        <v>12</v>
      </c>
      <c r="E424" s="70">
        <v>2020</v>
      </c>
      <c r="F424" s="70" t="s">
        <v>159</v>
      </c>
      <c r="G424" s="70" t="s">
        <v>2131</v>
      </c>
      <c r="H424" s="70" t="s">
        <v>2132</v>
      </c>
      <c r="I424" s="148"/>
      <c r="J424" s="71">
        <v>177.00736809542619</v>
      </c>
      <c r="K424" s="71">
        <v>2.8285912686609889</v>
      </c>
      <c r="L424" s="71">
        <v>35.900298484969333</v>
      </c>
      <c r="M424" s="71">
        <v>36.830661166866882</v>
      </c>
      <c r="N424" s="71">
        <v>34.441521326781896</v>
      </c>
      <c r="O424" s="71">
        <v>37.290799378650256</v>
      </c>
      <c r="P424" s="71">
        <v>53.179872360802484</v>
      </c>
      <c r="Q424" s="71">
        <v>2.09558203104441</v>
      </c>
      <c r="R424" s="71">
        <v>0</v>
      </c>
      <c r="S424" s="71">
        <v>3.5033784366985108</v>
      </c>
      <c r="T424" s="72"/>
      <c r="U424" s="71">
        <v>6073479</v>
      </c>
      <c r="V424" s="71">
        <v>1347</v>
      </c>
      <c r="W424" s="71">
        <v>630</v>
      </c>
      <c r="X424" s="71">
        <v>8976</v>
      </c>
      <c r="Y424" s="71">
        <v>14703</v>
      </c>
      <c r="Z424" s="71">
        <v>26647</v>
      </c>
      <c r="AA424" s="71">
        <v>11737</v>
      </c>
      <c r="AB424" s="71">
        <v>35542</v>
      </c>
      <c r="AC424" s="71">
        <v>0</v>
      </c>
      <c r="AD424" s="71">
        <v>3.5033784366985108</v>
      </c>
      <c r="AE424" s="72"/>
      <c r="AF424" s="71">
        <v>61680777.570908159</v>
      </c>
      <c r="AG424" s="71">
        <v>2274145.6326334453</v>
      </c>
      <c r="AH424" s="71">
        <v>8791096.9567936119</v>
      </c>
      <c r="AI424" s="71">
        <v>61661630.962957822</v>
      </c>
      <c r="AJ424" s="71">
        <v>52903358.739178337</v>
      </c>
      <c r="AK424" s="71"/>
      <c r="AL424" s="71"/>
      <c r="AM424" s="71">
        <v>4638625.8798560277</v>
      </c>
      <c r="AN424" s="71"/>
      <c r="AO424" s="71"/>
      <c r="AP424" s="71">
        <v>191949635.74232739</v>
      </c>
      <c r="AQ424" s="72"/>
      <c r="AR424" s="71">
        <v>795</v>
      </c>
      <c r="AS424" s="71">
        <v>596</v>
      </c>
      <c r="AT424" s="71">
        <v>1</v>
      </c>
      <c r="AU424" s="71">
        <v>0</v>
      </c>
      <c r="AV424" s="71">
        <v>0</v>
      </c>
      <c r="AW424" s="71">
        <v>0</v>
      </c>
      <c r="AX424" s="71"/>
      <c r="AY424" s="72"/>
      <c r="AZ424" s="71">
        <v>3692.6000000000049</v>
      </c>
      <c r="BA424" s="71">
        <v>40980.599999999962</v>
      </c>
      <c r="BB424" s="71">
        <v>19.5</v>
      </c>
      <c r="BC424" s="71">
        <v>0</v>
      </c>
      <c r="BD424" s="71">
        <v>0</v>
      </c>
      <c r="BE424" s="71">
        <v>0</v>
      </c>
      <c r="BF424" s="71"/>
      <c r="BG424" s="72"/>
      <c r="BH424" s="71">
        <v>0</v>
      </c>
      <c r="BI424" s="71">
        <v>0</v>
      </c>
      <c r="BJ424" s="71">
        <v>6.5309999999999997</v>
      </c>
      <c r="BK424" s="71">
        <v>0</v>
      </c>
      <c r="BL424" s="71">
        <v>0</v>
      </c>
      <c r="BM424" s="71">
        <v>0</v>
      </c>
      <c r="BN424" s="72"/>
      <c r="BO424" s="71">
        <v>0</v>
      </c>
      <c r="BP424" s="71">
        <v>0</v>
      </c>
      <c r="BQ424" s="71">
        <v>2</v>
      </c>
      <c r="BR424" s="71">
        <v>0</v>
      </c>
      <c r="BS424" s="71">
        <v>0</v>
      </c>
      <c r="BT424" s="71">
        <v>0</v>
      </c>
      <c r="BU424"/>
      <c r="BV424" s="70">
        <v>6.5309999999999997</v>
      </c>
      <c r="BW424" s="70">
        <v>0</v>
      </c>
      <c r="BX424" s="70">
        <v>0</v>
      </c>
      <c r="BY424" s="70">
        <v>0</v>
      </c>
      <c r="BZ424" s="70">
        <v>0</v>
      </c>
      <c r="CA424" s="70">
        <v>0</v>
      </c>
      <c r="CB424" s="70">
        <v>0</v>
      </c>
      <c r="CC424" s="70">
        <v>0</v>
      </c>
      <c r="CD424" s="70">
        <v>0</v>
      </c>
    </row>
    <row r="425" spans="1:82">
      <c r="A425" s="70" t="s">
        <v>2149</v>
      </c>
      <c r="B425" s="70">
        <v>204</v>
      </c>
      <c r="C425" s="70">
        <v>18</v>
      </c>
      <c r="D425" s="70">
        <v>12</v>
      </c>
      <c r="E425" s="70">
        <v>2021</v>
      </c>
      <c r="F425" s="70" t="s">
        <v>160</v>
      </c>
      <c r="G425" s="1064" t="s">
        <v>2131</v>
      </c>
      <c r="H425" s="70" t="s">
        <v>2132</v>
      </c>
      <c r="I425" s="148"/>
      <c r="J425" s="71">
        <v>180.41842813632982</v>
      </c>
      <c r="K425" s="71">
        <v>3.0777369722816283</v>
      </c>
      <c r="L425" s="71">
        <v>33.352209845843262</v>
      </c>
      <c r="M425" s="71">
        <v>40.610759564214526</v>
      </c>
      <c r="N425" s="71">
        <v>35.341760622537308</v>
      </c>
      <c r="O425" s="71">
        <v>35.799633475303047</v>
      </c>
      <c r="P425" s="71">
        <v>54.239877381703018</v>
      </c>
      <c r="Q425" s="71">
        <v>2.03957843560723</v>
      </c>
      <c r="R425" s="71">
        <v>0</v>
      </c>
      <c r="S425" s="71">
        <v>4.6327014541310616</v>
      </c>
      <c r="T425" s="72"/>
      <c r="U425" s="71">
        <v>5999293</v>
      </c>
      <c r="V425" s="71">
        <v>1347</v>
      </c>
      <c r="W425" s="71">
        <v>630</v>
      </c>
      <c r="X425" s="71">
        <v>8976</v>
      </c>
      <c r="Y425" s="71">
        <v>14691</v>
      </c>
      <c r="Z425" s="71">
        <v>26340</v>
      </c>
      <c r="AA425" s="71">
        <v>11673</v>
      </c>
      <c r="AB425" s="71">
        <v>34932</v>
      </c>
      <c r="AC425" s="71">
        <v>0</v>
      </c>
      <c r="AD425" s="71">
        <v>4.6327014541310616</v>
      </c>
      <c r="AE425" s="72"/>
      <c r="AF425" s="71">
        <v>59982605.083288841</v>
      </c>
      <c r="AG425" s="71">
        <v>2467779.6762360903</v>
      </c>
      <c r="AH425" s="71">
        <v>7168578.3938899506</v>
      </c>
      <c r="AI425" s="71">
        <v>67392391.699764237</v>
      </c>
      <c r="AJ425" s="71">
        <v>52969638.669677831</v>
      </c>
      <c r="AK425" s="71">
        <v>0</v>
      </c>
      <c r="AL425" s="71">
        <v>0</v>
      </c>
      <c r="AM425" s="71">
        <v>4585310.1289021717</v>
      </c>
      <c r="AN425" s="71">
        <v>0</v>
      </c>
      <c r="AO425" s="71">
        <v>0</v>
      </c>
      <c r="AP425" s="71">
        <v>194566303.65175909</v>
      </c>
      <c r="AQ425" s="72"/>
      <c r="AR425" s="71">
        <v>833</v>
      </c>
      <c r="AS425" s="71">
        <v>614</v>
      </c>
      <c r="AT425" s="71">
        <v>1</v>
      </c>
      <c r="AU425" s="71">
        <v>0</v>
      </c>
      <c r="AV425" s="71">
        <v>0</v>
      </c>
      <c r="AW425" s="71">
        <v>0</v>
      </c>
      <c r="AX425" s="71"/>
      <c r="AY425" s="72"/>
      <c r="AZ425" s="71">
        <v>3928.2000000000048</v>
      </c>
      <c r="BA425" s="71">
        <v>42251.399999999972</v>
      </c>
      <c r="BB425" s="71">
        <v>19.5</v>
      </c>
      <c r="BC425" s="71">
        <v>0</v>
      </c>
      <c r="BD425" s="71">
        <v>0</v>
      </c>
      <c r="BE425" s="71">
        <v>0</v>
      </c>
      <c r="BF425" s="71"/>
      <c r="BG425" s="72"/>
      <c r="BH425" s="71">
        <v>0</v>
      </c>
      <c r="BI425" s="71">
        <v>0</v>
      </c>
      <c r="BJ425" s="71">
        <v>6.5739999999999998</v>
      </c>
      <c r="BK425" s="71">
        <v>0</v>
      </c>
      <c r="BL425" s="71">
        <v>0</v>
      </c>
      <c r="BM425" s="71">
        <v>0</v>
      </c>
      <c r="BN425" s="72"/>
      <c r="BO425" s="71">
        <v>0</v>
      </c>
      <c r="BP425" s="71">
        <v>0</v>
      </c>
      <c r="BQ425" s="71">
        <v>2</v>
      </c>
      <c r="BR425" s="71">
        <v>0</v>
      </c>
      <c r="BS425" s="71">
        <v>0</v>
      </c>
      <c r="BT425" s="71">
        <v>0</v>
      </c>
      <c r="BU425"/>
      <c r="BV425" s="70">
        <v>6.5739999999999998</v>
      </c>
      <c r="BW425" s="70">
        <v>0</v>
      </c>
      <c r="BX425" s="70">
        <v>0</v>
      </c>
      <c r="BY425" s="70">
        <v>0</v>
      </c>
      <c r="BZ425" s="70">
        <v>0</v>
      </c>
      <c r="CA425" s="70">
        <v>0</v>
      </c>
      <c r="CB425" s="70">
        <v>0</v>
      </c>
      <c r="CC425" s="70">
        <v>0</v>
      </c>
      <c r="CD425" s="70">
        <v>0</v>
      </c>
    </row>
    <row r="426" spans="1:82">
      <c r="A426" s="70" t="s">
        <v>2150</v>
      </c>
      <c r="B426" s="70">
        <v>204</v>
      </c>
      <c r="C426" s="70">
        <v>19</v>
      </c>
      <c r="D426" s="70">
        <v>12</v>
      </c>
      <c r="E426" s="70">
        <v>2022</v>
      </c>
      <c r="F426" s="70" t="s">
        <v>161</v>
      </c>
      <c r="G426" s="1064" t="s">
        <v>2131</v>
      </c>
      <c r="H426" s="70" t="s">
        <v>2132</v>
      </c>
      <c r="I426" s="148"/>
      <c r="J426" s="71">
        <v>157.17400822052747</v>
      </c>
      <c r="K426" s="71">
        <v>2.9511967876138216</v>
      </c>
      <c r="L426" s="71">
        <v>28.203875986821586</v>
      </c>
      <c r="M426" s="71">
        <v>40.106887578289601</v>
      </c>
      <c r="N426" s="71">
        <v>37.92472283648241</v>
      </c>
      <c r="O426" s="71">
        <v>37.527912918223407</v>
      </c>
      <c r="P426" s="71">
        <v>53.123366157006458</v>
      </c>
      <c r="Q426" s="71">
        <v>2.0214726520082595</v>
      </c>
      <c r="R426" s="71">
        <v>0</v>
      </c>
      <c r="S426" s="71">
        <v>4.3203274790625974</v>
      </c>
      <c r="T426" s="72"/>
      <c r="U426" s="71">
        <v>7046478</v>
      </c>
      <c r="V426" s="71">
        <v>1347</v>
      </c>
      <c r="W426" s="71">
        <v>630</v>
      </c>
      <c r="X426" s="71">
        <v>8976</v>
      </c>
      <c r="Y426" s="71">
        <v>14725</v>
      </c>
      <c r="Z426" s="71">
        <v>26234</v>
      </c>
      <c r="AA426" s="71">
        <v>11607</v>
      </c>
      <c r="AB426" s="71">
        <v>34338</v>
      </c>
      <c r="AC426" s="71">
        <v>0</v>
      </c>
      <c r="AD426" s="71">
        <v>4.3203274790625974</v>
      </c>
      <c r="AE426" s="72"/>
      <c r="AF426" s="71">
        <v>55269232.315605596</v>
      </c>
      <c r="AG426" s="71">
        <v>2436576.430544998</v>
      </c>
      <c r="AH426" s="71">
        <v>7166548.2678352296</v>
      </c>
      <c r="AI426" s="71">
        <v>65452068.182587579</v>
      </c>
      <c r="AJ426" s="71">
        <v>59913251.428819329</v>
      </c>
      <c r="AK426" s="71">
        <v>0</v>
      </c>
      <c r="AL426" s="71">
        <v>0</v>
      </c>
      <c r="AM426" s="71">
        <v>4433973.0353515344</v>
      </c>
      <c r="AN426" s="71">
        <v>0</v>
      </c>
      <c r="AO426" s="71">
        <v>0</v>
      </c>
      <c r="AP426" s="71">
        <v>194671649.66074428</v>
      </c>
      <c r="AQ426" s="72"/>
      <c r="AR426" s="71">
        <v>878</v>
      </c>
      <c r="AS426" s="71">
        <v>628</v>
      </c>
      <c r="AT426" s="71">
        <v>1</v>
      </c>
      <c r="AU426" s="71">
        <v>0</v>
      </c>
      <c r="AV426" s="71">
        <v>0</v>
      </c>
      <c r="AW426" s="71">
        <v>0</v>
      </c>
      <c r="AX426" s="71"/>
      <c r="AY426" s="72"/>
      <c r="AZ426" s="71">
        <v>4195.2000000000062</v>
      </c>
      <c r="BA426" s="71">
        <v>42922.399999999965</v>
      </c>
      <c r="BB426" s="71">
        <v>19.5</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2151</v>
      </c>
      <c r="B427" s="70">
        <v>204</v>
      </c>
      <c r="C427" s="70">
        <v>20</v>
      </c>
      <c r="D427" s="70">
        <v>12</v>
      </c>
      <c r="E427" s="70">
        <v>2023</v>
      </c>
      <c r="F427" s="70" t="s">
        <v>1539</v>
      </c>
      <c r="G427" s="70" t="s">
        <v>2131</v>
      </c>
      <c r="H427" s="70" t="s">
        <v>2132</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932</v>
      </c>
      <c r="AS427" s="71">
        <v>634</v>
      </c>
      <c r="AT427" s="71">
        <v>1</v>
      </c>
      <c r="AU427" s="71">
        <v>0</v>
      </c>
      <c r="AV427" s="71">
        <v>0</v>
      </c>
      <c r="AW427" s="71">
        <v>0</v>
      </c>
      <c r="AX427" s="71"/>
      <c r="AY427" s="72"/>
      <c r="AZ427" s="71">
        <v>4532.6000000000076</v>
      </c>
      <c r="BA427" s="71">
        <v>45078.799999999967</v>
      </c>
      <c r="BB427" s="71">
        <v>19.5</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2152</v>
      </c>
      <c r="B428" s="70">
        <v>204</v>
      </c>
      <c r="C428" s="70">
        <v>21</v>
      </c>
      <c r="D428" s="70">
        <v>12</v>
      </c>
      <c r="E428" s="70">
        <v>2024</v>
      </c>
      <c r="F428" s="70" t="s">
        <v>1554</v>
      </c>
      <c r="G428" s="70" t="s">
        <v>2131</v>
      </c>
      <c r="H428" s="70" t="s">
        <v>2132</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2153</v>
      </c>
      <c r="B429" s="70">
        <v>120</v>
      </c>
      <c r="C429" s="70">
        <v>1</v>
      </c>
      <c r="D429" s="70">
        <v>8</v>
      </c>
      <c r="E429" s="70">
        <v>1990</v>
      </c>
      <c r="F429" s="70" t="s">
        <v>787</v>
      </c>
      <c r="G429" s="70" t="s">
        <v>1690</v>
      </c>
      <c r="H429" s="70" t="s">
        <v>1691</v>
      </c>
      <c r="I429" s="148"/>
      <c r="J429" s="71">
        <v>67.766233469775571</v>
      </c>
      <c r="K429" s="71">
        <v>9.1115235394971954</v>
      </c>
      <c r="L429" s="71">
        <v>10.09625527205627</v>
      </c>
      <c r="M429" s="71">
        <v>21.394029743541019</v>
      </c>
      <c r="N429" s="71">
        <v>32.642958100415449</v>
      </c>
      <c r="O429" s="71">
        <v>31.282845092348062</v>
      </c>
      <c r="P429" s="71">
        <v>49.017529769973407</v>
      </c>
      <c r="Q429" s="71">
        <v>2.87978868149359</v>
      </c>
      <c r="R429" s="71">
        <v>0</v>
      </c>
      <c r="S429" s="71">
        <v>2.837061669383639</v>
      </c>
      <c r="T429" s="72"/>
      <c r="U429" s="71">
        <v>7046563</v>
      </c>
      <c r="V429" s="71">
        <v>2803</v>
      </c>
      <c r="W429" s="71">
        <v>114</v>
      </c>
      <c r="X429" s="71">
        <v>7378</v>
      </c>
      <c r="Y429" s="71">
        <v>11183</v>
      </c>
      <c r="Z429" s="71">
        <v>12867</v>
      </c>
      <c r="AA429" s="71">
        <v>11902</v>
      </c>
      <c r="AB429" s="71">
        <v>46758</v>
      </c>
      <c r="AC429" s="71">
        <v>0</v>
      </c>
      <c r="AD429" s="71">
        <v>2.837061669383639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2154</v>
      </c>
      <c r="B430" s="70">
        <v>121</v>
      </c>
      <c r="C430" s="70">
        <v>2</v>
      </c>
      <c r="D430" s="70">
        <v>8</v>
      </c>
      <c r="E430" s="70">
        <v>2005</v>
      </c>
      <c r="F430" s="70" t="s">
        <v>789</v>
      </c>
      <c r="G430" s="70" t="s">
        <v>1690</v>
      </c>
      <c r="H430" s="70" t="s">
        <v>1691</v>
      </c>
      <c r="I430" s="148"/>
      <c r="J430" s="71">
        <v>70.793505373442997</v>
      </c>
      <c r="K430" s="71">
        <v>5.8671458444841846</v>
      </c>
      <c r="L430" s="71">
        <v>8.8783689668889263</v>
      </c>
      <c r="M430" s="71">
        <v>39.371069690049843</v>
      </c>
      <c r="N430" s="71">
        <v>55.161899901601828</v>
      </c>
      <c r="O430" s="71">
        <v>48.789193637521407</v>
      </c>
      <c r="P430" s="71">
        <v>57.271448693001737</v>
      </c>
      <c r="Q430" s="71">
        <v>2.5926423455995602</v>
      </c>
      <c r="R430" s="71">
        <v>0</v>
      </c>
      <c r="S430" s="71">
        <v>3.2516019395042131</v>
      </c>
      <c r="T430" s="72"/>
      <c r="U430" s="71">
        <v>7662389</v>
      </c>
      <c r="V430" s="71">
        <v>2236</v>
      </c>
      <c r="W430" s="71">
        <v>106</v>
      </c>
      <c r="X430" s="71">
        <v>6371</v>
      </c>
      <c r="Y430" s="71">
        <v>12172</v>
      </c>
      <c r="Z430" s="71">
        <v>23222</v>
      </c>
      <c r="AA430" s="71">
        <v>11389</v>
      </c>
      <c r="AB430" s="71">
        <v>44007</v>
      </c>
      <c r="AC430" s="71">
        <v>0</v>
      </c>
      <c r="AD430" s="71">
        <v>3.2516019395042131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2155</v>
      </c>
      <c r="B431" s="70">
        <v>122</v>
      </c>
      <c r="C431" s="70">
        <v>3</v>
      </c>
      <c r="D431" s="70">
        <v>8</v>
      </c>
      <c r="E431" s="70">
        <v>2006</v>
      </c>
      <c r="F431" s="70" t="s">
        <v>790</v>
      </c>
      <c r="G431" s="70" t="s">
        <v>1690</v>
      </c>
      <c r="H431" s="70" t="s">
        <v>1691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2156</v>
      </c>
      <c r="B432" s="70">
        <v>123</v>
      </c>
      <c r="C432" s="70">
        <v>4</v>
      </c>
      <c r="D432" s="70">
        <v>8</v>
      </c>
      <c r="E432" s="70">
        <v>2007</v>
      </c>
      <c r="F432" s="70" t="s">
        <v>791</v>
      </c>
      <c r="G432" s="70" t="s">
        <v>1690</v>
      </c>
      <c r="H432" s="70" t="s">
        <v>1691</v>
      </c>
      <c r="I432" s="148"/>
      <c r="J432" s="71">
        <v>62.389225472898232</v>
      </c>
      <c r="K432" s="71">
        <v>5.2736148374641862</v>
      </c>
      <c r="L432" s="71">
        <v>7.0168365799178636</v>
      </c>
      <c r="M432" s="71">
        <v>36.914959860224478</v>
      </c>
      <c r="N432" s="71">
        <v>57.065627742416737</v>
      </c>
      <c r="O432" s="71">
        <v>47.466479206337937</v>
      </c>
      <c r="P432" s="71">
        <v>56.636207142610921</v>
      </c>
      <c r="Q432" s="71">
        <v>2.6807896540591698</v>
      </c>
      <c r="R432" s="71">
        <v>0</v>
      </c>
      <c r="S432" s="71">
        <v>3.424260400194393</v>
      </c>
      <c r="T432" s="72"/>
      <c r="U432" s="71">
        <v>7967832</v>
      </c>
      <c r="V432" s="71">
        <v>2101</v>
      </c>
      <c r="W432" s="71">
        <v>105</v>
      </c>
      <c r="X432" s="71">
        <v>8044</v>
      </c>
      <c r="Y432" s="71">
        <v>12349</v>
      </c>
      <c r="Z432" s="71">
        <v>23486</v>
      </c>
      <c r="AA432" s="71">
        <v>11091</v>
      </c>
      <c r="AB432" s="71">
        <v>43097</v>
      </c>
      <c r="AC432" s="71">
        <v>0</v>
      </c>
      <c r="AD432" s="71">
        <v>3.424260400194393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2157</v>
      </c>
      <c r="B433" s="70">
        <v>124</v>
      </c>
      <c r="C433" s="70">
        <v>5</v>
      </c>
      <c r="D433" s="70">
        <v>8</v>
      </c>
      <c r="E433" s="70">
        <v>2008</v>
      </c>
      <c r="F433" s="70" t="s">
        <v>792</v>
      </c>
      <c r="G433" s="70" t="s">
        <v>1690</v>
      </c>
      <c r="H433" s="70" t="s">
        <v>1691</v>
      </c>
      <c r="I433" s="148"/>
      <c r="J433" s="71">
        <v>60.087152201535112</v>
      </c>
      <c r="K433" s="71">
        <v>4.1779901068623504</v>
      </c>
      <c r="L433" s="71">
        <v>6.8549043695458298</v>
      </c>
      <c r="M433" s="71">
        <v>41.367182390160103</v>
      </c>
      <c r="N433" s="71">
        <v>54.556701390395908</v>
      </c>
      <c r="O433" s="71">
        <v>46.276772254853583</v>
      </c>
      <c r="P433" s="71">
        <v>55.424008397091889</v>
      </c>
      <c r="Q433" s="71">
        <v>2.6066277624327001</v>
      </c>
      <c r="R433" s="71">
        <v>0</v>
      </c>
      <c r="S433" s="71">
        <v>3.826554943307467</v>
      </c>
      <c r="T433" s="72"/>
      <c r="U433" s="71">
        <v>7996892</v>
      </c>
      <c r="V433" s="71">
        <v>2101</v>
      </c>
      <c r="W433" s="71">
        <v>105</v>
      </c>
      <c r="X433" s="71">
        <v>8044</v>
      </c>
      <c r="Y433" s="71">
        <v>12373</v>
      </c>
      <c r="Z433" s="71">
        <v>23701</v>
      </c>
      <c r="AA433" s="71">
        <v>10866</v>
      </c>
      <c r="AB433" s="71">
        <v>42594</v>
      </c>
      <c r="AC433" s="71">
        <v>0</v>
      </c>
      <c r="AD433" s="71">
        <v>3.826554943307467</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2158</v>
      </c>
      <c r="B434" s="70">
        <v>125</v>
      </c>
      <c r="C434" s="70">
        <v>6</v>
      </c>
      <c r="D434" s="70">
        <v>8</v>
      </c>
      <c r="E434" s="70">
        <v>2009</v>
      </c>
      <c r="F434" s="70" t="s">
        <v>176</v>
      </c>
      <c r="G434" s="70" t="s">
        <v>1690</v>
      </c>
      <c r="H434" s="70" t="s">
        <v>1691</v>
      </c>
      <c r="I434" s="148"/>
      <c r="J434" s="71">
        <v>54.906213658956077</v>
      </c>
      <c r="K434" s="71">
        <v>3.8212665158105512</v>
      </c>
      <c r="L434" s="71">
        <v>5.0702065149533384</v>
      </c>
      <c r="M434" s="71">
        <v>43.101546169727762</v>
      </c>
      <c r="N434" s="71">
        <v>50.019930900800553</v>
      </c>
      <c r="O434" s="71">
        <v>47.062018898343872</v>
      </c>
      <c r="P434" s="71">
        <v>53.396006071938807</v>
      </c>
      <c r="Q434" s="71">
        <v>2.4557762207715399</v>
      </c>
      <c r="R434" s="71">
        <v>0</v>
      </c>
      <c r="S434" s="71">
        <v>3.9360331314353219</v>
      </c>
      <c r="T434" s="72"/>
      <c r="U434" s="71">
        <v>6325547</v>
      </c>
      <c r="V434" s="71">
        <v>1960</v>
      </c>
      <c r="W434" s="71">
        <v>107</v>
      </c>
      <c r="X434" s="71">
        <v>8303</v>
      </c>
      <c r="Y434" s="71">
        <v>12392</v>
      </c>
      <c r="Z434" s="71">
        <v>23791</v>
      </c>
      <c r="AA434" s="71">
        <v>10747</v>
      </c>
      <c r="AB434" s="71">
        <v>42125</v>
      </c>
      <c r="AC434" s="71">
        <v>0</v>
      </c>
      <c r="AD434" s="71">
        <v>3.9360331314353219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37.677</v>
      </c>
      <c r="BK434" s="71">
        <v>0</v>
      </c>
      <c r="BL434" s="71">
        <v>0</v>
      </c>
      <c r="BM434" s="71">
        <v>0</v>
      </c>
      <c r="BN434" s="72"/>
      <c r="BO434" s="71">
        <v>0</v>
      </c>
      <c r="BP434" s="71">
        <v>0</v>
      </c>
      <c r="BQ434" s="71">
        <v>6</v>
      </c>
      <c r="BR434" s="71">
        <v>0</v>
      </c>
      <c r="BS434" s="71">
        <v>0</v>
      </c>
      <c r="BT434" s="71">
        <v>0</v>
      </c>
      <c r="BU434"/>
      <c r="BV434" s="70">
        <v>37.677</v>
      </c>
      <c r="BW434" s="70">
        <v>0</v>
      </c>
      <c r="BX434" s="70">
        <v>0</v>
      </c>
      <c r="BY434" s="70">
        <v>0</v>
      </c>
      <c r="BZ434" s="70">
        <v>0</v>
      </c>
      <c r="CA434" s="70">
        <v>0</v>
      </c>
      <c r="CB434" s="70">
        <v>0</v>
      </c>
      <c r="CC434" s="70">
        <v>0</v>
      </c>
      <c r="CD434" s="70">
        <v>0</v>
      </c>
    </row>
    <row r="435" spans="1:82">
      <c r="A435" s="70" t="s">
        <v>2159</v>
      </c>
      <c r="B435" s="70">
        <v>126</v>
      </c>
      <c r="C435" s="70">
        <v>7</v>
      </c>
      <c r="D435" s="70">
        <v>8</v>
      </c>
      <c r="E435" s="70">
        <v>2010</v>
      </c>
      <c r="F435" s="70" t="s">
        <v>177</v>
      </c>
      <c r="G435" s="70" t="s">
        <v>1690</v>
      </c>
      <c r="H435" s="70" t="s">
        <v>1691</v>
      </c>
      <c r="I435" s="148"/>
      <c r="J435" s="71">
        <v>52.561071741363158</v>
      </c>
      <c r="K435" s="71">
        <v>3.8948511168562039</v>
      </c>
      <c r="L435" s="71">
        <v>4.8001527913720823</v>
      </c>
      <c r="M435" s="71">
        <v>42.03564987824231</v>
      </c>
      <c r="N435" s="71">
        <v>50.163531213441608</v>
      </c>
      <c r="O435" s="71">
        <v>47.01958311874229</v>
      </c>
      <c r="P435" s="71">
        <v>54.055352146476856</v>
      </c>
      <c r="Q435" s="71">
        <v>2.52688562219394</v>
      </c>
      <c r="R435" s="71">
        <v>0</v>
      </c>
      <c r="S435" s="71">
        <v>3.7445365568088271</v>
      </c>
      <c r="T435" s="72"/>
      <c r="U435" s="71">
        <v>6478042</v>
      </c>
      <c r="V435" s="71">
        <v>1960</v>
      </c>
      <c r="W435" s="71">
        <v>107</v>
      </c>
      <c r="X435" s="71">
        <v>8303</v>
      </c>
      <c r="Y435" s="71">
        <v>12406</v>
      </c>
      <c r="Z435" s="71">
        <v>23880</v>
      </c>
      <c r="AA435" s="71">
        <v>10608</v>
      </c>
      <c r="AB435" s="71">
        <v>41534</v>
      </c>
      <c r="AC435" s="71">
        <v>0</v>
      </c>
      <c r="AD435" s="71">
        <v>3.7445365568088271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43.506999999999998</v>
      </c>
      <c r="BK435" s="71">
        <v>0</v>
      </c>
      <c r="BL435" s="71">
        <v>0</v>
      </c>
      <c r="BM435" s="71">
        <v>0</v>
      </c>
      <c r="BN435" s="72"/>
      <c r="BO435" s="71">
        <v>0</v>
      </c>
      <c r="BP435" s="71">
        <v>0</v>
      </c>
      <c r="BQ435" s="71">
        <v>6</v>
      </c>
      <c r="BR435" s="71">
        <v>0</v>
      </c>
      <c r="BS435" s="71">
        <v>0</v>
      </c>
      <c r="BT435" s="71">
        <v>0</v>
      </c>
      <c r="BU435"/>
      <c r="BV435" s="70">
        <v>43.506999999999998</v>
      </c>
      <c r="BW435" s="70">
        <v>0</v>
      </c>
      <c r="BX435" s="70">
        <v>0</v>
      </c>
      <c r="BY435" s="70">
        <v>0</v>
      </c>
      <c r="BZ435" s="70">
        <v>0</v>
      </c>
      <c r="CA435" s="70">
        <v>0</v>
      </c>
      <c r="CB435" s="70">
        <v>0</v>
      </c>
      <c r="CC435" s="70">
        <v>0</v>
      </c>
      <c r="CD435" s="70">
        <v>0</v>
      </c>
    </row>
    <row r="436" spans="1:82">
      <c r="A436" s="70" t="s">
        <v>2160</v>
      </c>
      <c r="B436" s="70">
        <v>127</v>
      </c>
      <c r="C436" s="70">
        <v>8</v>
      </c>
      <c r="D436" s="70">
        <v>8</v>
      </c>
      <c r="E436" s="70">
        <v>2011</v>
      </c>
      <c r="F436" s="70" t="s">
        <v>178</v>
      </c>
      <c r="G436" s="70" t="s">
        <v>1690</v>
      </c>
      <c r="H436" s="70" t="s">
        <v>1691</v>
      </c>
      <c r="I436" s="148"/>
      <c r="J436" s="71">
        <v>58.430179373715241</v>
      </c>
      <c r="K436" s="71">
        <v>5.2318143602215814</v>
      </c>
      <c r="L436" s="71">
        <v>4.4811815378007482</v>
      </c>
      <c r="M436" s="71">
        <v>48.921225447435333</v>
      </c>
      <c r="N436" s="71">
        <v>58.498537369326172</v>
      </c>
      <c r="O436" s="71">
        <v>46.942897007766</v>
      </c>
      <c r="P436" s="71">
        <v>52.493239686753348</v>
      </c>
      <c r="Q436" s="71">
        <v>2.8646970234665998</v>
      </c>
      <c r="R436" s="71">
        <v>0</v>
      </c>
      <c r="S436" s="71">
        <v>3.794844279493935</v>
      </c>
      <c r="T436" s="72"/>
      <c r="U436" s="71">
        <v>5938350</v>
      </c>
      <c r="V436" s="71">
        <v>1960</v>
      </c>
      <c r="W436" s="71">
        <v>107</v>
      </c>
      <c r="X436" s="71">
        <v>8303</v>
      </c>
      <c r="Y436" s="71">
        <v>12360</v>
      </c>
      <c r="Z436" s="71">
        <v>24359</v>
      </c>
      <c r="AA436" s="71">
        <v>10608</v>
      </c>
      <c r="AB436" s="71">
        <v>40821</v>
      </c>
      <c r="AC436" s="71">
        <v>0</v>
      </c>
      <c r="AD436" s="71">
        <v>3.794844279493935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39.655999999999999</v>
      </c>
      <c r="BK436" s="71">
        <v>0</v>
      </c>
      <c r="BL436" s="71">
        <v>0</v>
      </c>
      <c r="BM436" s="71">
        <v>0</v>
      </c>
      <c r="BN436" s="72"/>
      <c r="BO436" s="71">
        <v>0</v>
      </c>
      <c r="BP436" s="71">
        <v>0</v>
      </c>
      <c r="BQ436" s="71">
        <v>5</v>
      </c>
      <c r="BR436" s="71">
        <v>0</v>
      </c>
      <c r="BS436" s="71">
        <v>0</v>
      </c>
      <c r="BT436" s="71">
        <v>0</v>
      </c>
      <c r="BU436"/>
      <c r="BV436" s="70">
        <v>39.655999999999999</v>
      </c>
      <c r="BW436" s="70">
        <v>0</v>
      </c>
      <c r="BX436" s="70">
        <v>0</v>
      </c>
      <c r="BY436" s="70">
        <v>0</v>
      </c>
      <c r="BZ436" s="70">
        <v>0</v>
      </c>
      <c r="CA436" s="70">
        <v>0</v>
      </c>
      <c r="CB436" s="70">
        <v>0</v>
      </c>
      <c r="CC436" s="70">
        <v>0</v>
      </c>
      <c r="CD436" s="70">
        <v>0</v>
      </c>
    </row>
    <row r="437" spans="1:82">
      <c r="A437" s="70" t="s">
        <v>2161</v>
      </c>
      <c r="B437" s="70">
        <v>128</v>
      </c>
      <c r="C437" s="70">
        <v>9</v>
      </c>
      <c r="D437" s="70">
        <v>8</v>
      </c>
      <c r="E437" s="70">
        <v>2012</v>
      </c>
      <c r="F437" s="70" t="s">
        <v>179</v>
      </c>
      <c r="G437" s="70" t="s">
        <v>1690</v>
      </c>
      <c r="H437" s="70" t="s">
        <v>1691</v>
      </c>
      <c r="I437" s="148"/>
      <c r="J437" s="71">
        <v>82.501785078126574</v>
      </c>
      <c r="K437" s="71">
        <v>4.9114711516788203</v>
      </c>
      <c r="L437" s="71">
        <v>4.4945651410354994</v>
      </c>
      <c r="M437" s="71">
        <v>55.04229200623692</v>
      </c>
      <c r="N437" s="71">
        <v>63.097965891618777</v>
      </c>
      <c r="O437" s="71">
        <v>47.770384726547611</v>
      </c>
      <c r="P437" s="71">
        <v>52.214613206236933</v>
      </c>
      <c r="Q437" s="71">
        <v>3.0845295776635</v>
      </c>
      <c r="R437" s="71">
        <v>0</v>
      </c>
      <c r="S437" s="71">
        <v>3.5679238167550462</v>
      </c>
      <c r="T437" s="72"/>
      <c r="U437" s="71">
        <v>7689642</v>
      </c>
      <c r="V437" s="71">
        <v>1960</v>
      </c>
      <c r="W437" s="71">
        <v>107</v>
      </c>
      <c r="X437" s="71">
        <v>8303</v>
      </c>
      <c r="Y437" s="71">
        <v>12538</v>
      </c>
      <c r="Z437" s="71">
        <v>24985</v>
      </c>
      <c r="AA437" s="71">
        <v>10492</v>
      </c>
      <c r="AB437" s="71">
        <v>40455</v>
      </c>
      <c r="AC437" s="71">
        <v>0</v>
      </c>
      <c r="AD437" s="71">
        <v>3.5679238167550462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48.021999999999998</v>
      </c>
      <c r="BK437" s="71">
        <v>0</v>
      </c>
      <c r="BL437" s="71">
        <v>0</v>
      </c>
      <c r="BM437" s="71">
        <v>0</v>
      </c>
      <c r="BN437" s="72"/>
      <c r="BO437" s="71">
        <v>0</v>
      </c>
      <c r="BP437" s="71">
        <v>0</v>
      </c>
      <c r="BQ437" s="71">
        <v>5</v>
      </c>
      <c r="BR437" s="71">
        <v>0</v>
      </c>
      <c r="BS437" s="71">
        <v>0</v>
      </c>
      <c r="BT437" s="71">
        <v>0</v>
      </c>
      <c r="BU437"/>
      <c r="BV437" s="70">
        <v>48.021999999999998</v>
      </c>
      <c r="BW437" s="70">
        <v>0</v>
      </c>
      <c r="BX437" s="70">
        <v>0</v>
      </c>
      <c r="BY437" s="70">
        <v>0</v>
      </c>
      <c r="BZ437" s="70">
        <v>0</v>
      </c>
      <c r="CA437" s="70">
        <v>0</v>
      </c>
      <c r="CB437" s="70">
        <v>0</v>
      </c>
      <c r="CC437" s="70">
        <v>0</v>
      </c>
      <c r="CD437" s="70">
        <v>0</v>
      </c>
    </row>
    <row r="438" spans="1:82">
      <c r="A438" s="70" t="s">
        <v>2162</v>
      </c>
      <c r="B438" s="70">
        <v>129</v>
      </c>
      <c r="C438" s="70">
        <v>10</v>
      </c>
      <c r="D438" s="70">
        <v>8</v>
      </c>
      <c r="E438" s="70">
        <v>2013</v>
      </c>
      <c r="F438" s="70" t="s">
        <v>180</v>
      </c>
      <c r="G438" s="70" t="s">
        <v>1690</v>
      </c>
      <c r="H438" s="70" t="s">
        <v>1691</v>
      </c>
      <c r="I438" s="148"/>
      <c r="J438" s="71">
        <v>71.932837994757392</v>
      </c>
      <c r="K438" s="71">
        <v>4.1697133452209583</v>
      </c>
      <c r="L438" s="71">
        <v>3.2605695593625681</v>
      </c>
      <c r="M438" s="71">
        <v>47.504970787309659</v>
      </c>
      <c r="N438" s="71">
        <v>62.07220994109889</v>
      </c>
      <c r="O438" s="71">
        <v>46.34364577755175</v>
      </c>
      <c r="P438" s="71">
        <v>52.960848278645479</v>
      </c>
      <c r="Q438" s="71">
        <v>3.0982182063975499</v>
      </c>
      <c r="R438" s="71">
        <v>0</v>
      </c>
      <c r="S438" s="71">
        <v>4.0481353240432147</v>
      </c>
      <c r="T438" s="72"/>
      <c r="U438" s="71">
        <v>7371258</v>
      </c>
      <c r="V438" s="71">
        <v>1960</v>
      </c>
      <c r="W438" s="71">
        <v>107</v>
      </c>
      <c r="X438" s="71">
        <v>8303</v>
      </c>
      <c r="Y438" s="71">
        <v>12540</v>
      </c>
      <c r="Z438" s="71">
        <v>25321</v>
      </c>
      <c r="AA438" s="71">
        <v>10602</v>
      </c>
      <c r="AB438" s="71">
        <v>40052</v>
      </c>
      <c r="AC438" s="71">
        <v>0</v>
      </c>
      <c r="AD438" s="71">
        <v>4.0481353240432147</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54.497999999999998</v>
      </c>
      <c r="BK438" s="71">
        <v>0</v>
      </c>
      <c r="BL438" s="71">
        <v>0</v>
      </c>
      <c r="BM438" s="71">
        <v>0</v>
      </c>
      <c r="BN438" s="72"/>
      <c r="BO438" s="71">
        <v>0</v>
      </c>
      <c r="BP438" s="71">
        <v>0</v>
      </c>
      <c r="BQ438" s="71">
        <v>5</v>
      </c>
      <c r="BR438" s="71">
        <v>0</v>
      </c>
      <c r="BS438" s="71">
        <v>0</v>
      </c>
      <c r="BT438" s="71">
        <v>0</v>
      </c>
      <c r="BU438"/>
      <c r="BV438" s="70">
        <v>54.497999999999998</v>
      </c>
      <c r="BW438" s="70">
        <v>0</v>
      </c>
      <c r="BX438" s="70">
        <v>0</v>
      </c>
      <c r="BY438" s="70">
        <v>0</v>
      </c>
      <c r="BZ438" s="70">
        <v>0</v>
      </c>
      <c r="CA438" s="70">
        <v>0</v>
      </c>
      <c r="CB438" s="70">
        <v>0</v>
      </c>
      <c r="CC438" s="70">
        <v>0</v>
      </c>
      <c r="CD438" s="70">
        <v>0</v>
      </c>
    </row>
    <row r="439" spans="1:82">
      <c r="A439" s="70" t="s">
        <v>2163</v>
      </c>
      <c r="B439" s="70">
        <v>130</v>
      </c>
      <c r="C439" s="70">
        <v>11</v>
      </c>
      <c r="D439" s="70">
        <v>8</v>
      </c>
      <c r="E439" s="70">
        <v>2014</v>
      </c>
      <c r="F439" s="70" t="s">
        <v>181</v>
      </c>
      <c r="G439" s="70" t="s">
        <v>1690</v>
      </c>
      <c r="H439" s="70" t="s">
        <v>1691</v>
      </c>
      <c r="I439" s="148"/>
      <c r="J439" s="71">
        <v>69.590800724906231</v>
      </c>
      <c r="K439" s="71">
        <v>4.6310130722400968</v>
      </c>
      <c r="L439" s="71">
        <v>7.2973287280397923</v>
      </c>
      <c r="M439" s="71">
        <v>52.218835168919817</v>
      </c>
      <c r="N439" s="71">
        <v>60.403032382196507</v>
      </c>
      <c r="O439" s="71">
        <v>44.490069894892628</v>
      </c>
      <c r="P439" s="71">
        <v>52.733997773477178</v>
      </c>
      <c r="Q439" s="71">
        <v>2.9304003382911099</v>
      </c>
      <c r="R439" s="71">
        <v>0</v>
      </c>
      <c r="S439" s="71">
        <v>4.0071176161753312</v>
      </c>
      <c r="T439" s="72"/>
      <c r="U439" s="71">
        <v>7669799</v>
      </c>
      <c r="V439" s="71">
        <v>2004</v>
      </c>
      <c r="W439" s="71">
        <v>159</v>
      </c>
      <c r="X439" s="71">
        <v>8163</v>
      </c>
      <c r="Y439" s="71">
        <v>12494</v>
      </c>
      <c r="Z439" s="71">
        <v>25602</v>
      </c>
      <c r="AA439" s="71">
        <v>10502</v>
      </c>
      <c r="AB439" s="71">
        <v>39484</v>
      </c>
      <c r="AC439" s="71">
        <v>0</v>
      </c>
      <c r="AD439" s="71">
        <v>4.0071176161753312</v>
      </c>
      <c r="AE439" s="72"/>
      <c r="AF439" s="71"/>
      <c r="AG439" s="71"/>
      <c r="AH439" s="71"/>
      <c r="AI439" s="71"/>
      <c r="AJ439" s="71"/>
      <c r="AK439" s="71"/>
      <c r="AL439" s="71"/>
      <c r="AM439" s="71"/>
      <c r="AN439" s="71"/>
      <c r="AO439" s="71"/>
      <c r="AP439" s="71"/>
      <c r="AQ439" s="72"/>
      <c r="AR439" s="71">
        <v>686</v>
      </c>
      <c r="AS439" s="71">
        <v>106</v>
      </c>
      <c r="AT439" s="71">
        <v>2</v>
      </c>
      <c r="AU439" s="71">
        <v>0</v>
      </c>
      <c r="AV439" s="71">
        <v>0</v>
      </c>
      <c r="AW439" s="71">
        <v>0</v>
      </c>
      <c r="AX439" s="71"/>
      <c r="AY439" s="72"/>
      <c r="AZ439" s="71">
        <v>2953.1</v>
      </c>
      <c r="BA439" s="71">
        <v>5164</v>
      </c>
      <c r="BB439" s="71">
        <v>74000</v>
      </c>
      <c r="BC439" s="71">
        <v>0</v>
      </c>
      <c r="BD439" s="71">
        <v>0</v>
      </c>
      <c r="BE439" s="71">
        <v>0</v>
      </c>
      <c r="BF439" s="71"/>
      <c r="BG439" s="72"/>
      <c r="BH439" s="71">
        <v>0</v>
      </c>
      <c r="BI439" s="71">
        <v>0</v>
      </c>
      <c r="BJ439" s="71">
        <v>57.512</v>
      </c>
      <c r="BK439" s="71">
        <v>0</v>
      </c>
      <c r="BL439" s="71">
        <v>0</v>
      </c>
      <c r="BM439" s="71">
        <v>0</v>
      </c>
      <c r="BN439" s="72"/>
      <c r="BO439" s="71">
        <v>0</v>
      </c>
      <c r="BP439" s="71">
        <v>0</v>
      </c>
      <c r="BQ439" s="71">
        <v>6</v>
      </c>
      <c r="BR439" s="71">
        <v>0</v>
      </c>
      <c r="BS439" s="71">
        <v>0</v>
      </c>
      <c r="BT439" s="71">
        <v>0</v>
      </c>
      <c r="BU439"/>
      <c r="BV439" s="70">
        <v>57.512</v>
      </c>
      <c r="BW439" s="70">
        <v>0</v>
      </c>
      <c r="BX439" s="70">
        <v>0</v>
      </c>
      <c r="BY439" s="70">
        <v>0</v>
      </c>
      <c r="BZ439" s="70">
        <v>0</v>
      </c>
      <c r="CA439" s="70">
        <v>0</v>
      </c>
      <c r="CB439" s="70">
        <v>0</v>
      </c>
      <c r="CC439" s="70">
        <v>0</v>
      </c>
      <c r="CD439" s="70">
        <v>0</v>
      </c>
    </row>
    <row r="440" spans="1:82">
      <c r="A440" s="70" t="s">
        <v>2164</v>
      </c>
      <c r="B440" s="70">
        <v>131</v>
      </c>
      <c r="C440" s="70">
        <v>12</v>
      </c>
      <c r="D440" s="70">
        <v>8</v>
      </c>
      <c r="E440" s="70">
        <v>2015</v>
      </c>
      <c r="F440" s="70" t="s">
        <v>182</v>
      </c>
      <c r="G440" s="70" t="s">
        <v>1690</v>
      </c>
      <c r="H440" s="70" t="s">
        <v>1691</v>
      </c>
      <c r="I440" s="148"/>
      <c r="J440" s="71">
        <v>65.200957036738856</v>
      </c>
      <c r="K440" s="71">
        <v>4.6801374650282623</v>
      </c>
      <c r="L440" s="71">
        <v>7.4228992427497316</v>
      </c>
      <c r="M440" s="71">
        <v>51.372820772983857</v>
      </c>
      <c r="N440" s="71">
        <v>54.440176037734368</v>
      </c>
      <c r="O440" s="71">
        <v>44.360306559223368</v>
      </c>
      <c r="P440" s="71">
        <v>52.509320014586123</v>
      </c>
      <c r="Q440" s="71">
        <v>2.8255165562007698</v>
      </c>
      <c r="R440" s="71">
        <v>0</v>
      </c>
      <c r="S440" s="71">
        <v>4.6480289927428329</v>
      </c>
      <c r="T440" s="72"/>
      <c r="U440" s="71">
        <v>7956429</v>
      </c>
      <c r="V440" s="71">
        <v>2004</v>
      </c>
      <c r="W440" s="71">
        <v>159</v>
      </c>
      <c r="X440" s="71">
        <v>8163</v>
      </c>
      <c r="Y440" s="71">
        <v>12559</v>
      </c>
      <c r="Z440" s="71">
        <v>25773</v>
      </c>
      <c r="AA440" s="71">
        <v>10449</v>
      </c>
      <c r="AB440" s="71">
        <v>38890</v>
      </c>
      <c r="AC440" s="71">
        <v>0</v>
      </c>
      <c r="AD440" s="71">
        <v>4.6480289927428329</v>
      </c>
      <c r="AE440" s="72"/>
      <c r="AF440" s="71">
        <v>69353618.686677456</v>
      </c>
      <c r="AG440" s="71">
        <v>3441566.4652102939</v>
      </c>
      <c r="AH440" s="71">
        <v>1291092.7969353499</v>
      </c>
      <c r="AI440" s="71">
        <v>57517479.266458496</v>
      </c>
      <c r="AJ440" s="71">
        <v>72451086.894793391</v>
      </c>
      <c r="AK440" s="71">
        <v>0</v>
      </c>
      <c r="AL440" s="71">
        <v>0</v>
      </c>
      <c r="AM440" s="71">
        <v>5329711.3625857159</v>
      </c>
      <c r="AN440" s="71">
        <v>0</v>
      </c>
      <c r="AO440" s="71">
        <v>0</v>
      </c>
      <c r="AP440" s="71">
        <v>209384555.47266072</v>
      </c>
      <c r="AQ440" s="72"/>
      <c r="AR440" s="71">
        <v>780</v>
      </c>
      <c r="AS440" s="71">
        <v>153</v>
      </c>
      <c r="AT440" s="71">
        <v>2</v>
      </c>
      <c r="AU440" s="71">
        <v>0</v>
      </c>
      <c r="AV440" s="71">
        <v>0</v>
      </c>
      <c r="AW440" s="71">
        <v>0</v>
      </c>
      <c r="AX440" s="71"/>
      <c r="AY440" s="72"/>
      <c r="AZ440" s="71">
        <v>3453.5</v>
      </c>
      <c r="BA440" s="71">
        <v>6925.3</v>
      </c>
      <c r="BB440" s="71">
        <v>74000</v>
      </c>
      <c r="BC440" s="71">
        <v>0</v>
      </c>
      <c r="BD440" s="71">
        <v>0</v>
      </c>
      <c r="BE440" s="71">
        <v>0</v>
      </c>
      <c r="BF440" s="71"/>
      <c r="BG440" s="72"/>
      <c r="BH440" s="71">
        <v>0</v>
      </c>
      <c r="BI440" s="71">
        <v>0</v>
      </c>
      <c r="BJ440" s="71">
        <v>54.65</v>
      </c>
      <c r="BK440" s="71">
        <v>0</v>
      </c>
      <c r="BL440" s="71">
        <v>0</v>
      </c>
      <c r="BM440" s="71">
        <v>0</v>
      </c>
      <c r="BN440" s="72"/>
      <c r="BO440" s="71">
        <v>0</v>
      </c>
      <c r="BP440" s="71">
        <v>0</v>
      </c>
      <c r="BQ440" s="71">
        <v>6</v>
      </c>
      <c r="BR440" s="71">
        <v>0</v>
      </c>
      <c r="BS440" s="71">
        <v>0</v>
      </c>
      <c r="BT440" s="71">
        <v>0</v>
      </c>
      <c r="BU440"/>
      <c r="BV440" s="70">
        <v>54.65</v>
      </c>
      <c r="BW440" s="70">
        <v>0</v>
      </c>
      <c r="BX440" s="70">
        <v>0</v>
      </c>
      <c r="BY440" s="70">
        <v>0</v>
      </c>
      <c r="BZ440" s="70">
        <v>0</v>
      </c>
      <c r="CA440" s="70">
        <v>0</v>
      </c>
      <c r="CB440" s="70">
        <v>0</v>
      </c>
      <c r="CC440" s="70">
        <v>0</v>
      </c>
      <c r="CD440" s="70">
        <v>0</v>
      </c>
    </row>
    <row r="441" spans="1:82">
      <c r="A441" s="70" t="s">
        <v>2165</v>
      </c>
      <c r="B441" s="70">
        <v>132</v>
      </c>
      <c r="C441" s="70">
        <v>13</v>
      </c>
      <c r="D441" s="70">
        <v>8</v>
      </c>
      <c r="E441" s="70">
        <v>2016</v>
      </c>
      <c r="F441" s="70" t="s">
        <v>155</v>
      </c>
      <c r="G441" s="70" t="s">
        <v>1690</v>
      </c>
      <c r="H441" s="70" t="s">
        <v>1691</v>
      </c>
      <c r="I441" s="148"/>
      <c r="J441" s="71">
        <v>72.289673475825552</v>
      </c>
      <c r="K441" s="71">
        <v>4.8075674731578024</v>
      </c>
      <c r="L441" s="71">
        <v>8.1384186307851056</v>
      </c>
      <c r="M441" s="71">
        <v>37.531668755231792</v>
      </c>
      <c r="N441" s="71">
        <v>50.62325612929201</v>
      </c>
      <c r="O441" s="71">
        <v>44.197382478863553</v>
      </c>
      <c r="P441" s="71">
        <v>51.240081516604342</v>
      </c>
      <c r="Q441" s="71">
        <v>2.7037940261479965</v>
      </c>
      <c r="R441" s="71">
        <v>0</v>
      </c>
      <c r="S441" s="71">
        <v>4.2722052248378644</v>
      </c>
      <c r="T441" s="72"/>
      <c r="U441" s="71">
        <v>8692776</v>
      </c>
      <c r="V441" s="71">
        <v>2004</v>
      </c>
      <c r="W441" s="71">
        <v>159</v>
      </c>
      <c r="X441" s="71">
        <v>8163</v>
      </c>
      <c r="Y441" s="71">
        <v>12552</v>
      </c>
      <c r="Z441" s="71">
        <v>25994</v>
      </c>
      <c r="AA441" s="71">
        <v>10546</v>
      </c>
      <c r="AB441" s="71">
        <v>38280</v>
      </c>
      <c r="AC441" s="71">
        <v>0</v>
      </c>
      <c r="AD441" s="71">
        <v>4.2722052248378644</v>
      </c>
      <c r="AE441" s="72"/>
      <c r="AF441" s="71">
        <v>80278957.044025481</v>
      </c>
      <c r="AG441" s="71">
        <v>3392442.0340801259</v>
      </c>
      <c r="AH441" s="71">
        <v>1135916.7280032509</v>
      </c>
      <c r="AI441" s="71">
        <v>51232004.570630863</v>
      </c>
      <c r="AJ441" s="71">
        <v>64534823.524773002</v>
      </c>
      <c r="AK441" s="71">
        <v>0</v>
      </c>
      <c r="AL441" s="71">
        <v>0</v>
      </c>
      <c r="AM441" s="71">
        <v>5250189.1368238991</v>
      </c>
      <c r="AN441" s="71">
        <v>0</v>
      </c>
      <c r="AO441" s="71">
        <v>0</v>
      </c>
      <c r="AP441" s="71">
        <v>205824333.03833663</v>
      </c>
      <c r="AQ441" s="72"/>
      <c r="AR441" s="71">
        <v>855</v>
      </c>
      <c r="AS441" s="71">
        <v>175</v>
      </c>
      <c r="AT441" s="71">
        <v>2</v>
      </c>
      <c r="AU441" s="71">
        <v>0</v>
      </c>
      <c r="AV441" s="71">
        <v>0</v>
      </c>
      <c r="AW441" s="71">
        <v>0</v>
      </c>
      <c r="AX441" s="71"/>
      <c r="AY441" s="72"/>
      <c r="AZ441" s="71">
        <v>3887.4</v>
      </c>
      <c r="BA441" s="71">
        <v>8401.5</v>
      </c>
      <c r="BB441" s="71">
        <v>74000</v>
      </c>
      <c r="BC441" s="71">
        <v>0</v>
      </c>
      <c r="BD441" s="71">
        <v>0</v>
      </c>
      <c r="BE441" s="71">
        <v>0</v>
      </c>
      <c r="BF441" s="71"/>
      <c r="BG441" s="72"/>
      <c r="BH441" s="71">
        <v>0</v>
      </c>
      <c r="BI441" s="71">
        <v>0</v>
      </c>
      <c r="BJ441" s="71">
        <v>51.828000000000003</v>
      </c>
      <c r="BK441" s="71">
        <v>0</v>
      </c>
      <c r="BL441" s="71">
        <v>0</v>
      </c>
      <c r="BM441" s="71">
        <v>0</v>
      </c>
      <c r="BN441" s="72"/>
      <c r="BO441" s="71">
        <v>0</v>
      </c>
      <c r="BP441" s="71">
        <v>0</v>
      </c>
      <c r="BQ441" s="71">
        <v>6</v>
      </c>
      <c r="BR441" s="71">
        <v>0</v>
      </c>
      <c r="BS441" s="71">
        <v>0</v>
      </c>
      <c r="BT441" s="71">
        <v>0</v>
      </c>
      <c r="BU441"/>
      <c r="BV441" s="70">
        <v>51.828000000000003</v>
      </c>
      <c r="BW441" s="70">
        <v>0</v>
      </c>
      <c r="BX441" s="70">
        <v>0</v>
      </c>
      <c r="BY441" s="70">
        <v>0</v>
      </c>
      <c r="BZ441" s="70">
        <v>0</v>
      </c>
      <c r="CA441" s="70">
        <v>0</v>
      </c>
      <c r="CB441" s="70">
        <v>0</v>
      </c>
      <c r="CC441" s="70">
        <v>0</v>
      </c>
      <c r="CD441" s="70">
        <v>0</v>
      </c>
    </row>
    <row r="442" spans="1:82">
      <c r="A442" s="70" t="s">
        <v>2166</v>
      </c>
      <c r="B442" s="70">
        <v>133</v>
      </c>
      <c r="C442" s="70">
        <v>14</v>
      </c>
      <c r="D442" s="70">
        <v>8</v>
      </c>
      <c r="E442" s="70">
        <v>2017</v>
      </c>
      <c r="F442" s="70" t="s">
        <v>156</v>
      </c>
      <c r="G442" s="70" t="s">
        <v>1690</v>
      </c>
      <c r="H442" s="70" t="s">
        <v>1691</v>
      </c>
      <c r="I442" s="148"/>
      <c r="J442" s="71">
        <v>73.041698629723285</v>
      </c>
      <c r="K442" s="71">
        <v>4.9415079701600551</v>
      </c>
      <c r="L442" s="71">
        <v>8.4316550928254124</v>
      </c>
      <c r="M442" s="71">
        <v>34.787445312188659</v>
      </c>
      <c r="N442" s="71">
        <v>53.809896666974211</v>
      </c>
      <c r="O442" s="71">
        <v>43.21192408312595</v>
      </c>
      <c r="P442" s="71">
        <v>50.369936263156248</v>
      </c>
      <c r="Q442" s="71">
        <v>2.574262085835</v>
      </c>
      <c r="R442" s="71">
        <v>0</v>
      </c>
      <c r="S442" s="71">
        <v>3.6392134355624104</v>
      </c>
      <c r="T442" s="72"/>
      <c r="U442" s="71">
        <v>9285672</v>
      </c>
      <c r="V442" s="71">
        <v>2004</v>
      </c>
      <c r="W442" s="71">
        <v>159</v>
      </c>
      <c r="X442" s="71">
        <v>8163</v>
      </c>
      <c r="Y442" s="71">
        <v>12573</v>
      </c>
      <c r="Z442" s="71">
        <v>25836</v>
      </c>
      <c r="AA442" s="71">
        <v>10433</v>
      </c>
      <c r="AB442" s="71">
        <v>37689</v>
      </c>
      <c r="AC442" s="71">
        <v>0</v>
      </c>
      <c r="AD442" s="71">
        <v>3.6392134355624099</v>
      </c>
      <c r="AE442" s="72"/>
      <c r="AF442" s="71">
        <v>82897032.412462041</v>
      </c>
      <c r="AG442" s="71">
        <v>3553642.707164377</v>
      </c>
      <c r="AH442" s="71">
        <v>1590688.1834775989</v>
      </c>
      <c r="AI442" s="71">
        <v>50255810.134590007</v>
      </c>
      <c r="AJ442" s="71">
        <v>71124832.963321194</v>
      </c>
      <c r="AK442" s="71">
        <v>0</v>
      </c>
      <c r="AL442" s="71">
        <v>0</v>
      </c>
      <c r="AM442" s="71">
        <v>5177220.422309747</v>
      </c>
      <c r="AN442" s="71">
        <v>0</v>
      </c>
      <c r="AO442" s="71">
        <v>0</v>
      </c>
      <c r="AP442" s="71">
        <v>214599226.82332498</v>
      </c>
      <c r="AQ442" s="72"/>
      <c r="AR442" s="71">
        <v>946</v>
      </c>
      <c r="AS442" s="71">
        <v>215</v>
      </c>
      <c r="AT442" s="71">
        <v>2</v>
      </c>
      <c r="AU442" s="71">
        <v>0</v>
      </c>
      <c r="AV442" s="71">
        <v>0</v>
      </c>
      <c r="AW442" s="71">
        <v>0</v>
      </c>
      <c r="AX442" s="71"/>
      <c r="AY442" s="72"/>
      <c r="AZ442" s="71">
        <v>4402.3</v>
      </c>
      <c r="BA442" s="71">
        <v>9962.899999999996</v>
      </c>
      <c r="BB442" s="71">
        <v>74000</v>
      </c>
      <c r="BC442" s="71">
        <v>0</v>
      </c>
      <c r="BD442" s="71">
        <v>0</v>
      </c>
      <c r="BE442" s="71">
        <v>0</v>
      </c>
      <c r="BF442" s="71"/>
      <c r="BG442" s="72"/>
      <c r="BH442" s="71">
        <v>0</v>
      </c>
      <c r="BI442" s="71">
        <v>0</v>
      </c>
      <c r="BJ442" s="71">
        <v>57.427999999999997</v>
      </c>
      <c r="BK442" s="71">
        <v>0</v>
      </c>
      <c r="BL442" s="71">
        <v>4.7439999999999998</v>
      </c>
      <c r="BM442" s="71">
        <v>0</v>
      </c>
      <c r="BN442" s="72"/>
      <c r="BO442" s="71">
        <v>0</v>
      </c>
      <c r="BP442" s="71">
        <v>0</v>
      </c>
      <c r="BQ442" s="71">
        <v>7</v>
      </c>
      <c r="BR442" s="71">
        <v>0</v>
      </c>
      <c r="BS442" s="71">
        <v>1</v>
      </c>
      <c r="BT442" s="71">
        <v>0</v>
      </c>
      <c r="BU442"/>
      <c r="BV442" s="70">
        <v>62.171999999999997</v>
      </c>
      <c r="BW442" s="70">
        <v>0</v>
      </c>
      <c r="BX442" s="70">
        <v>0</v>
      </c>
      <c r="BY442" s="70">
        <v>0</v>
      </c>
      <c r="BZ442" s="70">
        <v>0</v>
      </c>
      <c r="CA442" s="70">
        <v>0</v>
      </c>
      <c r="CB442" s="70">
        <v>0</v>
      </c>
      <c r="CC442" s="70">
        <v>0</v>
      </c>
      <c r="CD442" s="70">
        <v>0</v>
      </c>
    </row>
    <row r="443" spans="1:82">
      <c r="A443" s="70" t="s">
        <v>2167</v>
      </c>
      <c r="B443" s="70">
        <v>134</v>
      </c>
      <c r="C443" s="70">
        <v>15</v>
      </c>
      <c r="D443" s="70">
        <v>8</v>
      </c>
      <c r="E443" s="70">
        <v>2018</v>
      </c>
      <c r="F443" s="70" t="s">
        <v>183</v>
      </c>
      <c r="G443" s="70" t="s">
        <v>1690</v>
      </c>
      <c r="H443" s="70" t="s">
        <v>1691</v>
      </c>
      <c r="I443" s="148"/>
      <c r="J443" s="71">
        <v>80.04124875583021</v>
      </c>
      <c r="K443" s="71">
        <v>4.6968624123874125</v>
      </c>
      <c r="L443" s="71">
        <v>7.6457728102151981</v>
      </c>
      <c r="M443" s="71">
        <v>36.897479329071196</v>
      </c>
      <c r="N443" s="71">
        <v>49.678355691677417</v>
      </c>
      <c r="O443" s="71">
        <v>42.23595398876769</v>
      </c>
      <c r="P443" s="71">
        <v>49.414452870942782</v>
      </c>
      <c r="Q443" s="71">
        <v>2.3518725842390502</v>
      </c>
      <c r="R443" s="71">
        <v>0</v>
      </c>
      <c r="S443" s="71">
        <v>3.7922515633675329</v>
      </c>
      <c r="T443" s="72"/>
      <c r="U443" s="71">
        <v>9813273</v>
      </c>
      <c r="V443" s="71">
        <v>2004</v>
      </c>
      <c r="W443" s="71">
        <v>159</v>
      </c>
      <c r="X443" s="71">
        <v>8163</v>
      </c>
      <c r="Y443" s="71">
        <v>12646</v>
      </c>
      <c r="Z443" s="71">
        <v>25736</v>
      </c>
      <c r="AA443" s="71">
        <v>10338</v>
      </c>
      <c r="AB443" s="71">
        <v>37107</v>
      </c>
      <c r="AC443" s="71">
        <v>0</v>
      </c>
      <c r="AD443" s="71">
        <v>3.7922515633675329</v>
      </c>
      <c r="AE443" s="72"/>
      <c r="AF443" s="71">
        <v>91668593.121278808</v>
      </c>
      <c r="AG443" s="71">
        <v>3158409.5438837772</v>
      </c>
      <c r="AH443" s="71">
        <v>1508182.5133727971</v>
      </c>
      <c r="AI443" s="71">
        <v>50128627.226761967</v>
      </c>
      <c r="AJ443" s="71">
        <v>62879280.102255389</v>
      </c>
      <c r="AK443" s="71">
        <v>0</v>
      </c>
      <c r="AL443" s="71">
        <v>0</v>
      </c>
      <c r="AM443" s="71">
        <v>5107819.765177154</v>
      </c>
      <c r="AN443" s="71">
        <v>0</v>
      </c>
      <c r="AO443" s="71">
        <v>0</v>
      </c>
      <c r="AP443" s="71">
        <v>214450912.2727299</v>
      </c>
      <c r="AQ443" s="72"/>
      <c r="AR443" s="71">
        <v>994</v>
      </c>
      <c r="AS443" s="71">
        <v>246</v>
      </c>
      <c r="AT443" s="71">
        <v>2</v>
      </c>
      <c r="AU443" s="71">
        <v>0</v>
      </c>
      <c r="AV443" s="71">
        <v>0</v>
      </c>
      <c r="AW443" s="71">
        <v>0</v>
      </c>
      <c r="AX443" s="71"/>
      <c r="AY443" s="72"/>
      <c r="AZ443" s="71">
        <v>4678.7</v>
      </c>
      <c r="BA443" s="71">
        <v>13387.6</v>
      </c>
      <c r="BB443" s="71">
        <v>74000</v>
      </c>
      <c r="BC443" s="71">
        <v>0</v>
      </c>
      <c r="BD443" s="71">
        <v>0</v>
      </c>
      <c r="BE443" s="71">
        <v>0</v>
      </c>
      <c r="BF443" s="71"/>
      <c r="BG443" s="72"/>
      <c r="BH443" s="71">
        <v>0</v>
      </c>
      <c r="BI443" s="71">
        <v>0</v>
      </c>
      <c r="BJ443" s="71">
        <v>56.430999999999997</v>
      </c>
      <c r="BK443" s="71">
        <v>0</v>
      </c>
      <c r="BL443" s="71">
        <v>7.1360000000000001</v>
      </c>
      <c r="BM443" s="71">
        <v>0</v>
      </c>
      <c r="BN443" s="72"/>
      <c r="BO443" s="71">
        <v>0</v>
      </c>
      <c r="BP443" s="71">
        <v>0</v>
      </c>
      <c r="BQ443" s="71">
        <v>7</v>
      </c>
      <c r="BR443" s="71">
        <v>0</v>
      </c>
      <c r="BS443" s="71">
        <v>1</v>
      </c>
      <c r="BT443" s="71">
        <v>0</v>
      </c>
      <c r="BU443"/>
      <c r="BV443" s="70">
        <v>63.567</v>
      </c>
      <c r="BW443" s="70">
        <v>0</v>
      </c>
      <c r="BX443" s="70">
        <v>0</v>
      </c>
      <c r="BY443" s="70">
        <v>0</v>
      </c>
      <c r="BZ443" s="70">
        <v>0</v>
      </c>
      <c r="CA443" s="70">
        <v>0</v>
      </c>
      <c r="CB443" s="70">
        <v>0</v>
      </c>
      <c r="CC443" s="70">
        <v>0</v>
      </c>
      <c r="CD443" s="70">
        <v>0</v>
      </c>
    </row>
    <row r="444" spans="1:82">
      <c r="A444" s="70" t="s">
        <v>2168</v>
      </c>
      <c r="B444" s="70">
        <v>135</v>
      </c>
      <c r="C444" s="70">
        <v>16</v>
      </c>
      <c r="D444" s="70">
        <v>8</v>
      </c>
      <c r="E444" s="70">
        <v>2019</v>
      </c>
      <c r="F444" s="70" t="s">
        <v>158</v>
      </c>
      <c r="G444" s="1064" t="s">
        <v>1690</v>
      </c>
      <c r="H444" s="70" t="s">
        <v>1691</v>
      </c>
      <c r="I444" s="148"/>
      <c r="J444" s="71">
        <v>85.842762517866902</v>
      </c>
      <c r="K444" s="71">
        <v>4.3477474313678144</v>
      </c>
      <c r="L444" s="71">
        <v>7.7211034866892883</v>
      </c>
      <c r="M444" s="71">
        <v>36.939925398508713</v>
      </c>
      <c r="N444" s="71">
        <v>48.431253496399897</v>
      </c>
      <c r="O444" s="71">
        <v>40.752825835296235</v>
      </c>
      <c r="P444" s="71">
        <v>48.737239557996013</v>
      </c>
      <c r="Q444" s="71">
        <v>2.2421791169107599</v>
      </c>
      <c r="R444" s="71">
        <v>0</v>
      </c>
      <c r="S444" s="71">
        <v>3.7568336300890044</v>
      </c>
      <c r="T444" s="72"/>
      <c r="U444" s="71">
        <v>10543106</v>
      </c>
      <c r="V444" s="71">
        <v>2004</v>
      </c>
      <c r="W444" s="71">
        <v>159</v>
      </c>
      <c r="X444" s="71">
        <v>8163</v>
      </c>
      <c r="Y444" s="71">
        <v>12662</v>
      </c>
      <c r="Z444" s="71">
        <v>25514</v>
      </c>
      <c r="AA444" s="71">
        <v>10120</v>
      </c>
      <c r="AB444" s="71">
        <v>36334</v>
      </c>
      <c r="AC444" s="71">
        <v>0</v>
      </c>
      <c r="AD444" s="71">
        <v>3.756833630089004</v>
      </c>
      <c r="AE444" s="72"/>
      <c r="AF444" s="71">
        <v>104024200.9454439</v>
      </c>
      <c r="AG444" s="71">
        <v>3058273.0419185199</v>
      </c>
      <c r="AH444" s="71">
        <v>1583228.758683027</v>
      </c>
      <c r="AI444" s="71">
        <v>53554359.138836697</v>
      </c>
      <c r="AJ444" s="71">
        <v>65481707.409790747</v>
      </c>
      <c r="AK444" s="71">
        <v>0</v>
      </c>
      <c r="AL444" s="71">
        <v>0</v>
      </c>
      <c r="AM444" s="71">
        <v>4948417.2777944431</v>
      </c>
      <c r="AN444" s="71">
        <v>0</v>
      </c>
      <c r="AO444" s="71">
        <v>0</v>
      </c>
      <c r="AP444" s="71">
        <v>232650186.57246736</v>
      </c>
      <c r="AQ444" s="72"/>
      <c r="AR444" s="71">
        <v>1051</v>
      </c>
      <c r="AS444" s="71">
        <v>302</v>
      </c>
      <c r="AT444" s="71">
        <v>2</v>
      </c>
      <c r="AU444" s="71">
        <v>0</v>
      </c>
      <c r="AV444" s="71">
        <v>0</v>
      </c>
      <c r="AW444" s="71">
        <v>0</v>
      </c>
      <c r="AX444" s="71"/>
      <c r="AY444" s="72"/>
      <c r="AZ444" s="71">
        <v>4997.5000000000045</v>
      </c>
      <c r="BA444" s="71">
        <v>17038.999999999989</v>
      </c>
      <c r="BB444" s="71">
        <v>74000</v>
      </c>
      <c r="BC444" s="71">
        <v>0</v>
      </c>
      <c r="BD444" s="71">
        <v>0</v>
      </c>
      <c r="BE444" s="71">
        <v>0</v>
      </c>
      <c r="BF444" s="71"/>
      <c r="BG444" s="72"/>
      <c r="BH444" s="71">
        <v>0</v>
      </c>
      <c r="BI444" s="71">
        <v>0</v>
      </c>
      <c r="BJ444" s="71">
        <v>59.212000000000003</v>
      </c>
      <c r="BK444" s="71">
        <v>0</v>
      </c>
      <c r="BL444" s="71">
        <v>6.9050000000000002</v>
      </c>
      <c r="BM444" s="71">
        <v>0</v>
      </c>
      <c r="BN444" s="72"/>
      <c r="BO444" s="71">
        <v>0</v>
      </c>
      <c r="BP444" s="71">
        <v>0</v>
      </c>
      <c r="BQ444" s="71">
        <v>8</v>
      </c>
      <c r="BR444" s="71">
        <v>0</v>
      </c>
      <c r="BS444" s="71">
        <v>1</v>
      </c>
      <c r="BT444" s="71">
        <v>0</v>
      </c>
      <c r="BU444"/>
      <c r="BV444" s="70">
        <v>66.117000000000004</v>
      </c>
      <c r="BW444" s="70">
        <v>0</v>
      </c>
      <c r="BX444" s="70">
        <v>0</v>
      </c>
      <c r="BY444" s="70">
        <v>0</v>
      </c>
      <c r="BZ444" s="70">
        <v>0</v>
      </c>
      <c r="CA444" s="70">
        <v>0</v>
      </c>
      <c r="CB444" s="70">
        <v>0</v>
      </c>
      <c r="CC444" s="70">
        <v>0</v>
      </c>
      <c r="CD444" s="70">
        <v>0</v>
      </c>
    </row>
    <row r="445" spans="1:82">
      <c r="A445" s="70" t="s">
        <v>2169</v>
      </c>
      <c r="B445" s="70">
        <v>136</v>
      </c>
      <c r="C445" s="70">
        <v>17</v>
      </c>
      <c r="D445" s="70">
        <v>8</v>
      </c>
      <c r="E445" s="70">
        <v>2020</v>
      </c>
      <c r="F445" s="70" t="s">
        <v>159</v>
      </c>
      <c r="G445" s="1064" t="s">
        <v>1690</v>
      </c>
      <c r="H445" s="70" t="s">
        <v>1691</v>
      </c>
      <c r="I445" s="148"/>
      <c r="J445" s="71">
        <v>85.570153065478323</v>
      </c>
      <c r="K445" s="71">
        <v>3.8992752465121248</v>
      </c>
      <c r="L445" s="71">
        <v>12.864369171049034</v>
      </c>
      <c r="M445" s="71">
        <v>29.655814414733801</v>
      </c>
      <c r="N445" s="71">
        <v>43.248662813932405</v>
      </c>
      <c r="O445" s="71">
        <v>35.716432684426465</v>
      </c>
      <c r="P445" s="71">
        <v>45.608638935318886</v>
      </c>
      <c r="Q445" s="71">
        <v>2.10212667134169</v>
      </c>
      <c r="R445" s="71">
        <v>0</v>
      </c>
      <c r="S445" s="71">
        <v>3.704178864038667</v>
      </c>
      <c r="T445" s="72"/>
      <c r="U445" s="71">
        <v>11094966</v>
      </c>
      <c r="V445" s="71">
        <v>1782</v>
      </c>
      <c r="W445" s="71">
        <v>324</v>
      </c>
      <c r="X445" s="71">
        <v>7845</v>
      </c>
      <c r="Y445" s="71">
        <v>12678</v>
      </c>
      <c r="Z445" s="71">
        <v>25522</v>
      </c>
      <c r="AA445" s="71">
        <v>10066</v>
      </c>
      <c r="AB445" s="71">
        <v>35653</v>
      </c>
      <c r="AC445" s="71">
        <v>0</v>
      </c>
      <c r="AD445" s="71">
        <v>3.704178864038667</v>
      </c>
      <c r="AE445" s="72"/>
      <c r="AF445" s="71">
        <v>103954580.5626996</v>
      </c>
      <c r="AG445" s="71">
        <v>2668126.8508446678</v>
      </c>
      <c r="AH445" s="71">
        <v>2657995.9647120433</v>
      </c>
      <c r="AI445" s="71">
        <v>44035274.720645025</v>
      </c>
      <c r="AJ445" s="71">
        <v>64018220.678909287</v>
      </c>
      <c r="AK445" s="71"/>
      <c r="AL445" s="71"/>
      <c r="AM445" s="71">
        <v>4653112.6130917491</v>
      </c>
      <c r="AN445" s="71"/>
      <c r="AO445" s="71"/>
      <c r="AP445" s="71">
        <v>221987311.39090237</v>
      </c>
      <c r="AQ445" s="72"/>
      <c r="AR445" s="71">
        <v>1086</v>
      </c>
      <c r="AS445" s="71">
        <v>345</v>
      </c>
      <c r="AT445" s="71">
        <v>2</v>
      </c>
      <c r="AU445" s="71">
        <v>0</v>
      </c>
      <c r="AV445" s="71">
        <v>0</v>
      </c>
      <c r="AW445" s="71">
        <v>0</v>
      </c>
      <c r="AX445" s="71"/>
      <c r="AY445" s="72"/>
      <c r="AZ445" s="71">
        <v>5220.6000000000031</v>
      </c>
      <c r="BA445" s="71">
        <v>19423.499999999989</v>
      </c>
      <c r="BB445" s="71">
        <v>74000</v>
      </c>
      <c r="BC445" s="71">
        <v>0</v>
      </c>
      <c r="BD445" s="71">
        <v>0</v>
      </c>
      <c r="BE445" s="71">
        <v>0</v>
      </c>
      <c r="BF445" s="71"/>
      <c r="BG445" s="72"/>
      <c r="BH445" s="71">
        <v>0</v>
      </c>
      <c r="BI445" s="71">
        <v>0</v>
      </c>
      <c r="BJ445" s="71">
        <v>52.655999999999999</v>
      </c>
      <c r="BK445" s="71">
        <v>0</v>
      </c>
      <c r="BL445" s="71">
        <v>8.1959999999999997</v>
      </c>
      <c r="BM445" s="71">
        <v>0</v>
      </c>
      <c r="BN445" s="72"/>
      <c r="BO445" s="71">
        <v>0</v>
      </c>
      <c r="BP445" s="71">
        <v>0</v>
      </c>
      <c r="BQ445" s="71">
        <v>7</v>
      </c>
      <c r="BR445" s="71">
        <v>0</v>
      </c>
      <c r="BS445" s="71">
        <v>1</v>
      </c>
      <c r="BT445" s="71">
        <v>0</v>
      </c>
      <c r="BU445"/>
      <c r="BV445" s="70">
        <v>60.851999999999997</v>
      </c>
      <c r="BW445" s="70">
        <v>0</v>
      </c>
      <c r="BX445" s="70">
        <v>0</v>
      </c>
      <c r="BY445" s="70">
        <v>0</v>
      </c>
      <c r="BZ445" s="70">
        <v>0</v>
      </c>
      <c r="CA445" s="70">
        <v>0</v>
      </c>
      <c r="CB445" s="70">
        <v>0</v>
      </c>
      <c r="CC445" s="70">
        <v>0</v>
      </c>
      <c r="CD445" s="70">
        <v>0</v>
      </c>
    </row>
    <row r="446" spans="1:82">
      <c r="A446" s="70" t="s">
        <v>2170</v>
      </c>
      <c r="B446" s="70">
        <v>136</v>
      </c>
      <c r="C446" s="70">
        <v>18</v>
      </c>
      <c r="D446" s="70">
        <v>8</v>
      </c>
      <c r="E446" s="70">
        <v>2021</v>
      </c>
      <c r="F446" s="70" t="s">
        <v>160</v>
      </c>
      <c r="G446" s="70" t="s">
        <v>1690</v>
      </c>
      <c r="H446" s="70" t="s">
        <v>1691</v>
      </c>
      <c r="I446" s="148"/>
      <c r="J446" s="71">
        <v>74.134227432023792</v>
      </c>
      <c r="K446" s="71">
        <v>4.2703358747192945</v>
      </c>
      <c r="L446" s="71">
        <v>10.593856786395207</v>
      </c>
      <c r="M446" s="71">
        <v>32.529643076204074</v>
      </c>
      <c r="N446" s="71">
        <v>48.581250517920921</v>
      </c>
      <c r="O446" s="71">
        <v>34.435061265386409</v>
      </c>
      <c r="P446" s="71">
        <v>46.33134732913225</v>
      </c>
      <c r="Q446" s="71">
        <v>2.0404542422181899</v>
      </c>
      <c r="R446" s="71">
        <v>0</v>
      </c>
      <c r="S446" s="71">
        <v>4.2500134358254948</v>
      </c>
      <c r="T446" s="72"/>
      <c r="U446" s="71">
        <v>9969715</v>
      </c>
      <c r="V446" s="71">
        <v>1782</v>
      </c>
      <c r="W446" s="71">
        <v>324</v>
      </c>
      <c r="X446" s="71">
        <v>7845</v>
      </c>
      <c r="Y446" s="71">
        <v>12780</v>
      </c>
      <c r="Z446" s="71">
        <v>25336</v>
      </c>
      <c r="AA446" s="71">
        <v>9971</v>
      </c>
      <c r="AB446" s="71">
        <v>34947</v>
      </c>
      <c r="AC446" s="71">
        <v>0</v>
      </c>
      <c r="AD446" s="71">
        <v>4.2500134358254948</v>
      </c>
      <c r="AE446" s="72"/>
      <c r="AF446" s="71">
        <v>91178754.431949809</v>
      </c>
      <c r="AG446" s="71">
        <v>2857047.6880364977</v>
      </c>
      <c r="AH446" s="71">
        <v>2122429.4340940597</v>
      </c>
      <c r="AI446" s="71">
        <v>48776488.840493731</v>
      </c>
      <c r="AJ446" s="71">
        <v>66661741.98828584</v>
      </c>
      <c r="AK446" s="71">
        <v>0</v>
      </c>
      <c r="AL446" s="71">
        <v>0</v>
      </c>
      <c r="AM446" s="71">
        <v>4587279.0872192886</v>
      </c>
      <c r="AN446" s="71">
        <v>0</v>
      </c>
      <c r="AO446" s="71">
        <v>0</v>
      </c>
      <c r="AP446" s="71">
        <v>216183741.47007924</v>
      </c>
      <c r="AQ446" s="72"/>
      <c r="AR446" s="71">
        <v>1124</v>
      </c>
      <c r="AS446" s="71">
        <v>388</v>
      </c>
      <c r="AT446" s="71">
        <v>2</v>
      </c>
      <c r="AU446" s="71">
        <v>0</v>
      </c>
      <c r="AV446" s="71">
        <v>0</v>
      </c>
      <c r="AW446" s="71">
        <v>1</v>
      </c>
      <c r="AX446" s="71"/>
      <c r="AY446" s="72"/>
      <c r="AZ446" s="71">
        <v>5460.3000000000038</v>
      </c>
      <c r="BA446" s="71">
        <v>22603.3</v>
      </c>
      <c r="BB446" s="71">
        <v>74000</v>
      </c>
      <c r="BC446" s="71">
        <v>0</v>
      </c>
      <c r="BD446" s="71">
        <v>0</v>
      </c>
      <c r="BE446" s="71">
        <v>7100</v>
      </c>
      <c r="BF446" s="71"/>
      <c r="BG446" s="72"/>
      <c r="BH446" s="71">
        <v>0</v>
      </c>
      <c r="BI446" s="71">
        <v>0</v>
      </c>
      <c r="BJ446" s="71">
        <v>52.68</v>
      </c>
      <c r="BK446" s="71">
        <v>0</v>
      </c>
      <c r="BL446" s="71">
        <v>0</v>
      </c>
      <c r="BM446" s="71">
        <v>0</v>
      </c>
      <c r="BN446" s="72"/>
      <c r="BO446" s="71">
        <v>0</v>
      </c>
      <c r="BP446" s="71">
        <v>0</v>
      </c>
      <c r="BQ446" s="71">
        <v>7</v>
      </c>
      <c r="BR446" s="71">
        <v>0</v>
      </c>
      <c r="BS446" s="71">
        <v>0</v>
      </c>
      <c r="BT446" s="71">
        <v>0</v>
      </c>
      <c r="BU446"/>
      <c r="BV446" s="70">
        <v>52.68</v>
      </c>
      <c r="BW446" s="70">
        <v>0</v>
      </c>
      <c r="BX446" s="70">
        <v>0</v>
      </c>
      <c r="BY446" s="70">
        <v>0</v>
      </c>
      <c r="BZ446" s="70">
        <v>0</v>
      </c>
      <c r="CA446" s="70">
        <v>0</v>
      </c>
      <c r="CB446" s="70">
        <v>0</v>
      </c>
      <c r="CC446" s="70">
        <v>0</v>
      </c>
      <c r="CD446" s="70">
        <v>0</v>
      </c>
    </row>
    <row r="447" spans="1:82">
      <c r="A447" s="70" t="s">
        <v>1692</v>
      </c>
      <c r="B447" s="70">
        <v>136</v>
      </c>
      <c r="C447" s="70">
        <v>19</v>
      </c>
      <c r="D447" s="70">
        <v>8</v>
      </c>
      <c r="E447" s="70">
        <v>2022</v>
      </c>
      <c r="F447" s="70" t="s">
        <v>161</v>
      </c>
      <c r="G447" s="70" t="s">
        <v>1690</v>
      </c>
      <c r="H447" s="70" t="s">
        <v>1691</v>
      </c>
      <c r="I447" s="148"/>
      <c r="J447" s="71">
        <v>63.189556236407228</v>
      </c>
      <c r="K447" s="71">
        <v>3.8261694213733297</v>
      </c>
      <c r="L447" s="71">
        <v>9.7044075943671864</v>
      </c>
      <c r="M447" s="71">
        <v>32.373410149149322</v>
      </c>
      <c r="N447" s="71">
        <v>47.036435569051825</v>
      </c>
      <c r="O447" s="71">
        <v>35.792708284168171</v>
      </c>
      <c r="P447" s="71">
        <v>45.530390844309494</v>
      </c>
      <c r="Q447" s="71">
        <v>2.0171162836627352</v>
      </c>
      <c r="R447" s="71">
        <v>0</v>
      </c>
      <c r="S447" s="71">
        <v>4.5652165867277876</v>
      </c>
      <c r="T447" s="72"/>
      <c r="U447" s="71">
        <v>10263957</v>
      </c>
      <c r="V447" s="71">
        <v>1782</v>
      </c>
      <c r="W447" s="71">
        <v>324</v>
      </c>
      <c r="X447" s="71">
        <v>7845</v>
      </c>
      <c r="Y447" s="71">
        <v>12822</v>
      </c>
      <c r="Z447" s="71">
        <v>25021</v>
      </c>
      <c r="AA447" s="71">
        <v>9948</v>
      </c>
      <c r="AB447" s="71">
        <v>34264</v>
      </c>
      <c r="AC447" s="71">
        <v>0</v>
      </c>
      <c r="AD447" s="71">
        <v>4.5652165867277876</v>
      </c>
      <c r="AE447" s="72"/>
      <c r="AF447" s="71">
        <v>72239557.731215551</v>
      </c>
      <c r="AG447" s="71">
        <v>2778461.9317876338</v>
      </c>
      <c r="AH447" s="71">
        <v>2221509.642625377</v>
      </c>
      <c r="AI447" s="71">
        <v>46535719.328628443</v>
      </c>
      <c r="AJ447" s="71">
        <v>67432709.129875064</v>
      </c>
      <c r="AK447" s="71">
        <v>0</v>
      </c>
      <c r="AL447" s="71">
        <v>0</v>
      </c>
      <c r="AM447" s="71">
        <v>4424417.615565408</v>
      </c>
      <c r="AN447" s="71">
        <v>0</v>
      </c>
      <c r="AO447" s="71">
        <v>0</v>
      </c>
      <c r="AP447" s="71">
        <v>195632375.3796975</v>
      </c>
      <c r="AQ447" s="72"/>
      <c r="AR447" s="71">
        <v>1165</v>
      </c>
      <c r="AS447" s="71">
        <v>413</v>
      </c>
      <c r="AT447" s="71">
        <v>2</v>
      </c>
      <c r="AU447" s="71">
        <v>1</v>
      </c>
      <c r="AV447" s="71">
        <v>0</v>
      </c>
      <c r="AW447" s="71">
        <v>1</v>
      </c>
      <c r="AX447" s="71"/>
      <c r="AY447" s="72"/>
      <c r="AZ447" s="71">
        <v>5711.2000000000053</v>
      </c>
      <c r="BA447" s="71">
        <v>25415</v>
      </c>
      <c r="BB447" s="71">
        <v>74000</v>
      </c>
      <c r="BC447" s="71">
        <v>872</v>
      </c>
      <c r="BD447" s="71">
        <v>0</v>
      </c>
      <c r="BE447" s="71">
        <v>7100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2171</v>
      </c>
      <c r="B448" s="70">
        <v>136</v>
      </c>
      <c r="C448" s="70">
        <v>20</v>
      </c>
      <c r="D448" s="70">
        <v>8</v>
      </c>
      <c r="E448" s="70">
        <v>2023</v>
      </c>
      <c r="F448" s="70" t="s">
        <v>1539</v>
      </c>
      <c r="G448" s="70" t="s">
        <v>1690</v>
      </c>
      <c r="H448" s="70" t="s">
        <v>1691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1207</v>
      </c>
      <c r="AS448" s="71">
        <v>425</v>
      </c>
      <c r="AT448" s="71">
        <v>2</v>
      </c>
      <c r="AU448" s="71">
        <v>1</v>
      </c>
      <c r="AV448" s="71">
        <v>0</v>
      </c>
      <c r="AW448" s="71">
        <v>1</v>
      </c>
      <c r="AX448" s="71"/>
      <c r="AY448" s="72"/>
      <c r="AZ448" s="71">
        <v>6030.4</v>
      </c>
      <c r="BA448" s="71">
        <v>26192.9</v>
      </c>
      <c r="BB448" s="71">
        <v>74000</v>
      </c>
      <c r="BC448" s="71">
        <v>872</v>
      </c>
      <c r="BD448" s="71">
        <v>0</v>
      </c>
      <c r="BE448" s="71">
        <v>7100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1689</v>
      </c>
      <c r="B449" s="70">
        <v>136</v>
      </c>
      <c r="C449" s="70">
        <v>21</v>
      </c>
      <c r="D449" s="70">
        <v>8</v>
      </c>
      <c r="E449" s="70">
        <v>2024</v>
      </c>
      <c r="F449" s="70" t="s">
        <v>1554</v>
      </c>
      <c r="G449" s="70" t="s">
        <v>1690</v>
      </c>
      <c r="H449" s="70" t="s">
        <v>1691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2172</v>
      </c>
      <c r="B450" s="70">
        <v>103</v>
      </c>
      <c r="C450" s="70">
        <v>1</v>
      </c>
      <c r="D450" s="70">
        <v>7</v>
      </c>
      <c r="E450" s="70">
        <v>1990</v>
      </c>
      <c r="F450" s="70" t="s">
        <v>787</v>
      </c>
      <c r="G450" s="70" t="s">
        <v>2173</v>
      </c>
      <c r="H450" s="70" t="s">
        <v>2174</v>
      </c>
      <c r="I450" s="148"/>
      <c r="J450" s="71">
        <v>130.34426133812229</v>
      </c>
      <c r="K450" s="71">
        <v>6.4045668329806453</v>
      </c>
      <c r="L450" s="71">
        <v>18.66185422128822</v>
      </c>
      <c r="M450" s="71">
        <v>24.807032049719869</v>
      </c>
      <c r="N450" s="71">
        <v>27.157647382689209</v>
      </c>
      <c r="O450" s="71">
        <v>24.378105832048959</v>
      </c>
      <c r="P450" s="71">
        <v>32.762094548826951</v>
      </c>
      <c r="Q450" s="71">
        <v>2.1629517666575402</v>
      </c>
      <c r="R450" s="71">
        <v>0</v>
      </c>
      <c r="S450" s="71">
        <v>2.13168016151121</v>
      </c>
      <c r="T450" s="72"/>
      <c r="U450" s="71">
        <v>1021025</v>
      </c>
      <c r="V450" s="71">
        <v>1301</v>
      </c>
      <c r="W450" s="71">
        <v>225</v>
      </c>
      <c r="X450" s="71">
        <v>9630</v>
      </c>
      <c r="Y450" s="71">
        <v>10549</v>
      </c>
      <c r="Z450" s="71">
        <v>10027</v>
      </c>
      <c r="AA450" s="71">
        <v>7955</v>
      </c>
      <c r="AB450" s="71">
        <v>35119</v>
      </c>
      <c r="AC450" s="71">
        <v>0</v>
      </c>
      <c r="AD450" s="71">
        <v>2.13168016151121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2175</v>
      </c>
      <c r="B451" s="70">
        <v>104</v>
      </c>
      <c r="C451" s="70">
        <v>2</v>
      </c>
      <c r="D451" s="70">
        <v>7</v>
      </c>
      <c r="E451" s="70">
        <v>2005</v>
      </c>
      <c r="F451" s="70" t="s">
        <v>789</v>
      </c>
      <c r="G451" s="70" t="s">
        <v>2173</v>
      </c>
      <c r="H451" s="70" t="s">
        <v>2174</v>
      </c>
      <c r="I451" s="148"/>
      <c r="J451" s="71">
        <v>134.80507811969159</v>
      </c>
      <c r="K451" s="71">
        <v>3.0375581944153471</v>
      </c>
      <c r="L451" s="71">
        <v>21.882873509953679</v>
      </c>
      <c r="M451" s="71">
        <v>40.731488607032333</v>
      </c>
      <c r="N451" s="71">
        <v>42.874583505483223</v>
      </c>
      <c r="O451" s="71">
        <v>39.017488374920767</v>
      </c>
      <c r="P451" s="71">
        <v>37.051192727196138</v>
      </c>
      <c r="Q451" s="71">
        <v>2.1586205726990699</v>
      </c>
      <c r="R451" s="71">
        <v>0</v>
      </c>
      <c r="S451" s="71">
        <v>0</v>
      </c>
      <c r="T451" s="72"/>
      <c r="U451" s="71">
        <v>2271525</v>
      </c>
      <c r="V451" s="71">
        <v>870</v>
      </c>
      <c r="W451" s="71">
        <v>239</v>
      </c>
      <c r="X451" s="71">
        <v>8708</v>
      </c>
      <c r="Y451" s="71">
        <v>14419</v>
      </c>
      <c r="Z451" s="71">
        <v>18571</v>
      </c>
      <c r="AA451" s="71">
        <v>7368</v>
      </c>
      <c r="AB451" s="71">
        <v>36640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2176</v>
      </c>
      <c r="B452" s="70">
        <v>105</v>
      </c>
      <c r="C452" s="70">
        <v>3</v>
      </c>
      <c r="D452" s="70">
        <v>7</v>
      </c>
      <c r="E452" s="70">
        <v>2006</v>
      </c>
      <c r="F452" s="70" t="s">
        <v>790</v>
      </c>
      <c r="G452" s="70" t="s">
        <v>2173</v>
      </c>
      <c r="H452" s="70" t="s">
        <v>2174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2177</v>
      </c>
      <c r="B453" s="70">
        <v>106</v>
      </c>
      <c r="C453" s="70">
        <v>4</v>
      </c>
      <c r="D453" s="70">
        <v>7</v>
      </c>
      <c r="E453" s="70">
        <v>2007</v>
      </c>
      <c r="F453" s="70" t="s">
        <v>791</v>
      </c>
      <c r="G453" s="70" t="s">
        <v>2173</v>
      </c>
      <c r="H453" s="70" t="s">
        <v>2174</v>
      </c>
      <c r="I453" s="148"/>
      <c r="J453" s="71">
        <v>114.6638920468026</v>
      </c>
      <c r="K453" s="71">
        <v>2.0834462259476321</v>
      </c>
      <c r="L453" s="71">
        <v>13.94672281828618</v>
      </c>
      <c r="M453" s="71">
        <v>49.436590519138463</v>
      </c>
      <c r="N453" s="71">
        <v>43.1753854989229</v>
      </c>
      <c r="O453" s="71">
        <v>38.705209200399302</v>
      </c>
      <c r="P453" s="71">
        <v>37.160010763391909</v>
      </c>
      <c r="Q453" s="71">
        <v>2.2718630191243698</v>
      </c>
      <c r="R453" s="71">
        <v>0</v>
      </c>
      <c r="S453" s="71">
        <v>0</v>
      </c>
      <c r="T453" s="72"/>
      <c r="U453" s="71">
        <v>2232240</v>
      </c>
      <c r="V453" s="71">
        <v>724</v>
      </c>
      <c r="W453" s="71">
        <v>179</v>
      </c>
      <c r="X453" s="71">
        <v>12578</v>
      </c>
      <c r="Y453" s="71">
        <v>14762</v>
      </c>
      <c r="Z453" s="71">
        <v>19151</v>
      </c>
      <c r="AA453" s="71">
        <v>7277</v>
      </c>
      <c r="AB453" s="71">
        <v>36523</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2178</v>
      </c>
      <c r="B454" s="70">
        <v>107</v>
      </c>
      <c r="C454" s="70">
        <v>5</v>
      </c>
      <c r="D454" s="70">
        <v>7</v>
      </c>
      <c r="E454" s="70">
        <v>2008</v>
      </c>
      <c r="F454" s="70" t="s">
        <v>792</v>
      </c>
      <c r="G454" s="70" t="s">
        <v>2173</v>
      </c>
      <c r="H454" s="70" t="s">
        <v>2174</v>
      </c>
      <c r="I454" s="148"/>
      <c r="J454" s="71">
        <v>107.03100770671649</v>
      </c>
      <c r="K454" s="71">
        <v>1.95665090519783</v>
      </c>
      <c r="L454" s="71">
        <v>11.989107903290501</v>
      </c>
      <c r="M454" s="71">
        <v>52.867314262642218</v>
      </c>
      <c r="N454" s="71">
        <v>39.536197316434503</v>
      </c>
      <c r="O454" s="71">
        <v>37.632948332983752</v>
      </c>
      <c r="P454" s="71">
        <v>36.505579615128532</v>
      </c>
      <c r="Q454" s="71">
        <v>2.2232893508282801</v>
      </c>
      <c r="R454" s="71">
        <v>0</v>
      </c>
      <c r="S454" s="71">
        <v>0</v>
      </c>
      <c r="T454" s="72"/>
      <c r="U454" s="71">
        <v>2390481</v>
      </c>
      <c r="V454" s="71">
        <v>724</v>
      </c>
      <c r="W454" s="71">
        <v>179</v>
      </c>
      <c r="X454" s="71">
        <v>12578</v>
      </c>
      <c r="Y454" s="71">
        <v>14861</v>
      </c>
      <c r="Z454" s="71">
        <v>19274</v>
      </c>
      <c r="AA454" s="71">
        <v>7157</v>
      </c>
      <c r="AB454" s="71">
        <v>36330</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2179</v>
      </c>
      <c r="B455" s="70">
        <v>108</v>
      </c>
      <c r="C455" s="70">
        <v>6</v>
      </c>
      <c r="D455" s="70">
        <v>7</v>
      </c>
      <c r="E455" s="70">
        <v>2009</v>
      </c>
      <c r="F455" s="70" t="s">
        <v>176</v>
      </c>
      <c r="G455" s="70" t="s">
        <v>2173</v>
      </c>
      <c r="H455" s="70" t="s">
        <v>2174</v>
      </c>
      <c r="I455" s="148"/>
      <c r="J455" s="71">
        <v>128.93404544079121</v>
      </c>
      <c r="K455" s="71">
        <v>2.3685925323515811</v>
      </c>
      <c r="L455" s="71">
        <v>18.890007524332439</v>
      </c>
      <c r="M455" s="71">
        <v>54.013669399352551</v>
      </c>
      <c r="N455" s="71">
        <v>37.770289528143067</v>
      </c>
      <c r="O455" s="71">
        <v>38.510503295908471</v>
      </c>
      <c r="P455" s="71">
        <v>35.201516983315017</v>
      </c>
      <c r="Q455" s="71">
        <v>2.12097449172962</v>
      </c>
      <c r="R455" s="71">
        <v>0</v>
      </c>
      <c r="S455" s="71">
        <v>0</v>
      </c>
      <c r="T455" s="72"/>
      <c r="U455" s="71">
        <v>2045515</v>
      </c>
      <c r="V455" s="71">
        <v>762</v>
      </c>
      <c r="W455" s="71">
        <v>502</v>
      </c>
      <c r="X455" s="71">
        <v>13955</v>
      </c>
      <c r="Y455" s="71">
        <v>15045</v>
      </c>
      <c r="Z455" s="71">
        <v>19468</v>
      </c>
      <c r="AA455" s="71">
        <v>7085</v>
      </c>
      <c r="AB455" s="71">
        <v>36382</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3.4910000000000001</v>
      </c>
      <c r="BK455" s="71">
        <v>0</v>
      </c>
      <c r="BL455" s="71">
        <v>22.518999999999998</v>
      </c>
      <c r="BM455" s="71">
        <v>0</v>
      </c>
      <c r="BN455" s="72"/>
      <c r="BO455" s="71">
        <v>0</v>
      </c>
      <c r="BP455" s="71">
        <v>0</v>
      </c>
      <c r="BQ455" s="71">
        <v>1</v>
      </c>
      <c r="BR455" s="71">
        <v>0</v>
      </c>
      <c r="BS455" s="71">
        <v>3</v>
      </c>
      <c r="BT455" s="71">
        <v>0</v>
      </c>
      <c r="BU455"/>
      <c r="BV455" s="70">
        <v>26.01</v>
      </c>
      <c r="BW455" s="70">
        <v>0</v>
      </c>
      <c r="BX455" s="70">
        <v>0</v>
      </c>
      <c r="BY455" s="70">
        <v>0</v>
      </c>
      <c r="BZ455" s="70">
        <v>0</v>
      </c>
      <c r="CA455" s="70">
        <v>0</v>
      </c>
      <c r="CB455" s="70">
        <v>0</v>
      </c>
      <c r="CC455" s="70">
        <v>0</v>
      </c>
      <c r="CD455" s="70">
        <v>0</v>
      </c>
    </row>
    <row r="456" spans="1:82">
      <c r="A456" s="70" t="s">
        <v>2180</v>
      </c>
      <c r="B456" s="70">
        <v>109</v>
      </c>
      <c r="C456" s="70">
        <v>7</v>
      </c>
      <c r="D456" s="70">
        <v>7</v>
      </c>
      <c r="E456" s="70">
        <v>2010</v>
      </c>
      <c r="F456" s="70" t="s">
        <v>177</v>
      </c>
      <c r="G456" s="70" t="s">
        <v>2173</v>
      </c>
      <c r="H456" s="70" t="s">
        <v>2174</v>
      </c>
      <c r="I456" s="148"/>
      <c r="J456" s="71">
        <v>113.1770387479209</v>
      </c>
      <c r="K456" s="71">
        <v>1.9566916131160159</v>
      </c>
      <c r="L456" s="71">
        <v>17.004169620659141</v>
      </c>
      <c r="M456" s="71">
        <v>58.059466425890612</v>
      </c>
      <c r="N456" s="71">
        <v>49.970472633592721</v>
      </c>
      <c r="O456" s="71">
        <v>38.787218084426478</v>
      </c>
      <c r="P456" s="71">
        <v>35.603765596477551</v>
      </c>
      <c r="Q456" s="71">
        <v>2.1993894671337499</v>
      </c>
      <c r="R456" s="71">
        <v>0</v>
      </c>
      <c r="S456" s="71">
        <v>0</v>
      </c>
      <c r="T456" s="72"/>
      <c r="U456" s="71">
        <v>2064879</v>
      </c>
      <c r="V456" s="71">
        <v>762</v>
      </c>
      <c r="W456" s="71">
        <v>502</v>
      </c>
      <c r="X456" s="71">
        <v>13955</v>
      </c>
      <c r="Y456" s="71">
        <v>15030</v>
      </c>
      <c r="Z456" s="71">
        <v>19699</v>
      </c>
      <c r="AA456" s="71">
        <v>6987</v>
      </c>
      <c r="AB456" s="71">
        <v>36151</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3.4140000000000001</v>
      </c>
      <c r="BK456" s="71">
        <v>0</v>
      </c>
      <c r="BL456" s="71">
        <v>22.622999999999998</v>
      </c>
      <c r="BM456" s="71">
        <v>0</v>
      </c>
      <c r="BN456" s="72"/>
      <c r="BO456" s="71">
        <v>0</v>
      </c>
      <c r="BP456" s="71">
        <v>0</v>
      </c>
      <c r="BQ456" s="71">
        <v>1</v>
      </c>
      <c r="BR456" s="71">
        <v>0</v>
      </c>
      <c r="BS456" s="71">
        <v>3</v>
      </c>
      <c r="BT456" s="71">
        <v>0</v>
      </c>
      <c r="BU456"/>
      <c r="BV456" s="70">
        <v>26.036999999999999</v>
      </c>
      <c r="BW456" s="70">
        <v>0</v>
      </c>
      <c r="BX456" s="70">
        <v>0</v>
      </c>
      <c r="BY456" s="70">
        <v>0</v>
      </c>
      <c r="BZ456" s="70">
        <v>0</v>
      </c>
      <c r="CA456" s="70">
        <v>0</v>
      </c>
      <c r="CB456" s="70">
        <v>0</v>
      </c>
      <c r="CC456" s="70">
        <v>0</v>
      </c>
      <c r="CD456" s="70">
        <v>0</v>
      </c>
    </row>
    <row r="457" spans="1:82">
      <c r="A457" s="70" t="s">
        <v>2181</v>
      </c>
      <c r="B457" s="70">
        <v>110</v>
      </c>
      <c r="C457" s="70">
        <v>8</v>
      </c>
      <c r="D457" s="70">
        <v>7</v>
      </c>
      <c r="E457" s="70">
        <v>2011</v>
      </c>
      <c r="F457" s="70" t="s">
        <v>178</v>
      </c>
      <c r="G457" s="70" t="s">
        <v>2173</v>
      </c>
      <c r="H457" s="70" t="s">
        <v>2174</v>
      </c>
      <c r="I457" s="148"/>
      <c r="J457" s="71">
        <v>114.43616258933829</v>
      </c>
      <c r="K457" s="71">
        <v>2.999384122478832</v>
      </c>
      <c r="L457" s="71">
        <v>22.974339701474179</v>
      </c>
      <c r="M457" s="71">
        <v>72.61861876239341</v>
      </c>
      <c r="N457" s="71">
        <v>61.663364644763561</v>
      </c>
      <c r="O457" s="71">
        <v>38.207228378667793</v>
      </c>
      <c r="P457" s="71">
        <v>34.406626653657241</v>
      </c>
      <c r="Q457" s="71">
        <v>2.5199172170852902</v>
      </c>
      <c r="R457" s="71">
        <v>0</v>
      </c>
      <c r="S457" s="71">
        <v>0</v>
      </c>
      <c r="T457" s="72"/>
      <c r="U457" s="71">
        <v>1984177</v>
      </c>
      <c r="V457" s="71">
        <v>762</v>
      </c>
      <c r="W457" s="71">
        <v>502</v>
      </c>
      <c r="X457" s="71">
        <v>13955</v>
      </c>
      <c r="Y457" s="71">
        <v>15038</v>
      </c>
      <c r="Z457" s="71">
        <v>19826</v>
      </c>
      <c r="AA457" s="71">
        <v>6953</v>
      </c>
      <c r="AB457" s="71">
        <v>35908</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3.544</v>
      </c>
      <c r="BK457" s="71">
        <v>0</v>
      </c>
      <c r="BL457" s="71">
        <v>23.948</v>
      </c>
      <c r="BM457" s="71">
        <v>0</v>
      </c>
      <c r="BN457" s="72"/>
      <c r="BO457" s="71">
        <v>0</v>
      </c>
      <c r="BP457" s="71">
        <v>0</v>
      </c>
      <c r="BQ457" s="71">
        <v>1</v>
      </c>
      <c r="BR457" s="71">
        <v>0</v>
      </c>
      <c r="BS457" s="71">
        <v>3</v>
      </c>
      <c r="BT457" s="71">
        <v>0</v>
      </c>
      <c r="BU457"/>
      <c r="BV457" s="70">
        <v>27.492000000000001</v>
      </c>
      <c r="BW457" s="70">
        <v>0</v>
      </c>
      <c r="BX457" s="70">
        <v>0</v>
      </c>
      <c r="BY457" s="70">
        <v>0</v>
      </c>
      <c r="BZ457" s="70">
        <v>0</v>
      </c>
      <c r="CA457" s="70">
        <v>0</v>
      </c>
      <c r="CB457" s="70">
        <v>0</v>
      </c>
      <c r="CC457" s="70">
        <v>0</v>
      </c>
      <c r="CD457" s="70">
        <v>0</v>
      </c>
    </row>
    <row r="458" spans="1:82">
      <c r="A458" s="70" t="s">
        <v>2182</v>
      </c>
      <c r="B458" s="70">
        <v>111</v>
      </c>
      <c r="C458" s="70">
        <v>9</v>
      </c>
      <c r="D458" s="70">
        <v>7</v>
      </c>
      <c r="E458" s="70">
        <v>2012</v>
      </c>
      <c r="F458" s="70" t="s">
        <v>179</v>
      </c>
      <c r="G458" s="70" t="s">
        <v>2173</v>
      </c>
      <c r="H458" s="70" t="s">
        <v>2174</v>
      </c>
      <c r="I458" s="148"/>
      <c r="J458" s="71">
        <v>122.15187401864669</v>
      </c>
      <c r="K458" s="71">
        <v>3.1876977146201568</v>
      </c>
      <c r="L458" s="71">
        <v>22.622823150413431</v>
      </c>
      <c r="M458" s="71">
        <v>77.262881930279889</v>
      </c>
      <c r="N458" s="71">
        <v>61.056708950474807</v>
      </c>
      <c r="O458" s="71">
        <v>38.497366278528567</v>
      </c>
      <c r="P458" s="71">
        <v>34.249043851060101</v>
      </c>
      <c r="Q458" s="71">
        <v>2.7286135210936502</v>
      </c>
      <c r="R458" s="71">
        <v>0</v>
      </c>
      <c r="S458" s="71">
        <v>0</v>
      </c>
      <c r="T458" s="72"/>
      <c r="U458" s="71">
        <v>2101671</v>
      </c>
      <c r="V458" s="71">
        <v>762</v>
      </c>
      <c r="W458" s="71">
        <v>502</v>
      </c>
      <c r="X458" s="71">
        <v>13955</v>
      </c>
      <c r="Y458" s="71">
        <v>15181</v>
      </c>
      <c r="Z458" s="71">
        <v>20135</v>
      </c>
      <c r="AA458" s="71">
        <v>6882</v>
      </c>
      <c r="AB458" s="71">
        <v>35787</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4.2519999999999998</v>
      </c>
      <c r="BK458" s="71">
        <v>0</v>
      </c>
      <c r="BL458" s="71">
        <v>27.098999999999997</v>
      </c>
      <c r="BM458" s="71">
        <v>0</v>
      </c>
      <c r="BN458" s="72"/>
      <c r="BO458" s="71">
        <v>0</v>
      </c>
      <c r="BP458" s="71">
        <v>0</v>
      </c>
      <c r="BQ458" s="71">
        <v>1</v>
      </c>
      <c r="BR458" s="71">
        <v>0</v>
      </c>
      <c r="BS458" s="71">
        <v>3</v>
      </c>
      <c r="BT458" s="71">
        <v>0</v>
      </c>
      <c r="BU458"/>
      <c r="BV458" s="70">
        <v>31.350999999999999</v>
      </c>
      <c r="BW458" s="70">
        <v>0</v>
      </c>
      <c r="BX458" s="70">
        <v>0</v>
      </c>
      <c r="BY458" s="70">
        <v>0</v>
      </c>
      <c r="BZ458" s="70">
        <v>0</v>
      </c>
      <c r="CA458" s="70">
        <v>0</v>
      </c>
      <c r="CB458" s="70">
        <v>0</v>
      </c>
      <c r="CC458" s="70">
        <v>0</v>
      </c>
      <c r="CD458" s="70">
        <v>0</v>
      </c>
    </row>
    <row r="459" spans="1:82">
      <c r="A459" s="70" t="s">
        <v>2183</v>
      </c>
      <c r="B459" s="70">
        <v>112</v>
      </c>
      <c r="C459" s="70">
        <v>10</v>
      </c>
      <c r="D459" s="70">
        <v>7</v>
      </c>
      <c r="E459" s="70">
        <v>2013</v>
      </c>
      <c r="F459" s="70" t="s">
        <v>180</v>
      </c>
      <c r="G459" s="70" t="s">
        <v>2173</v>
      </c>
      <c r="H459" s="70" t="s">
        <v>2174</v>
      </c>
      <c r="I459" s="148"/>
      <c r="J459" s="71">
        <v>129.87909287034259</v>
      </c>
      <c r="K459" s="71">
        <v>2.278613666412018</v>
      </c>
      <c r="L459" s="71">
        <v>21.014975648355499</v>
      </c>
      <c r="M459" s="71">
        <v>75.156092734363156</v>
      </c>
      <c r="N459" s="71">
        <v>64.561428673389585</v>
      </c>
      <c r="O459" s="71">
        <v>37.305893601510107</v>
      </c>
      <c r="P459" s="71">
        <v>34.053395841871932</v>
      </c>
      <c r="Q459" s="71">
        <v>2.7720899741451799</v>
      </c>
      <c r="R459" s="71">
        <v>0</v>
      </c>
      <c r="S459" s="71">
        <v>0</v>
      </c>
      <c r="T459" s="72"/>
      <c r="U459" s="71">
        <v>2239720</v>
      </c>
      <c r="V459" s="71">
        <v>762</v>
      </c>
      <c r="W459" s="71">
        <v>502</v>
      </c>
      <c r="X459" s="71">
        <v>13955</v>
      </c>
      <c r="Y459" s="71">
        <v>15359</v>
      </c>
      <c r="Z459" s="71">
        <v>20383</v>
      </c>
      <c r="AA459" s="71">
        <v>6817</v>
      </c>
      <c r="AB459" s="71">
        <v>35836</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4.7370000000000001</v>
      </c>
      <c r="BK459" s="71">
        <v>0</v>
      </c>
      <c r="BL459" s="71">
        <v>27.384999999999998</v>
      </c>
      <c r="BM459" s="71">
        <v>0</v>
      </c>
      <c r="BN459" s="72"/>
      <c r="BO459" s="71">
        <v>0</v>
      </c>
      <c r="BP459" s="71">
        <v>0</v>
      </c>
      <c r="BQ459" s="71">
        <v>1</v>
      </c>
      <c r="BR459" s="71">
        <v>0</v>
      </c>
      <c r="BS459" s="71">
        <v>2</v>
      </c>
      <c r="BT459" s="71">
        <v>0</v>
      </c>
      <c r="BU459"/>
      <c r="BV459" s="70">
        <v>32.122</v>
      </c>
      <c r="BW459" s="70">
        <v>0</v>
      </c>
      <c r="BX459" s="70">
        <v>0</v>
      </c>
      <c r="BY459" s="70">
        <v>0</v>
      </c>
      <c r="BZ459" s="70">
        <v>0</v>
      </c>
      <c r="CA459" s="70">
        <v>0</v>
      </c>
      <c r="CB459" s="70">
        <v>0</v>
      </c>
      <c r="CC459" s="70">
        <v>0</v>
      </c>
      <c r="CD459" s="70">
        <v>0</v>
      </c>
    </row>
    <row r="460" spans="1:82">
      <c r="A460" s="70" t="s">
        <v>2184</v>
      </c>
      <c r="B460" s="70">
        <v>113</v>
      </c>
      <c r="C460" s="70">
        <v>11</v>
      </c>
      <c r="D460" s="70">
        <v>7</v>
      </c>
      <c r="E460" s="70">
        <v>2014</v>
      </c>
      <c r="F460" s="70" t="s">
        <v>181</v>
      </c>
      <c r="G460" s="70" t="s">
        <v>2173</v>
      </c>
      <c r="H460" s="70" t="s">
        <v>2174</v>
      </c>
      <c r="I460" s="148"/>
      <c r="J460" s="71">
        <v>119.5570255579252</v>
      </c>
      <c r="K460" s="71">
        <v>2.7652170626788979</v>
      </c>
      <c r="L460" s="71">
        <v>9.5335951519999487</v>
      </c>
      <c r="M460" s="71">
        <v>70.894303089638626</v>
      </c>
      <c r="N460" s="71">
        <v>58.203313514918413</v>
      </c>
      <c r="O460" s="71">
        <v>35.825610536407567</v>
      </c>
      <c r="P460" s="71">
        <v>33.773459248182014</v>
      </c>
      <c r="Q460" s="71">
        <v>2.6416946013862299</v>
      </c>
      <c r="R460" s="71">
        <v>0</v>
      </c>
      <c r="S460" s="71">
        <v>0</v>
      </c>
      <c r="T460" s="72"/>
      <c r="U460" s="71">
        <v>2242767</v>
      </c>
      <c r="V460" s="71">
        <v>703</v>
      </c>
      <c r="W460" s="71">
        <v>231</v>
      </c>
      <c r="X460" s="71">
        <v>13552</v>
      </c>
      <c r="Y460" s="71">
        <v>15357</v>
      </c>
      <c r="Z460" s="71">
        <v>20616</v>
      </c>
      <c r="AA460" s="71">
        <v>6726</v>
      </c>
      <c r="AB460" s="71">
        <v>35594</v>
      </c>
      <c r="AC460" s="71">
        <v>0</v>
      </c>
      <c r="AD460" s="71">
        <v>0</v>
      </c>
      <c r="AE460" s="72"/>
      <c r="AF460" s="71"/>
      <c r="AG460" s="71"/>
      <c r="AH460" s="71"/>
      <c r="AI460" s="71"/>
      <c r="AJ460" s="71"/>
      <c r="AK460" s="71"/>
      <c r="AL460" s="71"/>
      <c r="AM460" s="71"/>
      <c r="AN460" s="71"/>
      <c r="AO460" s="71"/>
      <c r="AP460" s="71"/>
      <c r="AQ460" s="72"/>
      <c r="AR460" s="71">
        <v>1085</v>
      </c>
      <c r="AS460" s="71">
        <v>291</v>
      </c>
      <c r="AT460" s="71">
        <v>0</v>
      </c>
      <c r="AU460" s="71">
        <v>1</v>
      </c>
      <c r="AV460" s="71">
        <v>0</v>
      </c>
      <c r="AW460" s="71">
        <v>0</v>
      </c>
      <c r="AX460" s="71"/>
      <c r="AY460" s="72"/>
      <c r="AZ460" s="71">
        <v>4970.7219999999998</v>
      </c>
      <c r="BA460" s="71">
        <v>11189.7</v>
      </c>
      <c r="BB460" s="71">
        <v>0</v>
      </c>
      <c r="BC460" s="71">
        <v>19</v>
      </c>
      <c r="BD460" s="71">
        <v>0</v>
      </c>
      <c r="BE460" s="71">
        <v>0</v>
      </c>
      <c r="BF460" s="71"/>
      <c r="BG460" s="72"/>
      <c r="BH460" s="71">
        <v>0</v>
      </c>
      <c r="BI460" s="71">
        <v>0</v>
      </c>
      <c r="BJ460" s="71">
        <v>4.4630000000000001</v>
      </c>
      <c r="BK460" s="71">
        <v>0</v>
      </c>
      <c r="BL460" s="71">
        <v>30.937999999999999</v>
      </c>
      <c r="BM460" s="71">
        <v>0</v>
      </c>
      <c r="BN460" s="72"/>
      <c r="BO460" s="71">
        <v>0</v>
      </c>
      <c r="BP460" s="71">
        <v>0</v>
      </c>
      <c r="BQ460" s="71">
        <v>1</v>
      </c>
      <c r="BR460" s="71">
        <v>0</v>
      </c>
      <c r="BS460" s="71">
        <v>3</v>
      </c>
      <c r="BT460" s="71">
        <v>0</v>
      </c>
      <c r="BU460"/>
      <c r="BV460" s="70">
        <v>35.401000000000003</v>
      </c>
      <c r="BW460" s="70">
        <v>0</v>
      </c>
      <c r="BX460" s="70">
        <v>0</v>
      </c>
      <c r="BY460" s="70">
        <v>0</v>
      </c>
      <c r="BZ460" s="70">
        <v>0</v>
      </c>
      <c r="CA460" s="70">
        <v>0</v>
      </c>
      <c r="CB460" s="70">
        <v>0</v>
      </c>
      <c r="CC460" s="70">
        <v>0</v>
      </c>
      <c r="CD460" s="70">
        <v>0</v>
      </c>
    </row>
    <row r="461" spans="1:82">
      <c r="A461" s="70" t="s">
        <v>2185</v>
      </c>
      <c r="B461" s="70">
        <v>114</v>
      </c>
      <c r="C461" s="70">
        <v>12</v>
      </c>
      <c r="D461" s="70">
        <v>7</v>
      </c>
      <c r="E461" s="70">
        <v>2015</v>
      </c>
      <c r="F461" s="70" t="s">
        <v>182</v>
      </c>
      <c r="G461" s="70" t="s">
        <v>2173</v>
      </c>
      <c r="H461" s="70" t="s">
        <v>2174</v>
      </c>
      <c r="I461" s="148"/>
      <c r="J461" s="71">
        <v>139.28659985927709</v>
      </c>
      <c r="K461" s="71">
        <v>2.9542307041646221</v>
      </c>
      <c r="L461" s="71">
        <v>10.49355850579488</v>
      </c>
      <c r="M461" s="71">
        <v>77.263749992568947</v>
      </c>
      <c r="N461" s="71">
        <v>51.024771246562331</v>
      </c>
      <c r="O461" s="71">
        <v>36.150216065780789</v>
      </c>
      <c r="P461" s="71">
        <v>33.383042669814877</v>
      </c>
      <c r="Q461" s="71">
        <v>2.5682485149174799</v>
      </c>
      <c r="R461" s="71">
        <v>0</v>
      </c>
      <c r="S461" s="71">
        <v>0</v>
      </c>
      <c r="T461" s="72"/>
      <c r="U461" s="71">
        <v>2636291</v>
      </c>
      <c r="V461" s="71">
        <v>703</v>
      </c>
      <c r="W461" s="71">
        <v>231</v>
      </c>
      <c r="X461" s="71">
        <v>13552</v>
      </c>
      <c r="Y461" s="71">
        <v>15421</v>
      </c>
      <c r="Z461" s="71">
        <v>21003</v>
      </c>
      <c r="AA461" s="71">
        <v>6643</v>
      </c>
      <c r="AB461" s="71">
        <v>35349</v>
      </c>
      <c r="AC461" s="71">
        <v>0</v>
      </c>
      <c r="AD461" s="71">
        <v>0</v>
      </c>
      <c r="AE461" s="72"/>
      <c r="AF461" s="71">
        <v>39702255.861281849</v>
      </c>
      <c r="AG461" s="71">
        <v>2861027.0201065862</v>
      </c>
      <c r="AH461" s="71">
        <v>1924833.7373243971</v>
      </c>
      <c r="AI461" s="71">
        <v>89681225.771686271</v>
      </c>
      <c r="AJ461" s="71">
        <v>82248406.295888692</v>
      </c>
      <c r="AK461" s="71">
        <v>0</v>
      </c>
      <c r="AL461" s="71">
        <v>0</v>
      </c>
      <c r="AM461" s="71">
        <v>4844432.1665220484</v>
      </c>
      <c r="AN461" s="71">
        <v>0</v>
      </c>
      <c r="AO461" s="71">
        <v>0</v>
      </c>
      <c r="AP461" s="71">
        <v>221262180.85280985</v>
      </c>
      <c r="AQ461" s="72"/>
      <c r="AR461" s="71">
        <v>1147</v>
      </c>
      <c r="AS461" s="71">
        <v>344</v>
      </c>
      <c r="AT461" s="71">
        <v>0</v>
      </c>
      <c r="AU461" s="71">
        <v>1</v>
      </c>
      <c r="AV461" s="71">
        <v>2</v>
      </c>
      <c r="AW461" s="71">
        <v>0</v>
      </c>
      <c r="AX461" s="71"/>
      <c r="AY461" s="72"/>
      <c r="AZ461" s="71">
        <v>5311.5320000000002</v>
      </c>
      <c r="BA461" s="71">
        <v>14265</v>
      </c>
      <c r="BB461" s="71">
        <v>0</v>
      </c>
      <c r="BC461" s="71">
        <v>19</v>
      </c>
      <c r="BD461" s="71">
        <v>99.4</v>
      </c>
      <c r="BE461" s="71">
        <v>0</v>
      </c>
      <c r="BF461" s="71"/>
      <c r="BG461" s="72"/>
      <c r="BH461" s="71">
        <v>0</v>
      </c>
      <c r="BI461" s="71">
        <v>0</v>
      </c>
      <c r="BJ461" s="71">
        <v>4.4720000000000004</v>
      </c>
      <c r="BK461" s="71">
        <v>0</v>
      </c>
      <c r="BL461" s="71">
        <v>28.734999999999999</v>
      </c>
      <c r="BM461" s="71">
        <v>0</v>
      </c>
      <c r="BN461" s="72"/>
      <c r="BO461" s="71">
        <v>0</v>
      </c>
      <c r="BP461" s="71">
        <v>0</v>
      </c>
      <c r="BQ461" s="71">
        <v>1</v>
      </c>
      <c r="BR461" s="71">
        <v>0</v>
      </c>
      <c r="BS461" s="71">
        <v>3</v>
      </c>
      <c r="BT461" s="71">
        <v>0</v>
      </c>
      <c r="BU461"/>
      <c r="BV461" s="70">
        <v>33.207000000000001</v>
      </c>
      <c r="BW461" s="70">
        <v>0</v>
      </c>
      <c r="BX461" s="70">
        <v>0</v>
      </c>
      <c r="BY461" s="70">
        <v>0</v>
      </c>
      <c r="BZ461" s="70">
        <v>0</v>
      </c>
      <c r="CA461" s="70">
        <v>0</v>
      </c>
      <c r="CB461" s="70">
        <v>0</v>
      </c>
      <c r="CC461" s="70">
        <v>0</v>
      </c>
      <c r="CD461" s="70">
        <v>0</v>
      </c>
    </row>
    <row r="462" spans="1:82">
      <c r="A462" s="70" t="s">
        <v>2186</v>
      </c>
      <c r="B462" s="70">
        <v>115</v>
      </c>
      <c r="C462" s="70">
        <v>13</v>
      </c>
      <c r="D462" s="70">
        <v>7</v>
      </c>
      <c r="E462" s="70">
        <v>2016</v>
      </c>
      <c r="F462" s="70" t="s">
        <v>155</v>
      </c>
      <c r="G462" s="1064" t="s">
        <v>2173</v>
      </c>
      <c r="H462" s="70" t="s">
        <v>2174</v>
      </c>
      <c r="I462" s="148"/>
      <c r="J462" s="71">
        <v>139.81583452828355</v>
      </c>
      <c r="K462" s="71">
        <v>2.8065039678640629</v>
      </c>
      <c r="L462" s="71">
        <v>10.997763270254293</v>
      </c>
      <c r="M462" s="71">
        <v>52.699861156957489</v>
      </c>
      <c r="N462" s="71">
        <v>49.20130136662771</v>
      </c>
      <c r="O462" s="71">
        <v>35.660217847549632</v>
      </c>
      <c r="P462" s="71">
        <v>32.227902588624744</v>
      </c>
      <c r="Q462" s="71">
        <v>2.476994584717453</v>
      </c>
      <c r="R462" s="71">
        <v>0</v>
      </c>
      <c r="S462" s="71">
        <v>0</v>
      </c>
      <c r="T462" s="72"/>
      <c r="U462" s="71">
        <v>2409474</v>
      </c>
      <c r="V462" s="71">
        <v>703</v>
      </c>
      <c r="W462" s="71">
        <v>231</v>
      </c>
      <c r="X462" s="71">
        <v>13552</v>
      </c>
      <c r="Y462" s="71">
        <v>15488</v>
      </c>
      <c r="Z462" s="71">
        <v>20973</v>
      </c>
      <c r="AA462" s="71">
        <v>6633</v>
      </c>
      <c r="AB462" s="71">
        <v>35069</v>
      </c>
      <c r="AC462" s="71">
        <v>0</v>
      </c>
      <c r="AD462" s="71">
        <v>0</v>
      </c>
      <c r="AE462" s="72"/>
      <c r="AF462" s="71">
        <v>41907918.713795803</v>
      </c>
      <c r="AG462" s="71">
        <v>2844399.494032342</v>
      </c>
      <c r="AH462" s="71">
        <v>1720846.8002036409</v>
      </c>
      <c r="AI462" s="71">
        <v>81537273.645506904</v>
      </c>
      <c r="AJ462" s="71">
        <v>79816102.21943377</v>
      </c>
      <c r="AK462" s="71">
        <v>0</v>
      </c>
      <c r="AL462" s="71">
        <v>0</v>
      </c>
      <c r="AM462" s="71">
        <v>4809793.1776195746</v>
      </c>
      <c r="AN462" s="71">
        <v>0</v>
      </c>
      <c r="AO462" s="71">
        <v>0</v>
      </c>
      <c r="AP462" s="71">
        <v>212636334.05059204</v>
      </c>
      <c r="AQ462" s="72"/>
      <c r="AR462" s="71">
        <v>1219</v>
      </c>
      <c r="AS462" s="71">
        <v>383</v>
      </c>
      <c r="AT462" s="71">
        <v>0</v>
      </c>
      <c r="AU462" s="71">
        <v>1</v>
      </c>
      <c r="AV462" s="71">
        <v>2</v>
      </c>
      <c r="AW462" s="71">
        <v>0</v>
      </c>
      <c r="AX462" s="71"/>
      <c r="AY462" s="72"/>
      <c r="AZ462" s="71">
        <v>5740.4320000000007</v>
      </c>
      <c r="BA462" s="71">
        <v>19497.099999999999</v>
      </c>
      <c r="BB462" s="71">
        <v>0</v>
      </c>
      <c r="BC462" s="71">
        <v>19</v>
      </c>
      <c r="BD462" s="71">
        <v>99.4</v>
      </c>
      <c r="BE462" s="71">
        <v>0</v>
      </c>
      <c r="BF462" s="71"/>
      <c r="BG462" s="72"/>
      <c r="BH462" s="71">
        <v>0</v>
      </c>
      <c r="BI462" s="71">
        <v>0</v>
      </c>
      <c r="BJ462" s="71">
        <v>4.3120000000000003</v>
      </c>
      <c r="BK462" s="71">
        <v>0</v>
      </c>
      <c r="BL462" s="71">
        <v>26.184000000000001</v>
      </c>
      <c r="BM462" s="71">
        <v>0</v>
      </c>
      <c r="BN462" s="72"/>
      <c r="BO462" s="71">
        <v>0</v>
      </c>
      <c r="BP462" s="71">
        <v>0</v>
      </c>
      <c r="BQ462" s="71">
        <v>1</v>
      </c>
      <c r="BR462" s="71">
        <v>0</v>
      </c>
      <c r="BS462" s="71">
        <v>3</v>
      </c>
      <c r="BT462" s="71">
        <v>0</v>
      </c>
      <c r="BU462"/>
      <c r="BV462" s="70">
        <v>30.495999999999999</v>
      </c>
      <c r="BW462" s="70">
        <v>0</v>
      </c>
      <c r="BX462" s="70">
        <v>0</v>
      </c>
      <c r="BY462" s="70">
        <v>0</v>
      </c>
      <c r="BZ462" s="70">
        <v>0</v>
      </c>
      <c r="CA462" s="70">
        <v>0</v>
      </c>
      <c r="CB462" s="70">
        <v>0</v>
      </c>
      <c r="CC462" s="70">
        <v>0</v>
      </c>
      <c r="CD462" s="70">
        <v>0</v>
      </c>
    </row>
    <row r="463" spans="1:82">
      <c r="A463" s="70" t="s">
        <v>2187</v>
      </c>
      <c r="B463" s="70">
        <v>116</v>
      </c>
      <c r="C463" s="70">
        <v>14</v>
      </c>
      <c r="D463" s="70">
        <v>7</v>
      </c>
      <c r="E463" s="70">
        <v>2017</v>
      </c>
      <c r="F463" s="70" t="s">
        <v>156</v>
      </c>
      <c r="G463" s="1064" t="s">
        <v>2173</v>
      </c>
      <c r="H463" s="70" t="s">
        <v>2174</v>
      </c>
      <c r="I463" s="148"/>
      <c r="J463" s="71">
        <v>129.98758676513296</v>
      </c>
      <c r="K463" s="71">
        <v>2.7909021223213744</v>
      </c>
      <c r="L463" s="71">
        <v>9.9341286927809165</v>
      </c>
      <c r="M463" s="71">
        <v>51.061208052769466</v>
      </c>
      <c r="N463" s="71">
        <v>48.330719181932857</v>
      </c>
      <c r="O463" s="71">
        <v>35.253945495592539</v>
      </c>
      <c r="P463" s="71">
        <v>31.796836981610952</v>
      </c>
      <c r="Q463" s="71">
        <v>2.37433995669284</v>
      </c>
      <c r="R463" s="71">
        <v>0</v>
      </c>
      <c r="S463" s="71">
        <v>0</v>
      </c>
      <c r="T463" s="72"/>
      <c r="U463" s="71">
        <v>2542603</v>
      </c>
      <c r="V463" s="71">
        <v>703</v>
      </c>
      <c r="W463" s="71">
        <v>231</v>
      </c>
      <c r="X463" s="71">
        <v>13552</v>
      </c>
      <c r="Y463" s="71">
        <v>15515</v>
      </c>
      <c r="Z463" s="71">
        <v>21078</v>
      </c>
      <c r="AA463" s="71">
        <v>6586</v>
      </c>
      <c r="AB463" s="71">
        <v>34762</v>
      </c>
      <c r="AC463" s="71">
        <v>0</v>
      </c>
      <c r="AD463" s="71">
        <v>0</v>
      </c>
      <c r="AE463" s="72"/>
      <c r="AF463" s="71">
        <v>38795717.042705148</v>
      </c>
      <c r="AG463" s="71">
        <v>2533812.6051476072</v>
      </c>
      <c r="AH463" s="71">
        <v>1984793.6367921401</v>
      </c>
      <c r="AI463" s="71">
        <v>83779963.596046209</v>
      </c>
      <c r="AJ463" s="71">
        <v>87839464.475572065</v>
      </c>
      <c r="AK463" s="71">
        <v>0</v>
      </c>
      <c r="AL463" s="71">
        <v>0</v>
      </c>
      <c r="AM463" s="71">
        <v>4775147.5581822656</v>
      </c>
      <c r="AN463" s="71">
        <v>0</v>
      </c>
      <c r="AO463" s="71">
        <v>0</v>
      </c>
      <c r="AP463" s="71">
        <v>219708898.91444543</v>
      </c>
      <c r="AQ463" s="72"/>
      <c r="AR463" s="71">
        <v>1284</v>
      </c>
      <c r="AS463" s="71">
        <v>418</v>
      </c>
      <c r="AT463" s="71">
        <v>0</v>
      </c>
      <c r="AU463" s="71">
        <v>1</v>
      </c>
      <c r="AV463" s="71">
        <v>4</v>
      </c>
      <c r="AW463" s="71">
        <v>0</v>
      </c>
      <c r="AX463" s="71"/>
      <c r="AY463" s="72"/>
      <c r="AZ463" s="71">
        <v>6112.4620000000004</v>
      </c>
      <c r="BA463" s="71">
        <v>21207.80000000001</v>
      </c>
      <c r="BB463" s="71">
        <v>0</v>
      </c>
      <c r="BC463" s="71">
        <v>19</v>
      </c>
      <c r="BD463" s="71">
        <v>199</v>
      </c>
      <c r="BE463" s="71">
        <v>0</v>
      </c>
      <c r="BF463" s="71"/>
      <c r="BG463" s="72"/>
      <c r="BH463" s="71">
        <v>0</v>
      </c>
      <c r="BI463" s="71">
        <v>0</v>
      </c>
      <c r="BJ463" s="71">
        <v>3.633</v>
      </c>
      <c r="BK463" s="71">
        <v>0</v>
      </c>
      <c r="BL463" s="71">
        <v>21.346</v>
      </c>
      <c r="BM463" s="71">
        <v>0</v>
      </c>
      <c r="BN463" s="72"/>
      <c r="BO463" s="71">
        <v>0</v>
      </c>
      <c r="BP463" s="71">
        <v>0</v>
      </c>
      <c r="BQ463" s="71">
        <v>1</v>
      </c>
      <c r="BR463" s="71">
        <v>0</v>
      </c>
      <c r="BS463" s="71">
        <v>2</v>
      </c>
      <c r="BT463" s="71">
        <v>0</v>
      </c>
      <c r="BU463"/>
      <c r="BV463" s="70">
        <v>24.978999999999999</v>
      </c>
      <c r="BW463" s="70">
        <v>0</v>
      </c>
      <c r="BX463" s="70">
        <v>0</v>
      </c>
      <c r="BY463" s="70">
        <v>0</v>
      </c>
      <c r="BZ463" s="70">
        <v>0</v>
      </c>
      <c r="CA463" s="70">
        <v>0</v>
      </c>
      <c r="CB463" s="70">
        <v>0</v>
      </c>
      <c r="CC463" s="70">
        <v>0</v>
      </c>
      <c r="CD463" s="70">
        <v>0</v>
      </c>
    </row>
    <row r="464" spans="1:82">
      <c r="A464" s="70" t="s">
        <v>2188</v>
      </c>
      <c r="B464" s="70">
        <v>117</v>
      </c>
      <c r="C464" s="70">
        <v>15</v>
      </c>
      <c r="D464" s="70">
        <v>7</v>
      </c>
      <c r="E464" s="70">
        <v>2018</v>
      </c>
      <c r="F464" s="70" t="s">
        <v>183</v>
      </c>
      <c r="G464" s="70" t="s">
        <v>2173</v>
      </c>
      <c r="H464" s="70" t="s">
        <v>2174</v>
      </c>
      <c r="I464" s="148"/>
      <c r="J464" s="71">
        <v>118.77106452785145</v>
      </c>
      <c r="K464" s="71">
        <v>2.5096257877707648</v>
      </c>
      <c r="L464" s="71">
        <v>8.8369690113723323</v>
      </c>
      <c r="M464" s="71">
        <v>46.494630013955856</v>
      </c>
      <c r="N464" s="71">
        <v>35.085525213853337</v>
      </c>
      <c r="O464" s="71">
        <v>34.742584160017572</v>
      </c>
      <c r="P464" s="71">
        <v>31.222209920003699</v>
      </c>
      <c r="Q464" s="71">
        <v>2.1963360191240402</v>
      </c>
      <c r="R464" s="71">
        <v>0</v>
      </c>
      <c r="S464" s="71">
        <v>0</v>
      </c>
      <c r="T464" s="72"/>
      <c r="U464" s="71">
        <v>2608096</v>
      </c>
      <c r="V464" s="71">
        <v>703</v>
      </c>
      <c r="W464" s="71">
        <v>231</v>
      </c>
      <c r="X464" s="71">
        <v>13552</v>
      </c>
      <c r="Y464" s="71">
        <v>15664</v>
      </c>
      <c r="Z464" s="71">
        <v>21170</v>
      </c>
      <c r="AA464" s="71">
        <v>6532</v>
      </c>
      <c r="AB464" s="71">
        <v>34653</v>
      </c>
      <c r="AC464" s="71">
        <v>0</v>
      </c>
      <c r="AD464" s="71">
        <v>0</v>
      </c>
      <c r="AE464" s="72"/>
      <c r="AF464" s="71">
        <v>37034686.694905587</v>
      </c>
      <c r="AG464" s="71">
        <v>2728553.1408137549</v>
      </c>
      <c r="AH464" s="71">
        <v>1802598.5783804129</v>
      </c>
      <c r="AI464" s="71">
        <v>80479283.63776277</v>
      </c>
      <c r="AJ464" s="71">
        <v>82532583.346052468</v>
      </c>
      <c r="AK464" s="71">
        <v>0</v>
      </c>
      <c r="AL464" s="71">
        <v>0</v>
      </c>
      <c r="AM464" s="71">
        <v>4770023.9394907691</v>
      </c>
      <c r="AN464" s="71">
        <v>0</v>
      </c>
      <c r="AO464" s="71">
        <v>0</v>
      </c>
      <c r="AP464" s="71">
        <v>209347729.33740577</v>
      </c>
      <c r="AQ464" s="72"/>
      <c r="AR464" s="71">
        <v>1387</v>
      </c>
      <c r="AS464" s="71">
        <v>440</v>
      </c>
      <c r="AT464" s="71">
        <v>0</v>
      </c>
      <c r="AU464" s="71">
        <v>1</v>
      </c>
      <c r="AV464" s="71">
        <v>5</v>
      </c>
      <c r="AW464" s="71">
        <v>0</v>
      </c>
      <c r="AX464" s="71"/>
      <c r="AY464" s="72"/>
      <c r="AZ464" s="71">
        <v>6642.2620000000034</v>
      </c>
      <c r="BA464" s="71">
        <v>22047.200000000001</v>
      </c>
      <c r="BB464" s="71">
        <v>0</v>
      </c>
      <c r="BC464" s="71">
        <v>19</v>
      </c>
      <c r="BD464" s="71">
        <v>249</v>
      </c>
      <c r="BE464" s="71">
        <v>0</v>
      </c>
      <c r="BF464" s="71"/>
      <c r="BG464" s="72"/>
      <c r="BH464" s="71">
        <v>0</v>
      </c>
      <c r="BI464" s="71">
        <v>0</v>
      </c>
      <c r="BJ464" s="71">
        <v>3.2480000000000002</v>
      </c>
      <c r="BK464" s="71">
        <v>0</v>
      </c>
      <c r="BL464" s="71">
        <v>20.561</v>
      </c>
      <c r="BM464" s="71">
        <v>0</v>
      </c>
      <c r="BN464" s="72"/>
      <c r="BO464" s="71">
        <v>0</v>
      </c>
      <c r="BP464" s="71">
        <v>0</v>
      </c>
      <c r="BQ464" s="71">
        <v>1</v>
      </c>
      <c r="BR464" s="71">
        <v>0</v>
      </c>
      <c r="BS464" s="71">
        <v>2</v>
      </c>
      <c r="BT464" s="71">
        <v>0</v>
      </c>
      <c r="BU464"/>
      <c r="BV464" s="70">
        <v>23.809000000000001</v>
      </c>
      <c r="BW464" s="70">
        <v>0</v>
      </c>
      <c r="BX464" s="70">
        <v>0</v>
      </c>
      <c r="BY464" s="70">
        <v>0</v>
      </c>
      <c r="BZ464" s="70">
        <v>0</v>
      </c>
      <c r="CA464" s="70">
        <v>0</v>
      </c>
      <c r="CB464" s="70">
        <v>0</v>
      </c>
      <c r="CC464" s="70">
        <v>0</v>
      </c>
      <c r="CD464" s="70">
        <v>0</v>
      </c>
    </row>
    <row r="465" spans="1:82">
      <c r="A465" s="70" t="s">
        <v>2189</v>
      </c>
      <c r="B465" s="70">
        <v>118</v>
      </c>
      <c r="C465" s="70">
        <v>16</v>
      </c>
      <c r="D465" s="70">
        <v>7</v>
      </c>
      <c r="E465" s="70">
        <v>2019</v>
      </c>
      <c r="F465" s="70" t="s">
        <v>158</v>
      </c>
      <c r="G465" s="70" t="s">
        <v>2173</v>
      </c>
      <c r="H465" s="70" t="s">
        <v>2174</v>
      </c>
      <c r="I465" s="148"/>
      <c r="J465" s="71">
        <v>131.19117571176261</v>
      </c>
      <c r="K465" s="71">
        <v>2.5461787472265192</v>
      </c>
      <c r="L465" s="71">
        <v>8.9967961110323138</v>
      </c>
      <c r="M465" s="71">
        <v>53.031968211301461</v>
      </c>
      <c r="N465" s="71">
        <v>39.271356154055503</v>
      </c>
      <c r="O465" s="71">
        <v>34.057057006356757</v>
      </c>
      <c r="P465" s="71">
        <v>31.149453108806146</v>
      </c>
      <c r="Q465" s="71">
        <v>2.1201163026527801</v>
      </c>
      <c r="R465" s="71">
        <v>0</v>
      </c>
      <c r="S465" s="71">
        <v>0</v>
      </c>
      <c r="T465" s="72"/>
      <c r="U465" s="71">
        <v>2752008</v>
      </c>
      <c r="V465" s="71">
        <v>703</v>
      </c>
      <c r="W465" s="71">
        <v>231</v>
      </c>
      <c r="X465" s="71">
        <v>13552</v>
      </c>
      <c r="Y465" s="71">
        <v>15680</v>
      </c>
      <c r="Z465" s="71">
        <v>21322</v>
      </c>
      <c r="AA465" s="71">
        <v>6468</v>
      </c>
      <c r="AB465" s="71">
        <v>34356</v>
      </c>
      <c r="AC465" s="71">
        <v>0</v>
      </c>
      <c r="AD465" s="71">
        <v>0</v>
      </c>
      <c r="AE465" s="72"/>
      <c r="AF465" s="71">
        <v>38383318.534733512</v>
      </c>
      <c r="AG465" s="71">
        <v>2705331.9725380298</v>
      </c>
      <c r="AH465" s="71">
        <v>2006224.638541884</v>
      </c>
      <c r="AI465" s="71">
        <v>82780659.811081186</v>
      </c>
      <c r="AJ465" s="71">
        <v>81343510.852515116</v>
      </c>
      <c r="AK465" s="71">
        <v>0</v>
      </c>
      <c r="AL465" s="71">
        <v>0</v>
      </c>
      <c r="AM465" s="71">
        <v>4679028.5681704702</v>
      </c>
      <c r="AN465" s="71">
        <v>0</v>
      </c>
      <c r="AO465" s="71">
        <v>0</v>
      </c>
      <c r="AP465" s="71">
        <v>211898074.3775802</v>
      </c>
      <c r="AQ465" s="72"/>
      <c r="AR465" s="71">
        <v>1480</v>
      </c>
      <c r="AS465" s="71">
        <v>472</v>
      </c>
      <c r="AT465" s="71">
        <v>0</v>
      </c>
      <c r="AU465" s="71">
        <v>1</v>
      </c>
      <c r="AV465" s="71">
        <v>5</v>
      </c>
      <c r="AW465" s="71">
        <v>0</v>
      </c>
      <c r="AX465" s="71"/>
      <c r="AY465" s="72"/>
      <c r="AZ465" s="71">
        <v>7155.9920000000029</v>
      </c>
      <c r="BA465" s="71">
        <v>24750.799999999999</v>
      </c>
      <c r="BB465" s="71">
        <v>0</v>
      </c>
      <c r="BC465" s="71">
        <v>19</v>
      </c>
      <c r="BD465" s="71">
        <v>248.9</v>
      </c>
      <c r="BE465" s="71">
        <v>0</v>
      </c>
      <c r="BF465" s="71"/>
      <c r="BG465" s="72"/>
      <c r="BH465" s="71">
        <v>0</v>
      </c>
      <c r="BI465" s="71">
        <v>0</v>
      </c>
      <c r="BJ465" s="71">
        <v>2.6110000000000002</v>
      </c>
      <c r="BK465" s="71">
        <v>0</v>
      </c>
      <c r="BL465" s="71">
        <v>16.735999999999997</v>
      </c>
      <c r="BM465" s="71">
        <v>0</v>
      </c>
      <c r="BN465" s="72"/>
      <c r="BO465" s="71">
        <v>0</v>
      </c>
      <c r="BP465" s="71">
        <v>0</v>
      </c>
      <c r="BQ465" s="71">
        <v>1</v>
      </c>
      <c r="BR465" s="71">
        <v>0</v>
      </c>
      <c r="BS465" s="71">
        <v>2</v>
      </c>
      <c r="BT465" s="71">
        <v>0</v>
      </c>
      <c r="BU465"/>
      <c r="BV465" s="70">
        <v>19.347000000000001</v>
      </c>
      <c r="BW465" s="70">
        <v>0</v>
      </c>
      <c r="BX465" s="70">
        <v>0</v>
      </c>
      <c r="BY465" s="70">
        <v>0</v>
      </c>
      <c r="BZ465" s="70">
        <v>0</v>
      </c>
      <c r="CA465" s="70">
        <v>0</v>
      </c>
      <c r="CB465" s="70">
        <v>0</v>
      </c>
      <c r="CC465" s="70">
        <v>0</v>
      </c>
      <c r="CD465" s="70">
        <v>0</v>
      </c>
    </row>
    <row r="466" spans="1:82">
      <c r="A466" s="70" t="s">
        <v>2190</v>
      </c>
      <c r="B466" s="70">
        <v>119</v>
      </c>
      <c r="C466" s="70">
        <v>17</v>
      </c>
      <c r="D466" s="70">
        <v>7</v>
      </c>
      <c r="E466" s="70">
        <v>2020</v>
      </c>
      <c r="F466" s="70" t="s">
        <v>159</v>
      </c>
      <c r="G466" s="70" t="s">
        <v>2173</v>
      </c>
      <c r="H466" s="70" t="s">
        <v>2174</v>
      </c>
      <c r="I466" s="148"/>
      <c r="J466" s="71">
        <v>125.1492433281794</v>
      </c>
      <c r="K466" s="71">
        <v>2.4950933862008009</v>
      </c>
      <c r="L466" s="71">
        <v>10.941501398577941</v>
      </c>
      <c r="M466" s="71">
        <v>49.757271936242972</v>
      </c>
      <c r="N466" s="71">
        <v>36.294214423728413</v>
      </c>
      <c r="O466" s="71">
        <v>29.880780137836918</v>
      </c>
      <c r="P466" s="71">
        <v>29.283591639078679</v>
      </c>
      <c r="Q466" s="71">
        <v>2.00195240228692</v>
      </c>
      <c r="R466" s="71">
        <v>0</v>
      </c>
      <c r="S466" s="71">
        <v>0</v>
      </c>
      <c r="T466" s="72"/>
      <c r="U466" s="71">
        <v>2517864</v>
      </c>
      <c r="V466" s="71">
        <v>673</v>
      </c>
      <c r="W466" s="71">
        <v>264</v>
      </c>
      <c r="X466" s="71">
        <v>13579</v>
      </c>
      <c r="Y466" s="71">
        <v>15597</v>
      </c>
      <c r="Z466" s="71">
        <v>21352</v>
      </c>
      <c r="AA466" s="71">
        <v>6463</v>
      </c>
      <c r="AB466" s="71">
        <v>33954</v>
      </c>
      <c r="AC466" s="71">
        <v>0</v>
      </c>
      <c r="AD466" s="71">
        <v>0</v>
      </c>
      <c r="AE466" s="72"/>
      <c r="AF466" s="71">
        <v>39750155.740841523</v>
      </c>
      <c r="AG466" s="71">
        <v>2535488.039502102</v>
      </c>
      <c r="AH466" s="71">
        <v>2701526.0774310557</v>
      </c>
      <c r="AI466" s="71">
        <v>74219434.517773464</v>
      </c>
      <c r="AJ466" s="71">
        <v>77741124.074880928</v>
      </c>
      <c r="AK466" s="71"/>
      <c r="AL466" s="71"/>
      <c r="AM466" s="71">
        <v>4431374.2368080458</v>
      </c>
      <c r="AN466" s="71"/>
      <c r="AO466" s="71"/>
      <c r="AP466" s="71">
        <v>201379102.68723711</v>
      </c>
      <c r="AQ466" s="72"/>
      <c r="AR466" s="71">
        <v>1534</v>
      </c>
      <c r="AS466" s="71">
        <v>509</v>
      </c>
      <c r="AT466" s="71">
        <v>0</v>
      </c>
      <c r="AU466" s="71">
        <v>1</v>
      </c>
      <c r="AV466" s="71">
        <v>5</v>
      </c>
      <c r="AW466" s="71">
        <v>0</v>
      </c>
      <c r="AX466" s="71"/>
      <c r="AY466" s="72"/>
      <c r="AZ466" s="71">
        <v>7469.1720000000059</v>
      </c>
      <c r="BA466" s="71">
        <v>26334.999999999989</v>
      </c>
      <c r="BB466" s="71">
        <v>0</v>
      </c>
      <c r="BC466" s="71">
        <v>19</v>
      </c>
      <c r="BD466" s="71">
        <v>248.9</v>
      </c>
      <c r="BE466" s="71">
        <v>0</v>
      </c>
      <c r="BF466" s="71"/>
      <c r="BG466" s="72"/>
      <c r="BH466" s="71">
        <v>0</v>
      </c>
      <c r="BI466" s="71">
        <v>0</v>
      </c>
      <c r="BJ466" s="71">
        <v>2.6440000000000001</v>
      </c>
      <c r="BK466" s="71">
        <v>0</v>
      </c>
      <c r="BL466" s="71">
        <v>15.599</v>
      </c>
      <c r="BM466" s="71">
        <v>0</v>
      </c>
      <c r="BN466" s="72"/>
      <c r="BO466" s="71">
        <v>0</v>
      </c>
      <c r="BP466" s="71">
        <v>0</v>
      </c>
      <c r="BQ466" s="71">
        <v>1</v>
      </c>
      <c r="BR466" s="71">
        <v>0</v>
      </c>
      <c r="BS466" s="71">
        <v>2</v>
      </c>
      <c r="BT466" s="71">
        <v>0</v>
      </c>
      <c r="BU466"/>
      <c r="BV466" s="70">
        <v>18.242999999999999</v>
      </c>
      <c r="BW466" s="70">
        <v>0</v>
      </c>
      <c r="BX466" s="70">
        <v>0</v>
      </c>
      <c r="BY466" s="70">
        <v>0</v>
      </c>
      <c r="BZ466" s="70">
        <v>0</v>
      </c>
      <c r="CA466" s="70">
        <v>0</v>
      </c>
      <c r="CB466" s="70">
        <v>0</v>
      </c>
      <c r="CC466" s="70">
        <v>0</v>
      </c>
      <c r="CD466" s="70">
        <v>0</v>
      </c>
    </row>
    <row r="467" spans="1:82">
      <c r="A467" s="70" t="s">
        <v>2191</v>
      </c>
      <c r="B467" s="70">
        <v>119</v>
      </c>
      <c r="C467" s="70">
        <v>18</v>
      </c>
      <c r="D467" s="70">
        <v>7</v>
      </c>
      <c r="E467" s="70">
        <v>2021</v>
      </c>
      <c r="F467" s="70" t="s">
        <v>160</v>
      </c>
      <c r="G467" s="70" t="s">
        <v>2173</v>
      </c>
      <c r="H467" s="70" t="s">
        <v>2174</v>
      </c>
      <c r="I467" s="148"/>
      <c r="J467" s="71">
        <v>119.70000059092236</v>
      </c>
      <c r="K467" s="71">
        <v>2.5770944643738791</v>
      </c>
      <c r="L467" s="71">
        <v>9.760990772897518</v>
      </c>
      <c r="M467" s="71">
        <v>47.96858212351701</v>
      </c>
      <c r="N467" s="71">
        <v>32.205923286035492</v>
      </c>
      <c r="O467" s="71">
        <v>28.914252185026463</v>
      </c>
      <c r="P467" s="71">
        <v>30.300543168515837</v>
      </c>
      <c r="Q467" s="71">
        <v>1.97412648821471</v>
      </c>
      <c r="R467" s="71">
        <v>0</v>
      </c>
      <c r="S467" s="71">
        <v>0</v>
      </c>
      <c r="T467" s="72"/>
      <c r="U467" s="71">
        <v>2758062</v>
      </c>
      <c r="V467" s="71">
        <v>673</v>
      </c>
      <c r="W467" s="71">
        <v>264</v>
      </c>
      <c r="X467" s="71">
        <v>13579</v>
      </c>
      <c r="Y467" s="71">
        <v>15651</v>
      </c>
      <c r="Z467" s="71">
        <v>21274</v>
      </c>
      <c r="AA467" s="71">
        <v>6521</v>
      </c>
      <c r="AB467" s="71">
        <v>33811</v>
      </c>
      <c r="AC467" s="71">
        <v>0</v>
      </c>
      <c r="AD467" s="71">
        <v>0</v>
      </c>
      <c r="AE467" s="72"/>
      <c r="AF467" s="71">
        <v>35403586.584116653</v>
      </c>
      <c r="AG467" s="71">
        <v>3004106.9187970874</v>
      </c>
      <c r="AH467" s="71">
        <v>2511083.525763338</v>
      </c>
      <c r="AI467" s="71">
        <v>86553908.231639564</v>
      </c>
      <c r="AJ467" s="71">
        <v>78944395.035886258</v>
      </c>
      <c r="AK467" s="71">
        <v>0</v>
      </c>
      <c r="AL467" s="71">
        <v>0</v>
      </c>
      <c r="AM467" s="71">
        <v>4438163.3106696242</v>
      </c>
      <c r="AN467" s="71">
        <v>0</v>
      </c>
      <c r="AO467" s="71">
        <v>0</v>
      </c>
      <c r="AP467" s="71">
        <v>210855243.60687253</v>
      </c>
      <c r="AQ467" s="72"/>
      <c r="AR467" s="71">
        <v>1600</v>
      </c>
      <c r="AS467" s="71">
        <v>544</v>
      </c>
      <c r="AT467" s="71">
        <v>0</v>
      </c>
      <c r="AU467" s="71">
        <v>3</v>
      </c>
      <c r="AV467" s="71">
        <v>5</v>
      </c>
      <c r="AW467" s="71">
        <v>0</v>
      </c>
      <c r="AX467" s="71"/>
      <c r="AY467" s="72"/>
      <c r="AZ467" s="71">
        <v>7818.3520000000053</v>
      </c>
      <c r="BA467" s="71">
        <v>28730.499999999989</v>
      </c>
      <c r="BB467" s="71">
        <v>0</v>
      </c>
      <c r="BC467" s="71">
        <v>1969</v>
      </c>
      <c r="BD467" s="71">
        <v>248.9</v>
      </c>
      <c r="BE467" s="71">
        <v>0</v>
      </c>
      <c r="BF467" s="71"/>
      <c r="BG467" s="72"/>
      <c r="BH467" s="71">
        <v>0</v>
      </c>
      <c r="BI467" s="71">
        <v>0</v>
      </c>
      <c r="BJ467" s="71">
        <v>2.7490000000000001</v>
      </c>
      <c r="BK467" s="71">
        <v>0</v>
      </c>
      <c r="BL467" s="71">
        <v>16.603000000000002</v>
      </c>
      <c r="BM467" s="71">
        <v>0</v>
      </c>
      <c r="BN467" s="72"/>
      <c r="BO467" s="71">
        <v>0</v>
      </c>
      <c r="BP467" s="71">
        <v>0</v>
      </c>
      <c r="BQ467" s="71">
        <v>1</v>
      </c>
      <c r="BR467" s="71">
        <v>0</v>
      </c>
      <c r="BS467" s="71">
        <v>2</v>
      </c>
      <c r="BT467" s="71">
        <v>0</v>
      </c>
      <c r="BU467"/>
      <c r="BV467" s="70">
        <v>19.352</v>
      </c>
      <c r="BW467" s="70">
        <v>0</v>
      </c>
      <c r="BX467" s="70">
        <v>0</v>
      </c>
      <c r="BY467" s="70">
        <v>0</v>
      </c>
      <c r="BZ467" s="70">
        <v>0</v>
      </c>
      <c r="CA467" s="70">
        <v>0</v>
      </c>
      <c r="CB467" s="70">
        <v>0</v>
      </c>
      <c r="CC467" s="70">
        <v>0</v>
      </c>
      <c r="CD467" s="70">
        <v>0</v>
      </c>
    </row>
    <row r="468" spans="1:82">
      <c r="A468" s="70" t="s">
        <v>2192</v>
      </c>
      <c r="B468" s="70">
        <v>119</v>
      </c>
      <c r="C468" s="70">
        <v>19</v>
      </c>
      <c r="D468" s="70">
        <v>7</v>
      </c>
      <c r="E468" s="70">
        <v>2022</v>
      </c>
      <c r="F468" s="70" t="s">
        <v>161</v>
      </c>
      <c r="G468" s="70" t="s">
        <v>2173</v>
      </c>
      <c r="H468" s="70" t="s">
        <v>2174</v>
      </c>
      <c r="I468" s="148"/>
      <c r="J468" s="71">
        <v>98.051910263050587</v>
      </c>
      <c r="K468" s="71">
        <v>2.7470608632374551</v>
      </c>
      <c r="L468" s="71">
        <v>7.0342479857663784</v>
      </c>
      <c r="M468" s="71">
        <v>48.261097915396761</v>
      </c>
      <c r="N468" s="71">
        <v>44.897406458163609</v>
      </c>
      <c r="O468" s="71">
        <v>30.54274867412472</v>
      </c>
      <c r="P468" s="71">
        <v>30.271210800589365</v>
      </c>
      <c r="Q468" s="71">
        <v>1.9739646891050426</v>
      </c>
      <c r="R468" s="71">
        <v>0</v>
      </c>
      <c r="S468" s="71">
        <v>0</v>
      </c>
      <c r="T468" s="72"/>
      <c r="U468" s="71">
        <v>2669895</v>
      </c>
      <c r="V468" s="71">
        <v>673</v>
      </c>
      <c r="W468" s="71">
        <v>264</v>
      </c>
      <c r="X468" s="71">
        <v>13579</v>
      </c>
      <c r="Y468" s="71">
        <v>15686</v>
      </c>
      <c r="Z468" s="71">
        <v>21351</v>
      </c>
      <c r="AA468" s="71">
        <v>6614</v>
      </c>
      <c r="AB468" s="71">
        <v>33531</v>
      </c>
      <c r="AC468" s="71">
        <v>0</v>
      </c>
      <c r="AD468" s="71">
        <v>0</v>
      </c>
      <c r="AE468" s="72"/>
      <c r="AF468" s="71">
        <v>29522060.034761585</v>
      </c>
      <c r="AG468" s="71">
        <v>2769865.9738459727</v>
      </c>
      <c r="AH468" s="71">
        <v>1920557.1677789968</v>
      </c>
      <c r="AI468" s="71">
        <v>76914768.194589496</v>
      </c>
      <c r="AJ468" s="71">
        <v>89386703.570172355</v>
      </c>
      <c r="AK468" s="71">
        <v>0</v>
      </c>
      <c r="AL468" s="71">
        <v>0</v>
      </c>
      <c r="AM468" s="71">
        <v>4329767.3087649914</v>
      </c>
      <c r="AN468" s="71">
        <v>0</v>
      </c>
      <c r="AO468" s="71">
        <v>0</v>
      </c>
      <c r="AP468" s="71">
        <v>204843722.24991339</v>
      </c>
      <c r="AQ468" s="72"/>
      <c r="AR468" s="71">
        <v>1682</v>
      </c>
      <c r="AS468" s="71">
        <v>553</v>
      </c>
      <c r="AT468" s="71">
        <v>0</v>
      </c>
      <c r="AU468" s="71">
        <v>4</v>
      </c>
      <c r="AV468" s="71">
        <v>5</v>
      </c>
      <c r="AW468" s="71">
        <v>0</v>
      </c>
      <c r="AX468" s="71"/>
      <c r="AY468" s="72"/>
      <c r="AZ468" s="71">
        <v>8316.242000000002</v>
      </c>
      <c r="BA468" s="71">
        <v>55905.000000000029</v>
      </c>
      <c r="BB468" s="71">
        <v>0</v>
      </c>
      <c r="BC468" s="71">
        <v>3942</v>
      </c>
      <c r="BD468" s="71">
        <v>248.9</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2193</v>
      </c>
      <c r="B469" s="70">
        <v>119</v>
      </c>
      <c r="C469" s="70">
        <v>20</v>
      </c>
      <c r="D469" s="70">
        <v>7</v>
      </c>
      <c r="E469" s="70">
        <v>2023</v>
      </c>
      <c r="F469" s="70" t="s">
        <v>1539</v>
      </c>
      <c r="G469" s="70" t="s">
        <v>2173</v>
      </c>
      <c r="H469" s="70" t="s">
        <v>2174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1786</v>
      </c>
      <c r="AS469" s="71">
        <v>569</v>
      </c>
      <c r="AT469" s="71">
        <v>0</v>
      </c>
      <c r="AU469" s="71">
        <v>8</v>
      </c>
      <c r="AV469" s="71">
        <v>5</v>
      </c>
      <c r="AW469" s="71">
        <v>0</v>
      </c>
      <c r="AX469" s="71"/>
      <c r="AY469" s="72"/>
      <c r="AZ469" s="71">
        <v>8952.6919999999918</v>
      </c>
      <c r="BA469" s="71">
        <v>76062.000000000058</v>
      </c>
      <c r="BB469" s="71">
        <v>0</v>
      </c>
      <c r="BC469" s="71">
        <v>11012</v>
      </c>
      <c r="BD469" s="71">
        <v>248.9</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2194</v>
      </c>
      <c r="B470" s="70">
        <v>119</v>
      </c>
      <c r="C470" s="70">
        <v>21</v>
      </c>
      <c r="D470" s="70">
        <v>7</v>
      </c>
      <c r="E470" s="70">
        <v>2024</v>
      </c>
      <c r="F470" s="70" t="s">
        <v>1554</v>
      </c>
      <c r="G470" s="70" t="s">
        <v>2173</v>
      </c>
      <c r="H470" s="70" t="s">
        <v>2174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2195</v>
      </c>
      <c r="B471" s="70">
        <v>239</v>
      </c>
      <c r="C471" s="70">
        <v>1</v>
      </c>
      <c r="D471" s="70">
        <v>15</v>
      </c>
      <c r="E471" s="70">
        <v>1990</v>
      </c>
      <c r="F471" s="70" t="s">
        <v>787</v>
      </c>
      <c r="G471" s="70" t="s">
        <v>2196</v>
      </c>
      <c r="H471" s="70" t="s">
        <v>1680</v>
      </c>
      <c r="I471" s="148"/>
      <c r="J471" s="71">
        <v>328.96884895801509</v>
      </c>
      <c r="K471" s="71">
        <v>2.2514917731923001</v>
      </c>
      <c r="L471" s="71">
        <v>0</v>
      </c>
      <c r="M471" s="71">
        <v>18.466476928466228</v>
      </c>
      <c r="N471" s="71">
        <v>20.554373110916959</v>
      </c>
      <c r="O471" s="71">
        <v>23.860250387526531</v>
      </c>
      <c r="P471" s="71">
        <v>21.436417614914429</v>
      </c>
      <c r="Q471" s="71">
        <v>1.87705461409556</v>
      </c>
      <c r="R471" s="71">
        <v>0</v>
      </c>
      <c r="S471" s="71">
        <v>2.3688972587917951</v>
      </c>
      <c r="T471" s="72"/>
      <c r="U471" s="71">
        <v>13803893</v>
      </c>
      <c r="V471" s="71">
        <v>997</v>
      </c>
      <c r="W471" s="71">
        <v>0</v>
      </c>
      <c r="X471" s="71">
        <v>6876</v>
      </c>
      <c r="Y471" s="71">
        <v>8847</v>
      </c>
      <c r="Z471" s="71">
        <v>9814</v>
      </c>
      <c r="AA471" s="71">
        <v>5205</v>
      </c>
      <c r="AB471" s="71">
        <v>30477</v>
      </c>
      <c r="AC471" s="71">
        <v>0</v>
      </c>
      <c r="AD471" s="71">
        <v>2.3688972587917951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2197</v>
      </c>
      <c r="B472" s="70">
        <v>240</v>
      </c>
      <c r="C472" s="70">
        <v>2</v>
      </c>
      <c r="D472" s="70">
        <v>15</v>
      </c>
      <c r="E472" s="70">
        <v>2005</v>
      </c>
      <c r="F472" s="70" t="s">
        <v>789</v>
      </c>
      <c r="G472" s="70" t="s">
        <v>2196</v>
      </c>
      <c r="H472" s="70" t="s">
        <v>1680</v>
      </c>
      <c r="I472" s="148"/>
      <c r="J472" s="71">
        <v>331.69912660514308</v>
      </c>
      <c r="K472" s="71">
        <v>2.2014894292712981</v>
      </c>
      <c r="L472" s="71">
        <v>0</v>
      </c>
      <c r="M472" s="71">
        <v>37.192980502957788</v>
      </c>
      <c r="N472" s="71">
        <v>31.181752019795631</v>
      </c>
      <c r="O472" s="71">
        <v>39.536432945951169</v>
      </c>
      <c r="P472" s="71">
        <v>19.22960925472286</v>
      </c>
      <c r="Q472" s="71">
        <v>1.97109630187753</v>
      </c>
      <c r="R472" s="71">
        <v>0</v>
      </c>
      <c r="S472" s="71">
        <v>3.957245216349857</v>
      </c>
      <c r="T472" s="72"/>
      <c r="U472" s="71">
        <v>14708954</v>
      </c>
      <c r="V472" s="71">
        <v>1074</v>
      </c>
      <c r="W472" s="71">
        <v>0</v>
      </c>
      <c r="X472" s="71">
        <v>7564</v>
      </c>
      <c r="Y472" s="71">
        <v>11607</v>
      </c>
      <c r="Z472" s="71">
        <v>18818</v>
      </c>
      <c r="AA472" s="71">
        <v>3824</v>
      </c>
      <c r="AB472" s="71">
        <v>33457</v>
      </c>
      <c r="AC472" s="71">
        <v>0</v>
      </c>
      <c r="AD472" s="71">
        <v>3.957245216349857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2198</v>
      </c>
      <c r="B473" s="70">
        <v>241</v>
      </c>
      <c r="C473" s="70">
        <v>3</v>
      </c>
      <c r="D473" s="70">
        <v>15</v>
      </c>
      <c r="E473" s="70">
        <v>2006</v>
      </c>
      <c r="F473" s="70" t="s">
        <v>790</v>
      </c>
      <c r="G473" s="70" t="s">
        <v>2196</v>
      </c>
      <c r="H473" s="70" t="s">
        <v>1680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2199</v>
      </c>
      <c r="B474" s="70">
        <v>242</v>
      </c>
      <c r="C474" s="70">
        <v>4</v>
      </c>
      <c r="D474" s="70">
        <v>15</v>
      </c>
      <c r="E474" s="70">
        <v>2007</v>
      </c>
      <c r="F474" s="70" t="s">
        <v>791</v>
      </c>
      <c r="G474" s="70" t="s">
        <v>2196</v>
      </c>
      <c r="H474" s="70" t="s">
        <v>1680</v>
      </c>
      <c r="I474" s="148"/>
      <c r="J474" s="71">
        <v>348.35551513009352</v>
      </c>
      <c r="K474" s="71">
        <v>3.3006895748165541</v>
      </c>
      <c r="L474" s="71">
        <v>0.42487646058067691</v>
      </c>
      <c r="M474" s="71">
        <v>33.955589421236503</v>
      </c>
      <c r="N474" s="71">
        <v>34.277801826878189</v>
      </c>
      <c r="O474" s="71">
        <v>38.887104079415323</v>
      </c>
      <c r="P474" s="71">
        <v>18.398724581627189</v>
      </c>
      <c r="Q474" s="71">
        <v>2.1091383344591099</v>
      </c>
      <c r="R474" s="71">
        <v>0</v>
      </c>
      <c r="S474" s="71">
        <v>3.702743048199038</v>
      </c>
      <c r="T474" s="72"/>
      <c r="U474" s="71">
        <v>16495239</v>
      </c>
      <c r="V474" s="71">
        <v>1214</v>
      </c>
      <c r="W474" s="71">
        <v>5</v>
      </c>
      <c r="X474" s="71">
        <v>8825</v>
      </c>
      <c r="Y474" s="71">
        <v>12008</v>
      </c>
      <c r="Z474" s="71">
        <v>19241</v>
      </c>
      <c r="AA474" s="71">
        <v>3603</v>
      </c>
      <c r="AB474" s="71">
        <v>33907</v>
      </c>
      <c r="AC474" s="71">
        <v>0</v>
      </c>
      <c r="AD474" s="71">
        <v>3.702743048199038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2200</v>
      </c>
      <c r="B475" s="70">
        <v>243</v>
      </c>
      <c r="C475" s="70">
        <v>5</v>
      </c>
      <c r="D475" s="70">
        <v>15</v>
      </c>
      <c r="E475" s="70">
        <v>2008</v>
      </c>
      <c r="F475" s="70" t="s">
        <v>792</v>
      </c>
      <c r="G475" s="70" t="s">
        <v>2196</v>
      </c>
      <c r="H475" s="70" t="s">
        <v>1680</v>
      </c>
      <c r="I475" s="148"/>
      <c r="J475" s="71">
        <v>290.69985009360261</v>
      </c>
      <c r="K475" s="71">
        <v>2.5896139795006392</v>
      </c>
      <c r="L475" s="71">
        <v>0.38329836363969821</v>
      </c>
      <c r="M475" s="71">
        <v>37.184633761567703</v>
      </c>
      <c r="N475" s="71">
        <v>31.087030659217302</v>
      </c>
      <c r="O475" s="71">
        <v>37.755957347458072</v>
      </c>
      <c r="P475" s="71">
        <v>18.183930603316089</v>
      </c>
      <c r="Q475" s="71">
        <v>2.0859631382420298</v>
      </c>
      <c r="R475" s="71">
        <v>0</v>
      </c>
      <c r="S475" s="71">
        <v>3.982194046450847</v>
      </c>
      <c r="T475" s="72"/>
      <c r="U475" s="71">
        <v>15527970</v>
      </c>
      <c r="V475" s="71">
        <v>1214</v>
      </c>
      <c r="W475" s="71">
        <v>5</v>
      </c>
      <c r="X475" s="71">
        <v>8825</v>
      </c>
      <c r="Y475" s="71">
        <v>12161</v>
      </c>
      <c r="Z475" s="71">
        <v>19337</v>
      </c>
      <c r="AA475" s="71">
        <v>3565</v>
      </c>
      <c r="AB475" s="71">
        <v>34086</v>
      </c>
      <c r="AC475" s="71">
        <v>0</v>
      </c>
      <c r="AD475" s="71">
        <v>3.982194046450847</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2201</v>
      </c>
      <c r="B476" s="70">
        <v>244</v>
      </c>
      <c r="C476" s="70">
        <v>6</v>
      </c>
      <c r="D476" s="70">
        <v>15</v>
      </c>
      <c r="E476" s="70">
        <v>2009</v>
      </c>
      <c r="F476" s="70" t="s">
        <v>176</v>
      </c>
      <c r="G476" s="70" t="s">
        <v>2196</v>
      </c>
      <c r="H476" s="70" t="s">
        <v>1680</v>
      </c>
      <c r="I476" s="148"/>
      <c r="J476" s="71">
        <v>250.9281334086607</v>
      </c>
      <c r="K476" s="71">
        <v>1.732161399872943</v>
      </c>
      <c r="L476" s="71">
        <v>0.31997443956712818</v>
      </c>
      <c r="M476" s="71">
        <v>29.412669391601138</v>
      </c>
      <c r="N476" s="71">
        <v>27.533447792775341</v>
      </c>
      <c r="O476" s="71">
        <v>38.39577095611174</v>
      </c>
      <c r="P476" s="71">
        <v>17.394567531204789</v>
      </c>
      <c r="Q476" s="71">
        <v>1.99021351693577</v>
      </c>
      <c r="R476" s="71">
        <v>0</v>
      </c>
      <c r="S476" s="71">
        <v>2.935601564816241</v>
      </c>
      <c r="T476" s="72"/>
      <c r="U476" s="71">
        <v>11846293</v>
      </c>
      <c r="V476" s="71">
        <v>1109</v>
      </c>
      <c r="W476" s="71">
        <v>5</v>
      </c>
      <c r="X476" s="71">
        <v>8614</v>
      </c>
      <c r="Y476" s="71">
        <v>12319</v>
      </c>
      <c r="Z476" s="71">
        <v>19410</v>
      </c>
      <c r="AA476" s="71">
        <v>3501</v>
      </c>
      <c r="AB476" s="71">
        <v>34139</v>
      </c>
      <c r="AC476" s="71">
        <v>0</v>
      </c>
      <c r="AD476" s="71">
        <v>2.935601564816241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72.3</v>
      </c>
      <c r="BK476" s="71">
        <v>0</v>
      </c>
      <c r="BL476" s="71">
        <v>0</v>
      </c>
      <c r="BM476" s="71">
        <v>0</v>
      </c>
      <c r="BN476" s="72"/>
      <c r="BO476" s="71">
        <v>0</v>
      </c>
      <c r="BP476" s="71">
        <v>0</v>
      </c>
      <c r="BQ476" s="71">
        <v>1</v>
      </c>
      <c r="BR476" s="71">
        <v>0</v>
      </c>
      <c r="BS476" s="71">
        <v>0</v>
      </c>
      <c r="BT476" s="71">
        <v>0</v>
      </c>
      <c r="BU476"/>
      <c r="BV476" s="70">
        <v>48.3</v>
      </c>
      <c r="BW476" s="70">
        <v>0</v>
      </c>
      <c r="BX476" s="70">
        <v>0</v>
      </c>
      <c r="BY476" s="70">
        <v>0</v>
      </c>
      <c r="BZ476" s="70">
        <v>0</v>
      </c>
      <c r="CA476" s="70">
        <v>0</v>
      </c>
      <c r="CB476" s="70">
        <v>24</v>
      </c>
      <c r="CC476" s="70">
        <v>0</v>
      </c>
      <c r="CD476" s="70">
        <v>0</v>
      </c>
    </row>
    <row r="477" spans="1:82">
      <c r="A477" s="70" t="s">
        <v>2202</v>
      </c>
      <c r="B477" s="70">
        <v>245</v>
      </c>
      <c r="C477" s="70">
        <v>7</v>
      </c>
      <c r="D477" s="70">
        <v>15</v>
      </c>
      <c r="E477" s="70">
        <v>2010</v>
      </c>
      <c r="F477" s="70" t="s">
        <v>177</v>
      </c>
      <c r="G477" s="70" t="s">
        <v>2196</v>
      </c>
      <c r="H477" s="70" t="s">
        <v>1680</v>
      </c>
      <c r="I477" s="148"/>
      <c r="J477" s="71">
        <v>316.57935398527212</v>
      </c>
      <c r="K477" s="71">
        <v>2.427576071028744</v>
      </c>
      <c r="L477" s="71">
        <v>0.29762554684577142</v>
      </c>
      <c r="M477" s="71">
        <v>32.301413094247707</v>
      </c>
      <c r="N477" s="71">
        <v>30.325320974036831</v>
      </c>
      <c r="O477" s="71">
        <v>38.771466130282853</v>
      </c>
      <c r="P477" s="71">
        <v>17.320337664580961</v>
      </c>
      <c r="Q477" s="71">
        <v>2.08336955858837</v>
      </c>
      <c r="R477" s="71">
        <v>0</v>
      </c>
      <c r="S477" s="71">
        <v>3.9682918232625681</v>
      </c>
      <c r="T477" s="72"/>
      <c r="U477" s="71">
        <v>14589190</v>
      </c>
      <c r="V477" s="71">
        <v>1109</v>
      </c>
      <c r="W477" s="71">
        <v>5</v>
      </c>
      <c r="X477" s="71">
        <v>8614</v>
      </c>
      <c r="Y477" s="71">
        <v>12519</v>
      </c>
      <c r="Z477" s="71">
        <v>19691</v>
      </c>
      <c r="AA477" s="71">
        <v>3399</v>
      </c>
      <c r="AB477" s="71">
        <v>34244</v>
      </c>
      <c r="AC477" s="71">
        <v>0</v>
      </c>
      <c r="AD477" s="71">
        <v>3.9682918232625681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51.747</v>
      </c>
      <c r="BK477" s="71">
        <v>0</v>
      </c>
      <c r="BL477" s="71">
        <v>0</v>
      </c>
      <c r="BM477" s="71">
        <v>0</v>
      </c>
      <c r="BN477" s="72"/>
      <c r="BO477" s="71">
        <v>0</v>
      </c>
      <c r="BP477" s="71">
        <v>0</v>
      </c>
      <c r="BQ477" s="71">
        <v>1</v>
      </c>
      <c r="BR477" s="71">
        <v>0</v>
      </c>
      <c r="BS477" s="71">
        <v>0</v>
      </c>
      <c r="BT477" s="71">
        <v>0</v>
      </c>
      <c r="BU477"/>
      <c r="BV477" s="70">
        <v>38.747</v>
      </c>
      <c r="BW477" s="70">
        <v>0</v>
      </c>
      <c r="BX477" s="70">
        <v>0</v>
      </c>
      <c r="BY477" s="70">
        <v>0</v>
      </c>
      <c r="BZ477" s="70">
        <v>0</v>
      </c>
      <c r="CA477" s="70">
        <v>0</v>
      </c>
      <c r="CB477" s="70">
        <v>13</v>
      </c>
      <c r="CC477" s="70">
        <v>0</v>
      </c>
      <c r="CD477" s="70">
        <v>0</v>
      </c>
    </row>
    <row r="478" spans="1:82">
      <c r="A478" s="70" t="s">
        <v>2203</v>
      </c>
      <c r="B478" s="70">
        <v>246</v>
      </c>
      <c r="C478" s="70">
        <v>8</v>
      </c>
      <c r="D478" s="70">
        <v>15</v>
      </c>
      <c r="E478" s="70">
        <v>2011</v>
      </c>
      <c r="F478" s="70" t="s">
        <v>178</v>
      </c>
      <c r="G478" s="70" t="s">
        <v>2196</v>
      </c>
      <c r="H478" s="70" t="s">
        <v>1680</v>
      </c>
      <c r="I478" s="148"/>
      <c r="J478" s="71">
        <v>256.64895612399818</v>
      </c>
      <c r="K478" s="71">
        <v>2.5567905498067498</v>
      </c>
      <c r="L478" s="71">
        <v>0.226652387867285</v>
      </c>
      <c r="M478" s="71">
        <v>40.508477149477741</v>
      </c>
      <c r="N478" s="71">
        <v>37.134902499216281</v>
      </c>
      <c r="O478" s="71">
        <v>38.748751185810214</v>
      </c>
      <c r="P478" s="71">
        <v>17.48784964677473</v>
      </c>
      <c r="Q478" s="71">
        <v>2.4164762574667198</v>
      </c>
      <c r="R478" s="71">
        <v>0</v>
      </c>
      <c r="S478" s="71">
        <v>2.9571102325861931</v>
      </c>
      <c r="T478" s="72"/>
      <c r="U478" s="71">
        <v>11524670</v>
      </c>
      <c r="V478" s="71">
        <v>1109</v>
      </c>
      <c r="W478" s="71">
        <v>5</v>
      </c>
      <c r="X478" s="71">
        <v>8614</v>
      </c>
      <c r="Y478" s="71">
        <v>12679</v>
      </c>
      <c r="Z478" s="71">
        <v>20107</v>
      </c>
      <c r="AA478" s="71">
        <v>3534</v>
      </c>
      <c r="AB478" s="71">
        <v>34434</v>
      </c>
      <c r="AC478" s="71">
        <v>0</v>
      </c>
      <c r="AD478" s="71">
        <v>2.9571102325861931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52.106000000000002</v>
      </c>
      <c r="BK478" s="71">
        <v>0</v>
      </c>
      <c r="BL478" s="71">
        <v>0</v>
      </c>
      <c r="BM478" s="71">
        <v>0</v>
      </c>
      <c r="BN478" s="72"/>
      <c r="BO478" s="71">
        <v>0</v>
      </c>
      <c r="BP478" s="71">
        <v>0</v>
      </c>
      <c r="BQ478" s="71">
        <v>1</v>
      </c>
      <c r="BR478" s="71">
        <v>0</v>
      </c>
      <c r="BS478" s="71">
        <v>0</v>
      </c>
      <c r="BT478" s="71">
        <v>0</v>
      </c>
      <c r="BU478"/>
      <c r="BV478" s="70">
        <v>39.106000000000002</v>
      </c>
      <c r="BW478" s="70">
        <v>0</v>
      </c>
      <c r="BX478" s="70">
        <v>0</v>
      </c>
      <c r="BY478" s="70">
        <v>0</v>
      </c>
      <c r="BZ478" s="70">
        <v>0</v>
      </c>
      <c r="CA478" s="70">
        <v>0</v>
      </c>
      <c r="CB478" s="70">
        <v>13</v>
      </c>
      <c r="CC478" s="70">
        <v>0</v>
      </c>
      <c r="CD478" s="70">
        <v>0</v>
      </c>
    </row>
    <row r="479" spans="1:82">
      <c r="A479" s="70" t="s">
        <v>2204</v>
      </c>
      <c r="B479" s="70">
        <v>247</v>
      </c>
      <c r="C479" s="70">
        <v>9</v>
      </c>
      <c r="D479" s="70">
        <v>15</v>
      </c>
      <c r="E479" s="70">
        <v>2012</v>
      </c>
      <c r="F479" s="70" t="s">
        <v>179</v>
      </c>
      <c r="G479" s="70" t="s">
        <v>2196</v>
      </c>
      <c r="H479" s="70" t="s">
        <v>1680</v>
      </c>
      <c r="I479" s="148"/>
      <c r="J479" s="71">
        <v>277.53034008471718</v>
      </c>
      <c r="K479" s="71">
        <v>2.409809625851397</v>
      </c>
      <c r="L479" s="71">
        <v>0.22228904208588379</v>
      </c>
      <c r="M479" s="71">
        <v>43.061619666088589</v>
      </c>
      <c r="N479" s="71">
        <v>37.928201163240857</v>
      </c>
      <c r="O479" s="71">
        <v>38.977268882745626</v>
      </c>
      <c r="P479" s="71">
        <v>17.59232345444601</v>
      </c>
      <c r="Q479" s="71">
        <v>2.6442855094042201</v>
      </c>
      <c r="R479" s="71">
        <v>0</v>
      </c>
      <c r="S479" s="71">
        <v>3.1419300189917809</v>
      </c>
      <c r="T479" s="72"/>
      <c r="U479" s="71">
        <v>12184937</v>
      </c>
      <c r="V479" s="71">
        <v>1109</v>
      </c>
      <c r="W479" s="71">
        <v>5</v>
      </c>
      <c r="X479" s="71">
        <v>8614</v>
      </c>
      <c r="Y479" s="71">
        <v>12902</v>
      </c>
      <c r="Z479" s="71">
        <v>20386</v>
      </c>
      <c r="AA479" s="71">
        <v>3535</v>
      </c>
      <c r="AB479" s="71">
        <v>34681</v>
      </c>
      <c r="AC479" s="71">
        <v>0</v>
      </c>
      <c r="AD479" s="71">
        <v>3.1419300189917809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75.146000000000001</v>
      </c>
      <c r="BK479" s="71">
        <v>0</v>
      </c>
      <c r="BL479" s="71">
        <v>0</v>
      </c>
      <c r="BM479" s="71">
        <v>0</v>
      </c>
      <c r="BN479" s="72"/>
      <c r="BO479" s="71">
        <v>0</v>
      </c>
      <c r="BP479" s="71">
        <v>0</v>
      </c>
      <c r="BQ479" s="71">
        <v>1</v>
      </c>
      <c r="BR479" s="71">
        <v>0</v>
      </c>
      <c r="BS479" s="71">
        <v>0</v>
      </c>
      <c r="BT479" s="71">
        <v>0</v>
      </c>
      <c r="BU479"/>
      <c r="BV479" s="70">
        <v>58.146000000000001</v>
      </c>
      <c r="BW479" s="70">
        <v>0</v>
      </c>
      <c r="BX479" s="70">
        <v>0</v>
      </c>
      <c r="BY479" s="70">
        <v>0</v>
      </c>
      <c r="BZ479" s="70">
        <v>0</v>
      </c>
      <c r="CA479" s="70">
        <v>0</v>
      </c>
      <c r="CB479" s="70">
        <v>12</v>
      </c>
      <c r="CC479" s="70">
        <v>5</v>
      </c>
      <c r="CD479" s="70">
        <v>0</v>
      </c>
    </row>
    <row r="480" spans="1:82">
      <c r="A480" s="70" t="s">
        <v>2205</v>
      </c>
      <c r="B480" s="70">
        <v>248</v>
      </c>
      <c r="C480" s="70">
        <v>10</v>
      </c>
      <c r="D480" s="70">
        <v>15</v>
      </c>
      <c r="E480" s="70">
        <v>2013</v>
      </c>
      <c r="F480" s="70" t="s">
        <v>180</v>
      </c>
      <c r="G480" s="70" t="s">
        <v>2196</v>
      </c>
      <c r="H480" s="70" t="s">
        <v>1680</v>
      </c>
      <c r="I480" s="148"/>
      <c r="J480" s="71">
        <v>335.52006244822928</v>
      </c>
      <c r="K480" s="71">
        <v>2.0621125746543489</v>
      </c>
      <c r="L480" s="71">
        <v>0.22202410798026179</v>
      </c>
      <c r="M480" s="71">
        <v>42.091690840609793</v>
      </c>
      <c r="N480" s="71">
        <v>41.179714752371993</v>
      </c>
      <c r="O480" s="71">
        <v>37.823853072109493</v>
      </c>
      <c r="P480" s="71">
        <v>17.588676361923291</v>
      </c>
      <c r="Q480" s="71">
        <v>2.67748493903022</v>
      </c>
      <c r="R480" s="71">
        <v>0</v>
      </c>
      <c r="S480" s="71">
        <v>2.6040470127479032</v>
      </c>
      <c r="T480" s="72"/>
      <c r="U480" s="71">
        <v>13719483</v>
      </c>
      <c r="V480" s="71">
        <v>1109</v>
      </c>
      <c r="W480" s="71">
        <v>5</v>
      </c>
      <c r="X480" s="71">
        <v>8614</v>
      </c>
      <c r="Y480" s="71">
        <v>12965</v>
      </c>
      <c r="Z480" s="71">
        <v>20666</v>
      </c>
      <c r="AA480" s="71">
        <v>3521</v>
      </c>
      <c r="AB480" s="71">
        <v>34613</v>
      </c>
      <c r="AC480" s="71">
        <v>0</v>
      </c>
      <c r="AD480" s="71">
        <v>2.6040470127479032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79.721000000000004</v>
      </c>
      <c r="BK480" s="71">
        <v>0</v>
      </c>
      <c r="BL480" s="71">
        <v>0</v>
      </c>
      <c r="BM480" s="71">
        <v>0</v>
      </c>
      <c r="BN480" s="72"/>
      <c r="BO480" s="71">
        <v>0</v>
      </c>
      <c r="BP480" s="71">
        <v>0</v>
      </c>
      <c r="BQ480" s="71">
        <v>1</v>
      </c>
      <c r="BR480" s="71">
        <v>0</v>
      </c>
      <c r="BS480" s="71">
        <v>0</v>
      </c>
      <c r="BT480" s="71">
        <v>0</v>
      </c>
      <c r="BU480"/>
      <c r="BV480" s="70">
        <v>58.720999999999997</v>
      </c>
      <c r="BW480" s="70">
        <v>0</v>
      </c>
      <c r="BX480" s="70">
        <v>0</v>
      </c>
      <c r="BY480" s="70">
        <v>0</v>
      </c>
      <c r="BZ480" s="70">
        <v>0</v>
      </c>
      <c r="CA480" s="70">
        <v>0</v>
      </c>
      <c r="CB480" s="70">
        <v>11</v>
      </c>
      <c r="CC480" s="70">
        <v>10</v>
      </c>
      <c r="CD480" s="70">
        <v>0</v>
      </c>
    </row>
    <row r="481" spans="1:82">
      <c r="A481" s="70" t="s">
        <v>2206</v>
      </c>
      <c r="B481" s="70">
        <v>249</v>
      </c>
      <c r="C481" s="70">
        <v>11</v>
      </c>
      <c r="D481" s="70">
        <v>15</v>
      </c>
      <c r="E481" s="70">
        <v>2014</v>
      </c>
      <c r="F481" s="70" t="s">
        <v>181</v>
      </c>
      <c r="G481" s="70" t="s">
        <v>2196</v>
      </c>
      <c r="H481" s="70" t="s">
        <v>1680</v>
      </c>
      <c r="I481" s="148"/>
      <c r="J481" s="71">
        <v>378.19441570688798</v>
      </c>
      <c r="K481" s="71">
        <v>2.1708650280392732</v>
      </c>
      <c r="L481" s="71">
        <v>0.27647109498965039</v>
      </c>
      <c r="M481" s="71">
        <v>46.441272989034282</v>
      </c>
      <c r="N481" s="71">
        <v>37.07802426544945</v>
      </c>
      <c r="O481" s="71">
        <v>36.324346965586315</v>
      </c>
      <c r="P481" s="71">
        <v>17.494310440182296</v>
      </c>
      <c r="Q481" s="71">
        <v>2.56309836092806</v>
      </c>
      <c r="R481" s="71">
        <v>0</v>
      </c>
      <c r="S481" s="71">
        <v>3.215091323548291</v>
      </c>
      <c r="T481" s="72"/>
      <c r="U481" s="71">
        <v>16708132</v>
      </c>
      <c r="V481" s="71">
        <v>954</v>
      </c>
      <c r="W481" s="71">
        <v>6</v>
      </c>
      <c r="X481" s="71">
        <v>8815</v>
      </c>
      <c r="Y481" s="71">
        <v>13050</v>
      </c>
      <c r="Z481" s="71">
        <v>20903</v>
      </c>
      <c r="AA481" s="71">
        <v>3484</v>
      </c>
      <c r="AB481" s="71">
        <v>34535</v>
      </c>
      <c r="AC481" s="71">
        <v>0</v>
      </c>
      <c r="AD481" s="71">
        <v>3.215091323548291</v>
      </c>
      <c r="AE481" s="72"/>
      <c r="AF481" s="71"/>
      <c r="AG481" s="71"/>
      <c r="AH481" s="71"/>
      <c r="AI481" s="71"/>
      <c r="AJ481" s="71"/>
      <c r="AK481" s="71"/>
      <c r="AL481" s="71"/>
      <c r="AM481" s="71"/>
      <c r="AN481" s="71"/>
      <c r="AO481" s="71"/>
      <c r="AP481" s="71"/>
      <c r="AQ481" s="72"/>
      <c r="AR481" s="71">
        <v>903</v>
      </c>
      <c r="AS481" s="71">
        <v>106</v>
      </c>
      <c r="AT481" s="71">
        <v>0</v>
      </c>
      <c r="AU481" s="71">
        <v>0</v>
      </c>
      <c r="AV481" s="71">
        <v>0</v>
      </c>
      <c r="AW481" s="71">
        <v>0</v>
      </c>
      <c r="AX481" s="71"/>
      <c r="AY481" s="72"/>
      <c r="AZ481" s="71">
        <v>3593.1</v>
      </c>
      <c r="BA481" s="71">
        <v>3758.5</v>
      </c>
      <c r="BB481" s="71">
        <v>0</v>
      </c>
      <c r="BC481" s="71">
        <v>0</v>
      </c>
      <c r="BD481" s="71">
        <v>0</v>
      </c>
      <c r="BE481" s="71">
        <v>0</v>
      </c>
      <c r="BF481" s="71"/>
      <c r="BG481" s="72"/>
      <c r="BH481" s="71">
        <v>0</v>
      </c>
      <c r="BI481" s="71">
        <v>0</v>
      </c>
      <c r="BJ481" s="71">
        <v>80.106999999999999</v>
      </c>
      <c r="BK481" s="71">
        <v>0</v>
      </c>
      <c r="BL481" s="71">
        <v>0</v>
      </c>
      <c r="BM481" s="71">
        <v>0</v>
      </c>
      <c r="BN481" s="72"/>
      <c r="BO481" s="71">
        <v>0</v>
      </c>
      <c r="BP481" s="71">
        <v>0</v>
      </c>
      <c r="BQ481" s="71">
        <v>1</v>
      </c>
      <c r="BR481" s="71">
        <v>0</v>
      </c>
      <c r="BS481" s="71">
        <v>0</v>
      </c>
      <c r="BT481" s="71">
        <v>0</v>
      </c>
      <c r="BU481"/>
      <c r="BV481" s="70">
        <v>57.106999999999999</v>
      </c>
      <c r="BW481" s="70">
        <v>0</v>
      </c>
      <c r="BX481" s="70">
        <v>0</v>
      </c>
      <c r="BY481" s="70">
        <v>0</v>
      </c>
      <c r="BZ481" s="70">
        <v>0</v>
      </c>
      <c r="CA481" s="70">
        <v>0</v>
      </c>
      <c r="CB481" s="70">
        <v>10</v>
      </c>
      <c r="CC481" s="70">
        <v>13</v>
      </c>
      <c r="CD481" s="70">
        <v>0</v>
      </c>
    </row>
    <row r="482" spans="1:82">
      <c r="A482" s="70" t="s">
        <v>2207</v>
      </c>
      <c r="B482" s="70">
        <v>250</v>
      </c>
      <c r="C482" s="70">
        <v>12</v>
      </c>
      <c r="D482" s="70">
        <v>15</v>
      </c>
      <c r="E482" s="70">
        <v>2015</v>
      </c>
      <c r="F482" s="70" t="s">
        <v>182</v>
      </c>
      <c r="G482" s="1064" t="s">
        <v>2196</v>
      </c>
      <c r="H482" s="70" t="s">
        <v>1680</v>
      </c>
      <c r="I482" s="148"/>
      <c r="J482" s="71">
        <v>277.85379039178162</v>
      </c>
      <c r="K482" s="71">
        <v>2.089948588472716</v>
      </c>
      <c r="L482" s="71">
        <v>0.32370324944963869</v>
      </c>
      <c r="M482" s="71">
        <v>43.105658952135478</v>
      </c>
      <c r="N482" s="71">
        <v>34.109103456843897</v>
      </c>
      <c r="O482" s="71">
        <v>36.188082311243214</v>
      </c>
      <c r="P482" s="71">
        <v>17.302094823449135</v>
      </c>
      <c r="Q482" s="71">
        <v>2.50177004618712</v>
      </c>
      <c r="R482" s="71">
        <v>0</v>
      </c>
      <c r="S482" s="71">
        <v>2.9703465429626381</v>
      </c>
      <c r="T482" s="72"/>
      <c r="U482" s="71">
        <v>13148982</v>
      </c>
      <c r="V482" s="71">
        <v>954</v>
      </c>
      <c r="W482" s="71">
        <v>6</v>
      </c>
      <c r="X482" s="71">
        <v>8815</v>
      </c>
      <c r="Y482" s="71">
        <v>13151</v>
      </c>
      <c r="Z482" s="71">
        <v>21025</v>
      </c>
      <c r="AA482" s="71">
        <v>3443</v>
      </c>
      <c r="AB482" s="71">
        <v>34434</v>
      </c>
      <c r="AC482" s="71">
        <v>0</v>
      </c>
      <c r="AD482" s="71">
        <v>2.9703465429626381</v>
      </c>
      <c r="AE482" s="72"/>
      <c r="AF482" s="71">
        <v>110549597.145584</v>
      </c>
      <c r="AG482" s="71">
        <v>1658478.752300014</v>
      </c>
      <c r="AH482" s="71">
        <v>62337.927780663638</v>
      </c>
      <c r="AI482" s="71">
        <v>58898882.78783872</v>
      </c>
      <c r="AJ482" s="71">
        <v>49292451.24740769</v>
      </c>
      <c r="AK482" s="71">
        <v>0</v>
      </c>
      <c r="AL482" s="71">
        <v>0</v>
      </c>
      <c r="AM482" s="71">
        <v>4719035.254802689</v>
      </c>
      <c r="AN482" s="71">
        <v>0</v>
      </c>
      <c r="AO482" s="71">
        <v>0</v>
      </c>
      <c r="AP482" s="71">
        <v>225180783.11571378</v>
      </c>
      <c r="AQ482" s="72"/>
      <c r="AR482" s="71">
        <v>996</v>
      </c>
      <c r="AS482" s="71">
        <v>172</v>
      </c>
      <c r="AT482" s="71">
        <v>0</v>
      </c>
      <c r="AU482" s="71">
        <v>0</v>
      </c>
      <c r="AV482" s="71">
        <v>0</v>
      </c>
      <c r="AW482" s="71">
        <v>0</v>
      </c>
      <c r="AX482" s="71"/>
      <c r="AY482" s="72"/>
      <c r="AZ482" s="71">
        <v>4047.7</v>
      </c>
      <c r="BA482" s="71">
        <v>6988.4</v>
      </c>
      <c r="BB482" s="71">
        <v>0</v>
      </c>
      <c r="BC482" s="71">
        <v>0</v>
      </c>
      <c r="BD482" s="71">
        <v>0</v>
      </c>
      <c r="BE482" s="71">
        <v>0</v>
      </c>
      <c r="BF482" s="71"/>
      <c r="BG482" s="72"/>
      <c r="BH482" s="71">
        <v>0</v>
      </c>
      <c r="BI482" s="71">
        <v>0</v>
      </c>
      <c r="BJ482" s="71">
        <v>74.792000000000002</v>
      </c>
      <c r="BK482" s="71">
        <v>0</v>
      </c>
      <c r="BL482" s="71">
        <v>0</v>
      </c>
      <c r="BM482" s="71">
        <v>0</v>
      </c>
      <c r="BN482" s="72"/>
      <c r="BO482" s="71">
        <v>0</v>
      </c>
      <c r="BP482" s="71">
        <v>0</v>
      </c>
      <c r="BQ482" s="71">
        <v>1</v>
      </c>
      <c r="BR482" s="71">
        <v>0</v>
      </c>
      <c r="BS482" s="71">
        <v>0</v>
      </c>
      <c r="BT482" s="71">
        <v>0</v>
      </c>
      <c r="BU482"/>
      <c r="BV482" s="70">
        <v>54.792000000000002</v>
      </c>
      <c r="BW482" s="70">
        <v>0</v>
      </c>
      <c r="BX482" s="70">
        <v>0</v>
      </c>
      <c r="BY482" s="70">
        <v>0</v>
      </c>
      <c r="BZ482" s="70">
        <v>0</v>
      </c>
      <c r="CA482" s="70">
        <v>0</v>
      </c>
      <c r="CB482" s="70">
        <v>9</v>
      </c>
      <c r="CC482" s="70">
        <v>11</v>
      </c>
      <c r="CD482" s="70">
        <v>0</v>
      </c>
    </row>
    <row r="483" spans="1:82">
      <c r="A483" s="70" t="s">
        <v>2208</v>
      </c>
      <c r="B483" s="70">
        <v>251</v>
      </c>
      <c r="C483" s="70">
        <v>13</v>
      </c>
      <c r="D483" s="70">
        <v>15</v>
      </c>
      <c r="E483" s="70">
        <v>2016</v>
      </c>
      <c r="F483" s="70" t="s">
        <v>155</v>
      </c>
      <c r="G483" s="1064" t="s">
        <v>2196</v>
      </c>
      <c r="H483" s="70" t="s">
        <v>1680</v>
      </c>
      <c r="I483" s="148"/>
      <c r="J483" s="71">
        <v>297.85733551508866</v>
      </c>
      <c r="K483" s="71">
        <v>1.9875074226176104</v>
      </c>
      <c r="L483" s="71">
        <v>0.31936315828601458</v>
      </c>
      <c r="M483" s="71">
        <v>38.919154413945435</v>
      </c>
      <c r="N483" s="71">
        <v>31.595504643224082</v>
      </c>
      <c r="O483" s="71">
        <v>35.753733891111125</v>
      </c>
      <c r="P483" s="71">
        <v>17.59343212323386</v>
      </c>
      <c r="Q483" s="71">
        <v>2.4257863645252558</v>
      </c>
      <c r="R483" s="71">
        <v>0</v>
      </c>
      <c r="S483" s="71">
        <v>3.0346548191103766</v>
      </c>
      <c r="T483" s="72"/>
      <c r="U483" s="71">
        <v>14123435</v>
      </c>
      <c r="V483" s="71">
        <v>954</v>
      </c>
      <c r="W483" s="71">
        <v>6</v>
      </c>
      <c r="X483" s="71">
        <v>8815</v>
      </c>
      <c r="Y483" s="71">
        <v>13309</v>
      </c>
      <c r="Z483" s="71">
        <v>21028</v>
      </c>
      <c r="AA483" s="71">
        <v>3621</v>
      </c>
      <c r="AB483" s="71">
        <v>34344</v>
      </c>
      <c r="AC483" s="71">
        <v>0</v>
      </c>
      <c r="AD483" s="71">
        <v>3.034654819110377</v>
      </c>
      <c r="AE483" s="72"/>
      <c r="AF483" s="71">
        <v>118413277.0495546</v>
      </c>
      <c r="AG483" s="71">
        <v>1498271.323924799</v>
      </c>
      <c r="AH483" s="71">
        <v>44940.215541436257</v>
      </c>
      <c r="AI483" s="71">
        <v>58455856.787748978</v>
      </c>
      <c r="AJ483" s="71">
        <v>43321034.637835659</v>
      </c>
      <c r="AK483" s="71">
        <v>0</v>
      </c>
      <c r="AL483" s="71">
        <v>0</v>
      </c>
      <c r="AM483" s="71">
        <v>4710357.7773009399</v>
      </c>
      <c r="AN483" s="71">
        <v>0</v>
      </c>
      <c r="AO483" s="71">
        <v>0</v>
      </c>
      <c r="AP483" s="71">
        <v>226443737.79190642</v>
      </c>
      <c r="AQ483" s="72"/>
      <c r="AR483" s="71">
        <v>1082</v>
      </c>
      <c r="AS483" s="71">
        <v>191</v>
      </c>
      <c r="AT483" s="71">
        <v>0</v>
      </c>
      <c r="AU483" s="71">
        <v>0</v>
      </c>
      <c r="AV483" s="71">
        <v>0</v>
      </c>
      <c r="AW483" s="71">
        <v>0</v>
      </c>
      <c r="AX483" s="71"/>
      <c r="AY483" s="72"/>
      <c r="AZ483" s="71">
        <v>4449.2</v>
      </c>
      <c r="BA483" s="71">
        <v>8013.9</v>
      </c>
      <c r="BB483" s="71">
        <v>0</v>
      </c>
      <c r="BC483" s="71">
        <v>0</v>
      </c>
      <c r="BD483" s="71">
        <v>0</v>
      </c>
      <c r="BE483" s="71">
        <v>0</v>
      </c>
      <c r="BF483" s="71"/>
      <c r="BG483" s="72"/>
      <c r="BH483" s="71">
        <v>0</v>
      </c>
      <c r="BI483" s="71">
        <v>0</v>
      </c>
      <c r="BJ483" s="71">
        <v>77.622</v>
      </c>
      <c r="BK483" s="71">
        <v>0</v>
      </c>
      <c r="BL483" s="71">
        <v>0</v>
      </c>
      <c r="BM483" s="71">
        <v>0</v>
      </c>
      <c r="BN483" s="72"/>
      <c r="BO483" s="71">
        <v>0</v>
      </c>
      <c r="BP483" s="71">
        <v>0</v>
      </c>
      <c r="BQ483" s="71">
        <v>1</v>
      </c>
      <c r="BR483" s="71">
        <v>0</v>
      </c>
      <c r="BS483" s="71">
        <v>0</v>
      </c>
      <c r="BT483" s="71">
        <v>0</v>
      </c>
      <c r="BU483"/>
      <c r="BV483" s="70">
        <v>55.622</v>
      </c>
      <c r="BW483" s="70">
        <v>0</v>
      </c>
      <c r="BX483" s="70">
        <v>0</v>
      </c>
      <c r="BY483" s="70">
        <v>0</v>
      </c>
      <c r="BZ483" s="70">
        <v>0</v>
      </c>
      <c r="CA483" s="70">
        <v>0</v>
      </c>
      <c r="CB483" s="70">
        <v>11</v>
      </c>
      <c r="CC483" s="70">
        <v>11</v>
      </c>
      <c r="CD483" s="70">
        <v>0</v>
      </c>
    </row>
    <row r="484" spans="1:82">
      <c r="A484" s="70" t="s">
        <v>2209</v>
      </c>
      <c r="B484" s="70">
        <v>252</v>
      </c>
      <c r="C484" s="70">
        <v>14</v>
      </c>
      <c r="D484" s="70">
        <v>15</v>
      </c>
      <c r="E484" s="70">
        <v>2017</v>
      </c>
      <c r="F484" s="70" t="s">
        <v>156</v>
      </c>
      <c r="G484" s="70" t="s">
        <v>2196</v>
      </c>
      <c r="H484" s="70" t="s">
        <v>1680</v>
      </c>
      <c r="I484" s="148"/>
      <c r="J484" s="71">
        <v>303.7964334591349</v>
      </c>
      <c r="K484" s="71">
        <v>1.9572581174672929</v>
      </c>
      <c r="L484" s="71">
        <v>0.25673968668296582</v>
      </c>
      <c r="M484" s="71">
        <v>33.897968402166519</v>
      </c>
      <c r="N484" s="71">
        <v>31.20896895251397</v>
      </c>
      <c r="O484" s="71">
        <v>35.374368879010447</v>
      </c>
      <c r="P484" s="71">
        <v>17.399908970805626</v>
      </c>
      <c r="Q484" s="71">
        <v>2.3508438130560401</v>
      </c>
      <c r="R484" s="71">
        <v>0</v>
      </c>
      <c r="S484" s="71">
        <v>3.1030602005577541</v>
      </c>
      <c r="T484" s="72"/>
      <c r="U484" s="71">
        <v>15350603</v>
      </c>
      <c r="V484" s="71">
        <v>954</v>
      </c>
      <c r="W484" s="71">
        <v>6</v>
      </c>
      <c r="X484" s="71">
        <v>8815</v>
      </c>
      <c r="Y484" s="71">
        <v>13472</v>
      </c>
      <c r="Z484" s="71">
        <v>21150</v>
      </c>
      <c r="AA484" s="71">
        <v>3604</v>
      </c>
      <c r="AB484" s="71">
        <v>34418</v>
      </c>
      <c r="AC484" s="71">
        <v>0</v>
      </c>
      <c r="AD484" s="71">
        <v>3.1030602005577541</v>
      </c>
      <c r="AE484" s="72"/>
      <c r="AF484" s="71">
        <v>124770821.8566307</v>
      </c>
      <c r="AG484" s="71">
        <v>1584119.6543555709</v>
      </c>
      <c r="AH484" s="71">
        <v>49614.18542334123</v>
      </c>
      <c r="AI484" s="71">
        <v>59164584.400460593</v>
      </c>
      <c r="AJ484" s="71">
        <v>48830587.772280447</v>
      </c>
      <c r="AK484" s="71">
        <v>0</v>
      </c>
      <c r="AL484" s="71">
        <v>0</v>
      </c>
      <c r="AM484" s="71">
        <v>4727893.350713918</v>
      </c>
      <c r="AN484" s="71">
        <v>0</v>
      </c>
      <c r="AO484" s="71">
        <v>0</v>
      </c>
      <c r="AP484" s="71">
        <v>239127621.21986458</v>
      </c>
      <c r="AQ484" s="72"/>
      <c r="AR484" s="71">
        <v>1134</v>
      </c>
      <c r="AS484" s="71">
        <v>207</v>
      </c>
      <c r="AT484" s="71">
        <v>0</v>
      </c>
      <c r="AU484" s="71">
        <v>0</v>
      </c>
      <c r="AV484" s="71">
        <v>0</v>
      </c>
      <c r="AW484" s="71">
        <v>0</v>
      </c>
      <c r="AX484" s="71"/>
      <c r="AY484" s="72"/>
      <c r="AZ484" s="71">
        <v>4727.3</v>
      </c>
      <c r="BA484" s="71">
        <v>8692.4999999999982</v>
      </c>
      <c r="BB484" s="71">
        <v>0</v>
      </c>
      <c r="BC484" s="71">
        <v>0</v>
      </c>
      <c r="BD484" s="71">
        <v>0</v>
      </c>
      <c r="BE484" s="71">
        <v>0</v>
      </c>
      <c r="BF484" s="71"/>
      <c r="BG484" s="72"/>
      <c r="BH484" s="71">
        <v>0</v>
      </c>
      <c r="BI484" s="71">
        <v>0</v>
      </c>
      <c r="BJ484" s="71">
        <v>81.113</v>
      </c>
      <c r="BK484" s="71">
        <v>0</v>
      </c>
      <c r="BL484" s="71">
        <v>0</v>
      </c>
      <c r="BM484" s="71">
        <v>0</v>
      </c>
      <c r="BN484" s="72"/>
      <c r="BO484" s="71">
        <v>0</v>
      </c>
      <c r="BP484" s="71">
        <v>0</v>
      </c>
      <c r="BQ484" s="71">
        <v>2</v>
      </c>
      <c r="BR484" s="71">
        <v>0</v>
      </c>
      <c r="BS484" s="71">
        <v>0</v>
      </c>
      <c r="BT484" s="71">
        <v>0</v>
      </c>
      <c r="BU484"/>
      <c r="BV484" s="70">
        <v>56.524000000000001</v>
      </c>
      <c r="BW484" s="70">
        <v>0</v>
      </c>
      <c r="BX484" s="70">
        <v>0</v>
      </c>
      <c r="BY484" s="70">
        <v>0</v>
      </c>
      <c r="BZ484" s="70">
        <v>0</v>
      </c>
      <c r="CA484" s="70">
        <v>0</v>
      </c>
      <c r="CB484" s="70">
        <v>13.647</v>
      </c>
      <c r="CC484" s="70">
        <v>10.942</v>
      </c>
      <c r="CD484" s="70">
        <v>0</v>
      </c>
    </row>
    <row r="485" spans="1:82">
      <c r="A485" s="70" t="s">
        <v>2210</v>
      </c>
      <c r="B485" s="70">
        <v>253</v>
      </c>
      <c r="C485" s="70">
        <v>15</v>
      </c>
      <c r="D485" s="70">
        <v>15</v>
      </c>
      <c r="E485" s="70">
        <v>2018</v>
      </c>
      <c r="F485" s="70" t="s">
        <v>183</v>
      </c>
      <c r="G485" s="70" t="s">
        <v>2196</v>
      </c>
      <c r="H485" s="70" t="s">
        <v>1680</v>
      </c>
      <c r="I485" s="148"/>
      <c r="J485" s="71">
        <v>263.62545955167155</v>
      </c>
      <c r="K485" s="71">
        <v>1.7062487481359263</v>
      </c>
      <c r="L485" s="71">
        <v>0.23173607395933885</v>
      </c>
      <c r="M485" s="71">
        <v>28.30569676855874</v>
      </c>
      <c r="N485" s="71">
        <v>25.648584307724324</v>
      </c>
      <c r="O485" s="71">
        <v>34.801664605447918</v>
      </c>
      <c r="P485" s="71">
        <v>17.824191792972108</v>
      </c>
      <c r="Q485" s="71">
        <v>2.1726949682732202</v>
      </c>
      <c r="R485" s="71">
        <v>0</v>
      </c>
      <c r="S485" s="71">
        <v>3.0666144093792767</v>
      </c>
      <c r="T485" s="72"/>
      <c r="U485" s="71">
        <v>15023835</v>
      </c>
      <c r="V485" s="71">
        <v>954</v>
      </c>
      <c r="W485" s="71">
        <v>6</v>
      </c>
      <c r="X485" s="71">
        <v>8815</v>
      </c>
      <c r="Y485" s="71">
        <v>13546</v>
      </c>
      <c r="Z485" s="71">
        <v>21206</v>
      </c>
      <c r="AA485" s="71">
        <v>3729</v>
      </c>
      <c r="AB485" s="71">
        <v>34280</v>
      </c>
      <c r="AC485" s="71">
        <v>0</v>
      </c>
      <c r="AD485" s="71">
        <v>3.0666144093792771</v>
      </c>
      <c r="AE485" s="72"/>
      <c r="AF485" s="71">
        <v>117137054.6998051</v>
      </c>
      <c r="AG485" s="71">
        <v>1366668.5003794241</v>
      </c>
      <c r="AH485" s="71">
        <v>46673.742160773043</v>
      </c>
      <c r="AI485" s="71">
        <v>55140055.273012564</v>
      </c>
      <c r="AJ485" s="71">
        <v>46725409.541180797</v>
      </c>
      <c r="AK485" s="71">
        <v>0</v>
      </c>
      <c r="AL485" s="71">
        <v>0</v>
      </c>
      <c r="AM485" s="71">
        <v>4718680.0751953227</v>
      </c>
      <c r="AN485" s="71">
        <v>0</v>
      </c>
      <c r="AO485" s="71">
        <v>0</v>
      </c>
      <c r="AP485" s="71">
        <v>225134541.83173394</v>
      </c>
      <c r="AQ485" s="72"/>
      <c r="AR485" s="71">
        <v>1189</v>
      </c>
      <c r="AS485" s="71">
        <v>227</v>
      </c>
      <c r="AT485" s="71">
        <v>0</v>
      </c>
      <c r="AU485" s="71">
        <v>0</v>
      </c>
      <c r="AV485" s="71">
        <v>0</v>
      </c>
      <c r="AW485" s="71">
        <v>0</v>
      </c>
      <c r="AX485" s="71"/>
      <c r="AY485" s="72"/>
      <c r="AZ485" s="71">
        <v>4997.8999999999987</v>
      </c>
      <c r="BA485" s="71">
        <v>10073.4</v>
      </c>
      <c r="BB485" s="71">
        <v>0</v>
      </c>
      <c r="BC485" s="71">
        <v>0</v>
      </c>
      <c r="BD485" s="71">
        <v>0</v>
      </c>
      <c r="BE485" s="71">
        <v>0</v>
      </c>
      <c r="BF485" s="71"/>
      <c r="BG485" s="72"/>
      <c r="BH485" s="71">
        <v>0</v>
      </c>
      <c r="BI485" s="71">
        <v>0</v>
      </c>
      <c r="BJ485" s="71">
        <v>74.78</v>
      </c>
      <c r="BK485" s="71">
        <v>0</v>
      </c>
      <c r="BL485" s="71">
        <v>0</v>
      </c>
      <c r="BM485" s="71">
        <v>0</v>
      </c>
      <c r="BN485" s="72"/>
      <c r="BO485" s="71">
        <v>0</v>
      </c>
      <c r="BP485" s="71">
        <v>0</v>
      </c>
      <c r="BQ485" s="71">
        <v>1</v>
      </c>
      <c r="BR485" s="71">
        <v>0</v>
      </c>
      <c r="BS485" s="71">
        <v>0</v>
      </c>
      <c r="BT485" s="71">
        <v>0</v>
      </c>
      <c r="BU485"/>
      <c r="BV485" s="70">
        <v>50.161000000000001</v>
      </c>
      <c r="BW485" s="70">
        <v>0</v>
      </c>
      <c r="BX485" s="70">
        <v>0</v>
      </c>
      <c r="BY485" s="70">
        <v>0</v>
      </c>
      <c r="BZ485" s="70">
        <v>0</v>
      </c>
      <c r="CA485" s="70">
        <v>0</v>
      </c>
      <c r="CB485" s="70">
        <v>15.641999999999999</v>
      </c>
      <c r="CC485" s="70">
        <v>8.9770000000000003</v>
      </c>
      <c r="CD485" s="70">
        <v>0</v>
      </c>
    </row>
    <row r="486" spans="1:82">
      <c r="A486" s="70" t="s">
        <v>2211</v>
      </c>
      <c r="B486" s="70">
        <v>254</v>
      </c>
      <c r="C486" s="70">
        <v>16</v>
      </c>
      <c r="D486" s="70">
        <v>15</v>
      </c>
      <c r="E486" s="70">
        <v>2019</v>
      </c>
      <c r="F486" s="70" t="s">
        <v>158</v>
      </c>
      <c r="G486" s="70" t="s">
        <v>2196</v>
      </c>
      <c r="H486" s="70" t="s">
        <v>1680</v>
      </c>
      <c r="I486" s="148"/>
      <c r="J486" s="71">
        <v>230.68886790648</v>
      </c>
      <c r="K486" s="71">
        <v>1.591846275051388</v>
      </c>
      <c r="L486" s="71">
        <v>0.23377680783317836</v>
      </c>
      <c r="M486" s="71">
        <v>27.346059776146426</v>
      </c>
      <c r="N486" s="71">
        <v>26.975436738974675</v>
      </c>
      <c r="O486" s="71">
        <v>34.168866123252215</v>
      </c>
      <c r="P486" s="71">
        <v>18.237937372147321</v>
      </c>
      <c r="Q486" s="71">
        <v>2.10604637259675</v>
      </c>
      <c r="R486" s="71">
        <v>0</v>
      </c>
      <c r="S486" s="71">
        <v>3.0939999965681779</v>
      </c>
      <c r="T486" s="72"/>
      <c r="U486" s="71">
        <v>13766904</v>
      </c>
      <c r="V486" s="71">
        <v>954</v>
      </c>
      <c r="W486" s="71">
        <v>6</v>
      </c>
      <c r="X486" s="71">
        <v>8815</v>
      </c>
      <c r="Y486" s="71">
        <v>13671</v>
      </c>
      <c r="Z486" s="71">
        <v>21392</v>
      </c>
      <c r="AA486" s="71">
        <v>3787</v>
      </c>
      <c r="AB486" s="71">
        <v>34128</v>
      </c>
      <c r="AC486" s="71">
        <v>0</v>
      </c>
      <c r="AD486" s="71">
        <v>3.0939999965681779</v>
      </c>
      <c r="AE486" s="72"/>
      <c r="AF486" s="71">
        <v>101725777.5104786</v>
      </c>
      <c r="AG486" s="71">
        <v>1378083.896777441</v>
      </c>
      <c r="AH486" s="71">
        <v>49957.278807216731</v>
      </c>
      <c r="AI486" s="71">
        <v>56205303.507413678</v>
      </c>
      <c r="AJ486" s="71">
        <v>50575576.897046797</v>
      </c>
      <c r="AK486" s="71">
        <v>0</v>
      </c>
      <c r="AL486" s="71">
        <v>0</v>
      </c>
      <c r="AM486" s="71">
        <v>4647976.6845535515</v>
      </c>
      <c r="AN486" s="71">
        <v>0</v>
      </c>
      <c r="AO486" s="71">
        <v>0</v>
      </c>
      <c r="AP486" s="71">
        <v>214582675.77507731</v>
      </c>
      <c r="AQ486" s="72"/>
      <c r="AR486" s="71">
        <v>1243</v>
      </c>
      <c r="AS486" s="71">
        <v>246</v>
      </c>
      <c r="AT486" s="71">
        <v>0</v>
      </c>
      <c r="AU486" s="71">
        <v>0</v>
      </c>
      <c r="AV486" s="71">
        <v>0</v>
      </c>
      <c r="AW486" s="71">
        <v>0</v>
      </c>
      <c r="AX486" s="71"/>
      <c r="AY486" s="72"/>
      <c r="AZ486" s="71">
        <v>5287.7000000000007</v>
      </c>
      <c r="BA486" s="71">
        <v>10493.3</v>
      </c>
      <c r="BB486" s="71">
        <v>0</v>
      </c>
      <c r="BC486" s="71">
        <v>0</v>
      </c>
      <c r="BD486" s="71">
        <v>0</v>
      </c>
      <c r="BE486" s="71">
        <v>0</v>
      </c>
      <c r="BF486" s="71"/>
      <c r="BG486" s="72"/>
      <c r="BH486" s="71">
        <v>0</v>
      </c>
      <c r="BI486" s="71">
        <v>0</v>
      </c>
      <c r="BJ486" s="71">
        <v>65.694999999999993</v>
      </c>
      <c r="BK486" s="71">
        <v>0</v>
      </c>
      <c r="BL486" s="71">
        <v>0</v>
      </c>
      <c r="BM486" s="71">
        <v>0</v>
      </c>
      <c r="BN486" s="72"/>
      <c r="BO486" s="71">
        <v>0</v>
      </c>
      <c r="BP486" s="71">
        <v>0</v>
      </c>
      <c r="BQ486" s="71">
        <v>1</v>
      </c>
      <c r="BR486" s="71">
        <v>0</v>
      </c>
      <c r="BS486" s="71">
        <v>0</v>
      </c>
      <c r="BT486" s="71">
        <v>0</v>
      </c>
      <c r="BU486"/>
      <c r="BV486" s="70">
        <v>41.261000000000003</v>
      </c>
      <c r="BW486" s="70">
        <v>0</v>
      </c>
      <c r="BX486" s="70">
        <v>0</v>
      </c>
      <c r="BY486" s="70">
        <v>0</v>
      </c>
      <c r="BZ486" s="70">
        <v>0</v>
      </c>
      <c r="CA486" s="70">
        <v>0</v>
      </c>
      <c r="CB486" s="70">
        <v>13.728</v>
      </c>
      <c r="CC486" s="70">
        <v>10.706</v>
      </c>
      <c r="CD486" s="70">
        <v>0</v>
      </c>
    </row>
    <row r="487" spans="1:82">
      <c r="A487" s="70" t="s">
        <v>2212</v>
      </c>
      <c r="B487" s="70">
        <v>255</v>
      </c>
      <c r="C487" s="70">
        <v>17</v>
      </c>
      <c r="D487" s="70">
        <v>15</v>
      </c>
      <c r="E487" s="70">
        <v>2020</v>
      </c>
      <c r="F487" s="70" t="s">
        <v>159</v>
      </c>
      <c r="G487" s="70" t="s">
        <v>2196</v>
      </c>
      <c r="H487" s="70" t="s">
        <v>1680</v>
      </c>
      <c r="I487" s="148"/>
      <c r="J487" s="71">
        <v>252.89476230362851</v>
      </c>
      <c r="K487" s="71">
        <v>1.8194784108819564</v>
      </c>
      <c r="L487" s="71">
        <v>1.1009823918669759</v>
      </c>
      <c r="M487" s="71">
        <v>28.031133976723694</v>
      </c>
      <c r="N487" s="71">
        <v>27.016067997430664</v>
      </c>
      <c r="O487" s="71">
        <v>30.156469238958774</v>
      </c>
      <c r="P487" s="71">
        <v>16.895948200854772</v>
      </c>
      <c r="Q487" s="71">
        <v>2.00507732062706</v>
      </c>
      <c r="R487" s="71">
        <v>0</v>
      </c>
      <c r="S487" s="71">
        <v>2.876382513903843</v>
      </c>
      <c r="T487" s="72"/>
      <c r="U487" s="71">
        <v>14649354</v>
      </c>
      <c r="V487" s="71">
        <v>965</v>
      </c>
      <c r="W487" s="71">
        <v>36</v>
      </c>
      <c r="X487" s="71">
        <v>9162</v>
      </c>
      <c r="Y487" s="71">
        <v>13787</v>
      </c>
      <c r="Z487" s="71">
        <v>21549</v>
      </c>
      <c r="AA487" s="71">
        <v>3729</v>
      </c>
      <c r="AB487" s="71">
        <v>34007</v>
      </c>
      <c r="AC487" s="71">
        <v>0</v>
      </c>
      <c r="AD487" s="71">
        <v>2.876382513903843</v>
      </c>
      <c r="AE487" s="72"/>
      <c r="AF487" s="71">
        <v>115391957.80347539</v>
      </c>
      <c r="AG487" s="71">
        <v>1426885.2715780621</v>
      </c>
      <c r="AH487" s="71">
        <v>240640.77472022513</v>
      </c>
      <c r="AI487" s="71">
        <v>54932405.16936034</v>
      </c>
      <c r="AJ487" s="71">
        <v>50341204.481881417</v>
      </c>
      <c r="AK487" s="71"/>
      <c r="AL487" s="71"/>
      <c r="AM487" s="71">
        <v>4438291.3256503269</v>
      </c>
      <c r="AN487" s="71"/>
      <c r="AO487" s="71"/>
      <c r="AP487" s="71">
        <v>226771384.82666576</v>
      </c>
      <c r="AQ487" s="72"/>
      <c r="AR487" s="71">
        <v>1300</v>
      </c>
      <c r="AS487" s="71">
        <v>252</v>
      </c>
      <c r="AT487" s="71">
        <v>0</v>
      </c>
      <c r="AU487" s="71">
        <v>0</v>
      </c>
      <c r="AV487" s="71">
        <v>0</v>
      </c>
      <c r="AW487" s="71">
        <v>0</v>
      </c>
      <c r="AX487" s="71"/>
      <c r="AY487" s="72"/>
      <c r="AZ487" s="71">
        <v>5581.1000000000022</v>
      </c>
      <c r="BA487" s="71">
        <v>10834.2</v>
      </c>
      <c r="BB487" s="71">
        <v>0</v>
      </c>
      <c r="BC487" s="71">
        <v>0</v>
      </c>
      <c r="BD487" s="71">
        <v>0</v>
      </c>
      <c r="BE487" s="71">
        <v>0</v>
      </c>
      <c r="BF487" s="71"/>
      <c r="BG487" s="72"/>
      <c r="BH487" s="71">
        <v>0</v>
      </c>
      <c r="BI487" s="71">
        <v>0</v>
      </c>
      <c r="BJ487" s="71">
        <v>60.673999999999999</v>
      </c>
      <c r="BK487" s="71">
        <v>0</v>
      </c>
      <c r="BL487" s="71">
        <v>0</v>
      </c>
      <c r="BM487" s="71">
        <v>0</v>
      </c>
      <c r="BN487" s="72"/>
      <c r="BO487" s="71">
        <v>0</v>
      </c>
      <c r="BP487" s="71">
        <v>0</v>
      </c>
      <c r="BQ487" s="71">
        <v>1</v>
      </c>
      <c r="BR487" s="71">
        <v>0</v>
      </c>
      <c r="BS487" s="71">
        <v>0</v>
      </c>
      <c r="BT487" s="71">
        <v>0</v>
      </c>
      <c r="BU487"/>
      <c r="BV487" s="70">
        <v>38.078000000000003</v>
      </c>
      <c r="BW487" s="70">
        <v>0</v>
      </c>
      <c r="BX487" s="70">
        <v>0</v>
      </c>
      <c r="BY487" s="70">
        <v>0</v>
      </c>
      <c r="BZ487" s="70">
        <v>0</v>
      </c>
      <c r="CA487" s="70">
        <v>0</v>
      </c>
      <c r="CB487" s="70">
        <v>12.704000000000001</v>
      </c>
      <c r="CC487" s="70">
        <v>9.8919999999999995</v>
      </c>
      <c r="CD487" s="70">
        <v>0</v>
      </c>
    </row>
    <row r="488" spans="1:82">
      <c r="A488" s="70" t="s">
        <v>2213</v>
      </c>
      <c r="B488" s="70">
        <v>255</v>
      </c>
      <c r="C488" s="70">
        <v>18</v>
      </c>
      <c r="D488" s="70">
        <v>15</v>
      </c>
      <c r="E488" s="70">
        <v>2021</v>
      </c>
      <c r="F488" s="70" t="s">
        <v>160</v>
      </c>
      <c r="G488" s="70" t="s">
        <v>2196</v>
      </c>
      <c r="H488" s="70" t="s">
        <v>1680</v>
      </c>
      <c r="I488" s="148"/>
      <c r="J488" s="71">
        <v>252.98116392671287</v>
      </c>
      <c r="K488" s="71">
        <v>1.8581780373350014</v>
      </c>
      <c r="L488" s="71">
        <v>1.1513614996227024</v>
      </c>
      <c r="M488" s="71">
        <v>26.457473204299614</v>
      </c>
      <c r="N488" s="71">
        <v>24.920014671514696</v>
      </c>
      <c r="O488" s="71">
        <v>29.368203497887173</v>
      </c>
      <c r="P488" s="71">
        <v>17.554892208350381</v>
      </c>
      <c r="Q488" s="71">
        <v>1.9743600366442999</v>
      </c>
      <c r="R488" s="71">
        <v>0</v>
      </c>
      <c r="S488" s="71">
        <v>3.055983860976744</v>
      </c>
      <c r="T488" s="72"/>
      <c r="U488" s="71">
        <v>15637248</v>
      </c>
      <c r="V488" s="71">
        <v>965</v>
      </c>
      <c r="W488" s="71">
        <v>36</v>
      </c>
      <c r="X488" s="71">
        <v>9162</v>
      </c>
      <c r="Y488" s="71">
        <v>13859</v>
      </c>
      <c r="Z488" s="71">
        <v>21608</v>
      </c>
      <c r="AA488" s="71">
        <v>3778</v>
      </c>
      <c r="AB488" s="71">
        <v>33815</v>
      </c>
      <c r="AC488" s="71">
        <v>0</v>
      </c>
      <c r="AD488" s="71">
        <v>3.055983860976744</v>
      </c>
      <c r="AE488" s="72"/>
      <c r="AF488" s="71">
        <v>115956451.84653513</v>
      </c>
      <c r="AG488" s="71">
        <v>1523774.9557161308</v>
      </c>
      <c r="AH488" s="71">
        <v>243352.45693100616</v>
      </c>
      <c r="AI488" s="71">
        <v>59643206.09835051</v>
      </c>
      <c r="AJ488" s="71">
        <v>52015926.675933957</v>
      </c>
      <c r="AK488" s="71">
        <v>0</v>
      </c>
      <c r="AL488" s="71">
        <v>0</v>
      </c>
      <c r="AM488" s="71">
        <v>4438688.3662208552</v>
      </c>
      <c r="AN488" s="71">
        <v>0</v>
      </c>
      <c r="AO488" s="71">
        <v>0</v>
      </c>
      <c r="AP488" s="71">
        <v>233821400.39968762</v>
      </c>
      <c r="AQ488" s="72"/>
      <c r="AR488" s="71">
        <v>1361</v>
      </c>
      <c r="AS488" s="71">
        <v>259</v>
      </c>
      <c r="AT488" s="71">
        <v>0</v>
      </c>
      <c r="AU488" s="71">
        <v>0</v>
      </c>
      <c r="AV488" s="71">
        <v>0</v>
      </c>
      <c r="AW488" s="71">
        <v>0</v>
      </c>
      <c r="AX488" s="71"/>
      <c r="AY488" s="72"/>
      <c r="AZ488" s="71">
        <v>5958.9000000000033</v>
      </c>
      <c r="BA488" s="71">
        <v>11119.2</v>
      </c>
      <c r="BB488" s="71">
        <v>0</v>
      </c>
      <c r="BC488" s="71">
        <v>0</v>
      </c>
      <c r="BD488" s="71">
        <v>0</v>
      </c>
      <c r="BE488" s="71">
        <v>0</v>
      </c>
      <c r="BF488" s="71"/>
      <c r="BG488" s="72"/>
      <c r="BH488" s="71">
        <v>0</v>
      </c>
      <c r="BI488" s="71">
        <v>0</v>
      </c>
      <c r="BJ488" s="71">
        <v>65.069000000000003</v>
      </c>
      <c r="BK488" s="71">
        <v>0</v>
      </c>
      <c r="BL488" s="71">
        <v>0</v>
      </c>
      <c r="BM488" s="71">
        <v>0</v>
      </c>
      <c r="BN488" s="72"/>
      <c r="BO488" s="71">
        <v>0</v>
      </c>
      <c r="BP488" s="71">
        <v>0</v>
      </c>
      <c r="BQ488" s="71">
        <v>1</v>
      </c>
      <c r="BR488" s="71">
        <v>0</v>
      </c>
      <c r="BS488" s="71">
        <v>0</v>
      </c>
      <c r="BT488" s="71">
        <v>0</v>
      </c>
      <c r="BU488"/>
      <c r="BV488" s="70">
        <v>41.491</v>
      </c>
      <c r="BW488" s="70">
        <v>0</v>
      </c>
      <c r="BX488" s="70">
        <v>0</v>
      </c>
      <c r="BY488" s="70">
        <v>0</v>
      </c>
      <c r="BZ488" s="70">
        <v>0</v>
      </c>
      <c r="CA488" s="70">
        <v>0</v>
      </c>
      <c r="CB488" s="70">
        <v>14.275</v>
      </c>
      <c r="CC488" s="70">
        <v>9.3030000000000008</v>
      </c>
      <c r="CD488" s="70">
        <v>0</v>
      </c>
    </row>
    <row r="489" spans="1:82">
      <c r="A489" s="70" t="s">
        <v>2214</v>
      </c>
      <c r="B489" s="70">
        <v>255</v>
      </c>
      <c r="C489" s="70">
        <v>19</v>
      </c>
      <c r="D489" s="70">
        <v>15</v>
      </c>
      <c r="E489" s="70">
        <v>2022</v>
      </c>
      <c r="F489" s="70" t="s">
        <v>161</v>
      </c>
      <c r="G489" s="70" t="s">
        <v>2196</v>
      </c>
      <c r="H489" s="70" t="s">
        <v>1680</v>
      </c>
      <c r="I489" s="148"/>
      <c r="J489" s="71">
        <v>239.24465304276228</v>
      </c>
      <c r="K489" s="71">
        <v>1.7859666460495269</v>
      </c>
      <c r="L489" s="71">
        <v>1.0530509642958616</v>
      </c>
      <c r="M489" s="71">
        <v>29.798947091494636</v>
      </c>
      <c r="N489" s="71">
        <v>29.392190860547256</v>
      </c>
      <c r="O489" s="71">
        <v>31.124964903358425</v>
      </c>
      <c r="P489" s="71">
        <v>17.474369948087418</v>
      </c>
      <c r="Q489" s="71">
        <v>1.988211190991757</v>
      </c>
      <c r="R489" s="71">
        <v>0</v>
      </c>
      <c r="S489" s="71">
        <v>2.9427452732846069</v>
      </c>
      <c r="T489" s="72"/>
      <c r="U489" s="71">
        <v>16535456</v>
      </c>
      <c r="V489" s="71">
        <v>965</v>
      </c>
      <c r="W489" s="71">
        <v>36</v>
      </c>
      <c r="X489" s="71">
        <v>9162</v>
      </c>
      <c r="Y489" s="71">
        <v>14035</v>
      </c>
      <c r="Z489" s="71">
        <v>21758</v>
      </c>
      <c r="AA489" s="71">
        <v>3818</v>
      </c>
      <c r="AB489" s="71">
        <v>33773</v>
      </c>
      <c r="AC489" s="71">
        <v>0</v>
      </c>
      <c r="AD489" s="71">
        <v>2.9427452732846069</v>
      </c>
      <c r="AE489" s="72"/>
      <c r="AF489" s="71">
        <v>104472684.71523432</v>
      </c>
      <c r="AG489" s="71">
        <v>1507632.1026699247</v>
      </c>
      <c r="AH489" s="71">
        <v>259243.55639192325</v>
      </c>
      <c r="AI489" s="71">
        <v>57768192.257232562</v>
      </c>
      <c r="AJ489" s="71">
        <v>55767287.631282769</v>
      </c>
      <c r="AK489" s="71">
        <v>0</v>
      </c>
      <c r="AL489" s="71">
        <v>0</v>
      </c>
      <c r="AM489" s="71">
        <v>4361016.114011514</v>
      </c>
      <c r="AN489" s="71">
        <v>0</v>
      </c>
      <c r="AO489" s="71">
        <v>0</v>
      </c>
      <c r="AP489" s="71">
        <v>224136056.37682304</v>
      </c>
      <c r="AQ489" s="72"/>
      <c r="AR489" s="71">
        <v>1448</v>
      </c>
      <c r="AS489" s="71">
        <v>261</v>
      </c>
      <c r="AT489" s="71">
        <v>0</v>
      </c>
      <c r="AU489" s="71">
        <v>0</v>
      </c>
      <c r="AV489" s="71">
        <v>0</v>
      </c>
      <c r="AW489" s="71">
        <v>0</v>
      </c>
      <c r="AX489" s="71"/>
      <c r="AY489" s="72"/>
      <c r="AZ489" s="71">
        <v>6477.4000000000051</v>
      </c>
      <c r="BA489" s="71">
        <v>11468.700000000004</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2215</v>
      </c>
      <c r="B490" s="70">
        <v>255</v>
      </c>
      <c r="C490" s="70">
        <v>20</v>
      </c>
      <c r="D490" s="70">
        <v>15</v>
      </c>
      <c r="E490" s="70">
        <v>2023</v>
      </c>
      <c r="F490" s="70" t="s">
        <v>1539</v>
      </c>
      <c r="G490" s="70" t="s">
        <v>2196</v>
      </c>
      <c r="H490" s="70" t="s">
        <v>1680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1527</v>
      </c>
      <c r="AS490" s="71">
        <v>261</v>
      </c>
      <c r="AT490" s="71">
        <v>0</v>
      </c>
      <c r="AU490" s="71">
        <v>0</v>
      </c>
      <c r="AV490" s="71">
        <v>0</v>
      </c>
      <c r="AW490" s="71">
        <v>0</v>
      </c>
      <c r="AX490" s="71"/>
      <c r="AY490" s="72"/>
      <c r="AZ490" s="71">
        <v>6977.4999999999955</v>
      </c>
      <c r="BA490" s="71">
        <v>11468.700000000004</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2216</v>
      </c>
      <c r="B491" s="70">
        <v>255</v>
      </c>
      <c r="C491" s="70">
        <v>21</v>
      </c>
      <c r="D491" s="70">
        <v>15</v>
      </c>
      <c r="E491" s="70">
        <v>2024</v>
      </c>
      <c r="F491" s="70" t="s">
        <v>1554</v>
      </c>
      <c r="G491" s="70" t="s">
        <v>2196</v>
      </c>
      <c r="H491" s="70" t="s">
        <v>1680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2217</v>
      </c>
      <c r="B492" s="70">
        <v>239</v>
      </c>
      <c r="C492" s="70">
        <v>1</v>
      </c>
      <c r="D492" s="70">
        <v>15</v>
      </c>
      <c r="E492" s="70">
        <v>1990</v>
      </c>
      <c r="F492" s="70" t="s">
        <v>787</v>
      </c>
      <c r="G492" s="70" t="s">
        <v>2218</v>
      </c>
      <c r="H492" s="70" t="s">
        <v>2219</v>
      </c>
      <c r="I492" s="148"/>
      <c r="J492" s="71">
        <v>93.521225253118018</v>
      </c>
      <c r="K492" s="71">
        <v>2.4931751313360331</v>
      </c>
      <c r="L492" s="71">
        <v>0</v>
      </c>
      <c r="M492" s="71">
        <v>10.75606243875521</v>
      </c>
      <c r="N492" s="71">
        <v>21.259477064007271</v>
      </c>
      <c r="O492" s="71">
        <v>18.956426764983121</v>
      </c>
      <c r="P492" s="71">
        <v>15.47705233368846</v>
      </c>
      <c r="Q492" s="71">
        <v>1.39179316105034</v>
      </c>
      <c r="R492" s="71">
        <v>0</v>
      </c>
      <c r="S492" s="71">
        <v>1.511320063554809</v>
      </c>
      <c r="T492" s="72"/>
      <c r="U492" s="71">
        <v>7959296</v>
      </c>
      <c r="V492" s="71">
        <v>933</v>
      </c>
      <c r="W492" s="71">
        <v>0</v>
      </c>
      <c r="X492" s="71">
        <v>4090</v>
      </c>
      <c r="Y492" s="71">
        <v>6810</v>
      </c>
      <c r="Z492" s="71">
        <v>7797</v>
      </c>
      <c r="AA492" s="71">
        <v>3758</v>
      </c>
      <c r="AB492" s="71">
        <v>22598</v>
      </c>
      <c r="AC492" s="71">
        <v>0</v>
      </c>
      <c r="AD492" s="71">
        <v>1.511320063554809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2220</v>
      </c>
      <c r="B493" s="70">
        <v>240</v>
      </c>
      <c r="C493" s="70">
        <v>2</v>
      </c>
      <c r="D493" s="70">
        <v>15</v>
      </c>
      <c r="E493" s="70">
        <v>2005</v>
      </c>
      <c r="F493" s="70" t="s">
        <v>789</v>
      </c>
      <c r="G493" s="70" t="s">
        <v>2218</v>
      </c>
      <c r="H493" s="70" t="s">
        <v>2219</v>
      </c>
      <c r="I493" s="148"/>
      <c r="J493" s="71">
        <v>58.739791885863397</v>
      </c>
      <c r="K493" s="71">
        <v>2.3444136985856292</v>
      </c>
      <c r="L493" s="71">
        <v>0</v>
      </c>
      <c r="M493" s="71">
        <v>20.01332589819453</v>
      </c>
      <c r="N493" s="71">
        <v>38.738537237459951</v>
      </c>
      <c r="O493" s="71">
        <v>30.493771270992411</v>
      </c>
      <c r="P493" s="71">
        <v>16.182239168854121</v>
      </c>
      <c r="Q493" s="71">
        <v>1.6844192356451699</v>
      </c>
      <c r="R493" s="71">
        <v>0</v>
      </c>
      <c r="S493" s="71">
        <v>4.4229818103551288</v>
      </c>
      <c r="T493" s="72"/>
      <c r="U493" s="71">
        <v>5970611</v>
      </c>
      <c r="V493" s="71">
        <v>1023</v>
      </c>
      <c r="W493" s="71">
        <v>0</v>
      </c>
      <c r="X493" s="71">
        <v>4039</v>
      </c>
      <c r="Y493" s="71">
        <v>10537</v>
      </c>
      <c r="Z493" s="71">
        <v>14514</v>
      </c>
      <c r="AA493" s="71">
        <v>3218</v>
      </c>
      <c r="AB493" s="71">
        <v>28591</v>
      </c>
      <c r="AC493" s="71">
        <v>0</v>
      </c>
      <c r="AD493" s="71">
        <v>4.4229818103551288</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2221</v>
      </c>
      <c r="B494" s="70">
        <v>241</v>
      </c>
      <c r="C494" s="70">
        <v>3</v>
      </c>
      <c r="D494" s="70">
        <v>15</v>
      </c>
      <c r="E494" s="70">
        <v>2006</v>
      </c>
      <c r="F494" s="70" t="s">
        <v>790</v>
      </c>
      <c r="G494" s="70" t="s">
        <v>2218</v>
      </c>
      <c r="H494" s="70" t="s">
        <v>2219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2222</v>
      </c>
      <c r="B495" s="70">
        <v>242</v>
      </c>
      <c r="C495" s="70">
        <v>4</v>
      </c>
      <c r="D495" s="70">
        <v>15</v>
      </c>
      <c r="E495" s="70">
        <v>2007</v>
      </c>
      <c r="F495" s="70" t="s">
        <v>791</v>
      </c>
      <c r="G495" s="70" t="s">
        <v>2218</v>
      </c>
      <c r="H495" s="70" t="s">
        <v>2219</v>
      </c>
      <c r="I495" s="148"/>
      <c r="J495" s="71">
        <v>65.81163938466905</v>
      </c>
      <c r="K495" s="71">
        <v>2.2736227775833351</v>
      </c>
      <c r="L495" s="71">
        <v>0</v>
      </c>
      <c r="M495" s="71">
        <v>21.54901880740816</v>
      </c>
      <c r="N495" s="71">
        <v>38.817632945122931</v>
      </c>
      <c r="O495" s="71">
        <v>29.85097070074135</v>
      </c>
      <c r="P495" s="71">
        <v>15.927177898999499</v>
      </c>
      <c r="Q495" s="71">
        <v>1.8111207640343101</v>
      </c>
      <c r="R495" s="71">
        <v>0</v>
      </c>
      <c r="S495" s="71">
        <v>4.3183580691775649</v>
      </c>
      <c r="T495" s="72"/>
      <c r="U495" s="71">
        <v>7983136</v>
      </c>
      <c r="V495" s="71">
        <v>994</v>
      </c>
      <c r="W495" s="71">
        <v>0</v>
      </c>
      <c r="X495" s="71">
        <v>4760</v>
      </c>
      <c r="Y495" s="71">
        <v>10981</v>
      </c>
      <c r="Z495" s="71">
        <v>14770</v>
      </c>
      <c r="AA495" s="71">
        <v>3119</v>
      </c>
      <c r="AB495" s="71">
        <v>29116</v>
      </c>
      <c r="AC495" s="71">
        <v>0</v>
      </c>
      <c r="AD495" s="71">
        <v>4.3183580691775649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2223</v>
      </c>
      <c r="B496" s="70">
        <v>243</v>
      </c>
      <c r="C496" s="70">
        <v>5</v>
      </c>
      <c r="D496" s="70">
        <v>15</v>
      </c>
      <c r="E496" s="70">
        <v>2008</v>
      </c>
      <c r="F496" s="70" t="s">
        <v>792</v>
      </c>
      <c r="G496" s="70" t="s">
        <v>2218</v>
      </c>
      <c r="H496" s="70" t="s">
        <v>2219</v>
      </c>
      <c r="I496" s="148"/>
      <c r="J496" s="71">
        <v>56.802472278694736</v>
      </c>
      <c r="K496" s="71">
        <v>1.6979052892609989</v>
      </c>
      <c r="L496" s="71">
        <v>0</v>
      </c>
      <c r="M496" s="71">
        <v>21.487195874986181</v>
      </c>
      <c r="N496" s="71">
        <v>39.165149680553789</v>
      </c>
      <c r="O496" s="71">
        <v>29.127753617902439</v>
      </c>
      <c r="P496" s="71">
        <v>15.455065842369629</v>
      </c>
      <c r="Q496" s="71">
        <v>1.80060122679385</v>
      </c>
      <c r="R496" s="71">
        <v>0</v>
      </c>
      <c r="S496" s="71">
        <v>4.275106873267732</v>
      </c>
      <c r="T496" s="72"/>
      <c r="U496" s="71">
        <v>7343017</v>
      </c>
      <c r="V496" s="71">
        <v>994</v>
      </c>
      <c r="W496" s="71">
        <v>0</v>
      </c>
      <c r="X496" s="71">
        <v>4760</v>
      </c>
      <c r="Y496" s="71">
        <v>11202</v>
      </c>
      <c r="Z496" s="71">
        <v>14918</v>
      </c>
      <c r="AA496" s="71">
        <v>3030</v>
      </c>
      <c r="AB496" s="71">
        <v>29423</v>
      </c>
      <c r="AC496" s="71">
        <v>0</v>
      </c>
      <c r="AD496" s="71">
        <v>4.275106873267732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2224</v>
      </c>
      <c r="B497" s="70">
        <v>244</v>
      </c>
      <c r="C497" s="70">
        <v>6</v>
      </c>
      <c r="D497" s="70">
        <v>15</v>
      </c>
      <c r="E497" s="70">
        <v>2009</v>
      </c>
      <c r="F497" s="70" t="s">
        <v>176</v>
      </c>
      <c r="G497" s="70" t="s">
        <v>2218</v>
      </c>
      <c r="H497" s="70" t="s">
        <v>2219</v>
      </c>
      <c r="I497" s="148"/>
      <c r="J497" s="71">
        <v>65.241641678283131</v>
      </c>
      <c r="K497" s="71">
        <v>1.916789824111764</v>
      </c>
      <c r="L497" s="71">
        <v>0.13875486382156679</v>
      </c>
      <c r="M497" s="71">
        <v>22.632031722598459</v>
      </c>
      <c r="N497" s="71">
        <v>37.988740068174152</v>
      </c>
      <c r="O497" s="71">
        <v>29.887774517047522</v>
      </c>
      <c r="P497" s="71">
        <v>14.9798974883126</v>
      </c>
      <c r="Q497" s="71">
        <v>1.71277638851674</v>
      </c>
      <c r="R497" s="71">
        <v>0</v>
      </c>
      <c r="S497" s="71">
        <v>4.1877237663598246</v>
      </c>
      <c r="T497" s="72"/>
      <c r="U497" s="71">
        <v>6630406</v>
      </c>
      <c r="V497" s="71">
        <v>1179</v>
      </c>
      <c r="W497" s="71">
        <v>3</v>
      </c>
      <c r="X497" s="71">
        <v>5304</v>
      </c>
      <c r="Y497" s="71">
        <v>11225</v>
      </c>
      <c r="Z497" s="71">
        <v>15109</v>
      </c>
      <c r="AA497" s="71">
        <v>3015</v>
      </c>
      <c r="AB497" s="71">
        <v>29380</v>
      </c>
      <c r="AC497" s="71">
        <v>0</v>
      </c>
      <c r="AD497" s="71">
        <v>4.1877237663598246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71.695999999999998</v>
      </c>
      <c r="BK497" s="71">
        <v>0</v>
      </c>
      <c r="BL497" s="71">
        <v>11.6</v>
      </c>
      <c r="BM497" s="71">
        <v>0</v>
      </c>
      <c r="BN497" s="72"/>
      <c r="BO497" s="71">
        <v>0</v>
      </c>
      <c r="BP497" s="71">
        <v>0</v>
      </c>
      <c r="BQ497" s="71">
        <v>3</v>
      </c>
      <c r="BR497" s="71">
        <v>0</v>
      </c>
      <c r="BS497" s="71">
        <v>1</v>
      </c>
      <c r="BT497" s="71">
        <v>0</v>
      </c>
      <c r="BU497"/>
      <c r="BV497" s="70">
        <v>83.296000000000006</v>
      </c>
      <c r="BW497" s="70">
        <v>0</v>
      </c>
      <c r="BX497" s="70">
        <v>0</v>
      </c>
      <c r="BY497" s="70">
        <v>0</v>
      </c>
      <c r="BZ497" s="70">
        <v>0</v>
      </c>
      <c r="CA497" s="70">
        <v>0</v>
      </c>
      <c r="CB497" s="70">
        <v>0</v>
      </c>
      <c r="CC497" s="70">
        <v>0</v>
      </c>
      <c r="CD497" s="70">
        <v>0</v>
      </c>
    </row>
    <row r="498" spans="1:82">
      <c r="A498" s="70" t="s">
        <v>2225</v>
      </c>
      <c r="B498" s="70">
        <v>245</v>
      </c>
      <c r="C498" s="70">
        <v>7</v>
      </c>
      <c r="D498" s="70">
        <v>15</v>
      </c>
      <c r="E498" s="70">
        <v>2010</v>
      </c>
      <c r="F498" s="70" t="s">
        <v>177</v>
      </c>
      <c r="G498" s="70" t="s">
        <v>2218</v>
      </c>
      <c r="H498" s="70" t="s">
        <v>2219</v>
      </c>
      <c r="I498" s="148"/>
      <c r="J498" s="71">
        <v>61.507792402880433</v>
      </c>
      <c r="K498" s="71">
        <v>2.0450103042413361</v>
      </c>
      <c r="L498" s="71">
        <v>0.13089178836260371</v>
      </c>
      <c r="M498" s="71">
        <v>23.234517098251331</v>
      </c>
      <c r="N498" s="71">
        <v>42.43340177539951</v>
      </c>
      <c r="O498" s="71">
        <v>30.011410632155361</v>
      </c>
      <c r="P498" s="71">
        <v>15.44511428695054</v>
      </c>
      <c r="Q498" s="71">
        <v>1.8022326957733701</v>
      </c>
      <c r="R498" s="71">
        <v>0</v>
      </c>
      <c r="S498" s="71">
        <v>4.8016563195400561</v>
      </c>
      <c r="T498" s="72"/>
      <c r="U498" s="71">
        <v>6332932</v>
      </c>
      <c r="V498" s="71">
        <v>1179</v>
      </c>
      <c r="W498" s="71">
        <v>3</v>
      </c>
      <c r="X498" s="71">
        <v>5304</v>
      </c>
      <c r="Y498" s="71">
        <v>11421</v>
      </c>
      <c r="Z498" s="71">
        <v>15242</v>
      </c>
      <c r="AA498" s="71">
        <v>3031</v>
      </c>
      <c r="AB498" s="71">
        <v>29623</v>
      </c>
      <c r="AC498" s="71">
        <v>0</v>
      </c>
      <c r="AD498" s="71">
        <v>4.8016563195400561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72.962000000000003</v>
      </c>
      <c r="BK498" s="71">
        <v>0</v>
      </c>
      <c r="BL498" s="71">
        <v>13</v>
      </c>
      <c r="BM498" s="71">
        <v>0</v>
      </c>
      <c r="BN498" s="72"/>
      <c r="BO498" s="71">
        <v>0</v>
      </c>
      <c r="BP498" s="71">
        <v>0</v>
      </c>
      <c r="BQ498" s="71">
        <v>3</v>
      </c>
      <c r="BR498" s="71">
        <v>0</v>
      </c>
      <c r="BS498" s="71">
        <v>1</v>
      </c>
      <c r="BT498" s="71">
        <v>0</v>
      </c>
      <c r="BU498"/>
      <c r="BV498" s="70">
        <v>85.962000000000003</v>
      </c>
      <c r="BW498" s="70">
        <v>0</v>
      </c>
      <c r="BX498" s="70">
        <v>0</v>
      </c>
      <c r="BY498" s="70">
        <v>0</v>
      </c>
      <c r="BZ498" s="70">
        <v>0</v>
      </c>
      <c r="CA498" s="70">
        <v>0</v>
      </c>
      <c r="CB498" s="70">
        <v>0</v>
      </c>
      <c r="CC498" s="70">
        <v>0</v>
      </c>
      <c r="CD498" s="70">
        <v>0</v>
      </c>
    </row>
    <row r="499" spans="1:82">
      <c r="A499" s="70" t="s">
        <v>2226</v>
      </c>
      <c r="B499" s="70">
        <v>246</v>
      </c>
      <c r="C499" s="70">
        <v>8</v>
      </c>
      <c r="D499" s="70">
        <v>15</v>
      </c>
      <c r="E499" s="70">
        <v>2011</v>
      </c>
      <c r="F499" s="70" t="s">
        <v>178</v>
      </c>
      <c r="G499" s="70" t="s">
        <v>2218</v>
      </c>
      <c r="H499" s="70" t="s">
        <v>2219</v>
      </c>
      <c r="I499" s="148"/>
      <c r="J499" s="71">
        <v>67.506113107041372</v>
      </c>
      <c r="K499" s="71">
        <v>2.777045383928737</v>
      </c>
      <c r="L499" s="71">
        <v>0.1359172183918822</v>
      </c>
      <c r="M499" s="71">
        <v>25.163516105050348</v>
      </c>
      <c r="N499" s="71">
        <v>43.33939491212589</v>
      </c>
      <c r="O499" s="71">
        <v>29.887819273921053</v>
      </c>
      <c r="P499" s="71">
        <v>15.073002270536453</v>
      </c>
      <c r="Q499" s="71">
        <v>2.09331097996093</v>
      </c>
      <c r="R499" s="71">
        <v>0</v>
      </c>
      <c r="S499" s="71">
        <v>4.0062323822523158</v>
      </c>
      <c r="T499" s="72"/>
      <c r="U499" s="71">
        <v>6843490</v>
      </c>
      <c r="V499" s="71">
        <v>1179</v>
      </c>
      <c r="W499" s="71">
        <v>3</v>
      </c>
      <c r="X499" s="71">
        <v>5304</v>
      </c>
      <c r="Y499" s="71">
        <v>11581</v>
      </c>
      <c r="Z499" s="71">
        <v>15509</v>
      </c>
      <c r="AA499" s="71">
        <v>3046</v>
      </c>
      <c r="AB499" s="71">
        <v>29829</v>
      </c>
      <c r="AC499" s="71">
        <v>0</v>
      </c>
      <c r="AD499" s="71">
        <v>4.0062323822523158</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73.322999999999993</v>
      </c>
      <c r="BK499" s="71">
        <v>0</v>
      </c>
      <c r="BL499" s="71">
        <v>12.6</v>
      </c>
      <c r="BM499" s="71">
        <v>0</v>
      </c>
      <c r="BN499" s="72"/>
      <c r="BO499" s="71">
        <v>0</v>
      </c>
      <c r="BP499" s="71">
        <v>0</v>
      </c>
      <c r="BQ499" s="71">
        <v>3</v>
      </c>
      <c r="BR499" s="71">
        <v>0</v>
      </c>
      <c r="BS499" s="71">
        <v>1</v>
      </c>
      <c r="BT499" s="71">
        <v>0</v>
      </c>
      <c r="BU499"/>
      <c r="BV499" s="70">
        <v>85.923000000000002</v>
      </c>
      <c r="BW499" s="70">
        <v>0</v>
      </c>
      <c r="BX499" s="70">
        <v>0</v>
      </c>
      <c r="BY499" s="70">
        <v>0</v>
      </c>
      <c r="BZ499" s="70">
        <v>0</v>
      </c>
      <c r="CA499" s="70">
        <v>0</v>
      </c>
      <c r="CB499" s="70">
        <v>0</v>
      </c>
      <c r="CC499" s="70">
        <v>0</v>
      </c>
      <c r="CD499" s="70">
        <v>0</v>
      </c>
    </row>
    <row r="500" spans="1:82">
      <c r="A500" s="70" t="s">
        <v>2227</v>
      </c>
      <c r="B500" s="70">
        <v>247</v>
      </c>
      <c r="C500" s="70">
        <v>9</v>
      </c>
      <c r="D500" s="70">
        <v>15</v>
      </c>
      <c r="E500" s="70">
        <v>2012</v>
      </c>
      <c r="F500" s="70" t="s">
        <v>179</v>
      </c>
      <c r="G500" s="70" t="s">
        <v>2218</v>
      </c>
      <c r="H500" s="70" t="s">
        <v>2219</v>
      </c>
      <c r="I500" s="148"/>
      <c r="J500" s="71">
        <v>63.643114800207407</v>
      </c>
      <c r="K500" s="71">
        <v>2.4835073900206068</v>
      </c>
      <c r="L500" s="71">
        <v>0.13239928173103199</v>
      </c>
      <c r="M500" s="71">
        <v>26.58426708875308</v>
      </c>
      <c r="N500" s="71">
        <v>45.207015290195883</v>
      </c>
      <c r="O500" s="71">
        <v>30.249159766208116</v>
      </c>
      <c r="P500" s="71">
        <v>14.989555373349756</v>
      </c>
      <c r="Q500" s="71">
        <v>2.3322871153417002</v>
      </c>
      <c r="R500" s="71">
        <v>0</v>
      </c>
      <c r="S500" s="71">
        <v>3.7782210115405972</v>
      </c>
      <c r="T500" s="72"/>
      <c r="U500" s="71">
        <v>6947118</v>
      </c>
      <c r="V500" s="71">
        <v>1179</v>
      </c>
      <c r="W500" s="71">
        <v>3</v>
      </c>
      <c r="X500" s="71">
        <v>5304</v>
      </c>
      <c r="Y500" s="71">
        <v>11950</v>
      </c>
      <c r="Z500" s="71">
        <v>15821</v>
      </c>
      <c r="AA500" s="71">
        <v>3012</v>
      </c>
      <c r="AB500" s="71">
        <v>30589</v>
      </c>
      <c r="AC500" s="71">
        <v>0</v>
      </c>
      <c r="AD500" s="71">
        <v>3.7782210115405972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73.09</v>
      </c>
      <c r="BK500" s="71">
        <v>0</v>
      </c>
      <c r="BL500" s="71">
        <v>13.531000000000001</v>
      </c>
      <c r="BM500" s="71">
        <v>0</v>
      </c>
      <c r="BN500" s="72"/>
      <c r="BO500" s="71">
        <v>0</v>
      </c>
      <c r="BP500" s="71">
        <v>0</v>
      </c>
      <c r="BQ500" s="71">
        <v>3</v>
      </c>
      <c r="BR500" s="71">
        <v>0</v>
      </c>
      <c r="BS500" s="71">
        <v>1</v>
      </c>
      <c r="BT500" s="71">
        <v>0</v>
      </c>
      <c r="BU500"/>
      <c r="BV500" s="70">
        <v>86.620999999999995</v>
      </c>
      <c r="BW500" s="70">
        <v>0</v>
      </c>
      <c r="BX500" s="70">
        <v>0</v>
      </c>
      <c r="BY500" s="70">
        <v>0</v>
      </c>
      <c r="BZ500" s="70">
        <v>0</v>
      </c>
      <c r="CA500" s="70">
        <v>0</v>
      </c>
      <c r="CB500" s="70">
        <v>0</v>
      </c>
      <c r="CC500" s="70">
        <v>0</v>
      </c>
      <c r="CD500" s="70">
        <v>0</v>
      </c>
    </row>
    <row r="501" spans="1:82">
      <c r="A501" s="70" t="s">
        <v>2228</v>
      </c>
      <c r="B501" s="70">
        <v>248</v>
      </c>
      <c r="C501" s="70">
        <v>10</v>
      </c>
      <c r="D501" s="70">
        <v>15</v>
      </c>
      <c r="E501" s="70">
        <v>2013</v>
      </c>
      <c r="F501" s="70" t="s">
        <v>180</v>
      </c>
      <c r="G501" s="1064" t="s">
        <v>2218</v>
      </c>
      <c r="H501" s="70" t="s">
        <v>2219</v>
      </c>
      <c r="I501" s="148"/>
      <c r="J501" s="71">
        <v>65.172686647018494</v>
      </c>
      <c r="K501" s="71">
        <v>2.1104373858157168</v>
      </c>
      <c r="L501" s="71">
        <v>0.122167246760191</v>
      </c>
      <c r="M501" s="71">
        <v>26.466381435821049</v>
      </c>
      <c r="N501" s="71">
        <v>41.626871130045998</v>
      </c>
      <c r="O501" s="71">
        <v>29.455970741436662</v>
      </c>
      <c r="P501" s="71">
        <v>15.15593413293816</v>
      </c>
      <c r="Q501" s="71">
        <v>2.3935151238977599</v>
      </c>
      <c r="R501" s="71">
        <v>0</v>
      </c>
      <c r="S501" s="71">
        <v>2.5943822921734019</v>
      </c>
      <c r="T501" s="72"/>
      <c r="U501" s="71">
        <v>7338164</v>
      </c>
      <c r="V501" s="71">
        <v>1179</v>
      </c>
      <c r="W501" s="71">
        <v>3</v>
      </c>
      <c r="X501" s="71">
        <v>5304</v>
      </c>
      <c r="Y501" s="71">
        <v>12177</v>
      </c>
      <c r="Z501" s="71">
        <v>16094</v>
      </c>
      <c r="AA501" s="71">
        <v>3034</v>
      </c>
      <c r="AB501" s="71">
        <v>30942</v>
      </c>
      <c r="AC501" s="71">
        <v>0</v>
      </c>
      <c r="AD501" s="71">
        <v>2.5943822921734019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71.444999999999993</v>
      </c>
      <c r="BK501" s="71">
        <v>0</v>
      </c>
      <c r="BL501" s="71">
        <v>12.946999999999999</v>
      </c>
      <c r="BM501" s="71">
        <v>0</v>
      </c>
      <c r="BN501" s="72"/>
      <c r="BO501" s="71">
        <v>0</v>
      </c>
      <c r="BP501" s="71">
        <v>0</v>
      </c>
      <c r="BQ501" s="71">
        <v>3</v>
      </c>
      <c r="BR501" s="71">
        <v>0</v>
      </c>
      <c r="BS501" s="71">
        <v>1</v>
      </c>
      <c r="BT501" s="71">
        <v>0</v>
      </c>
      <c r="BU501"/>
      <c r="BV501" s="70">
        <v>84.391999999999996</v>
      </c>
      <c r="BW501" s="70">
        <v>0</v>
      </c>
      <c r="BX501" s="70">
        <v>0</v>
      </c>
      <c r="BY501" s="70">
        <v>0</v>
      </c>
      <c r="BZ501" s="70">
        <v>0</v>
      </c>
      <c r="CA501" s="70">
        <v>0</v>
      </c>
      <c r="CB501" s="70">
        <v>0</v>
      </c>
      <c r="CC501" s="70">
        <v>0</v>
      </c>
      <c r="CD501" s="70">
        <v>0</v>
      </c>
    </row>
    <row r="502" spans="1:82">
      <c r="A502" s="70" t="s">
        <v>2229</v>
      </c>
      <c r="B502" s="70">
        <v>249</v>
      </c>
      <c r="C502" s="70">
        <v>11</v>
      </c>
      <c r="D502" s="70">
        <v>15</v>
      </c>
      <c r="E502" s="70">
        <v>2014</v>
      </c>
      <c r="F502" s="70" t="s">
        <v>181</v>
      </c>
      <c r="G502" s="1064" t="s">
        <v>2218</v>
      </c>
      <c r="H502" s="70" t="s">
        <v>2219</v>
      </c>
      <c r="I502" s="148"/>
      <c r="J502" s="71">
        <v>56.096077640876288</v>
      </c>
      <c r="K502" s="71">
        <v>1.756553429605263</v>
      </c>
      <c r="L502" s="71">
        <v>0.76262546824552813</v>
      </c>
      <c r="M502" s="71">
        <v>23.81577681972713</v>
      </c>
      <c r="N502" s="71">
        <v>40.447201260181068</v>
      </c>
      <c r="O502" s="71">
        <v>28.582636888961567</v>
      </c>
      <c r="P502" s="71">
        <v>15.320074957806025</v>
      </c>
      <c r="Q502" s="71">
        <v>2.3140247226111499</v>
      </c>
      <c r="R502" s="71">
        <v>0</v>
      </c>
      <c r="S502" s="71">
        <v>2.1240347653992129</v>
      </c>
      <c r="T502" s="72"/>
      <c r="U502" s="71">
        <v>6897054</v>
      </c>
      <c r="V502" s="71">
        <v>850</v>
      </c>
      <c r="W502" s="71">
        <v>16</v>
      </c>
      <c r="X502" s="71">
        <v>5113</v>
      </c>
      <c r="Y502" s="71">
        <v>12339</v>
      </c>
      <c r="Z502" s="71">
        <v>16448</v>
      </c>
      <c r="AA502" s="71">
        <v>3051</v>
      </c>
      <c r="AB502" s="71">
        <v>31179</v>
      </c>
      <c r="AC502" s="71">
        <v>0</v>
      </c>
      <c r="AD502" s="71">
        <v>2.1240347653992129</v>
      </c>
      <c r="AE502" s="72"/>
      <c r="AF502" s="71"/>
      <c r="AG502" s="71"/>
      <c r="AH502" s="71"/>
      <c r="AI502" s="71"/>
      <c r="AJ502" s="71"/>
      <c r="AK502" s="71"/>
      <c r="AL502" s="71"/>
      <c r="AM502" s="71"/>
      <c r="AN502" s="71"/>
      <c r="AO502" s="71"/>
      <c r="AP502" s="71"/>
      <c r="AQ502" s="72"/>
      <c r="AR502" s="71">
        <v>592</v>
      </c>
      <c r="AS502" s="71">
        <v>62</v>
      </c>
      <c r="AT502" s="71">
        <v>0</v>
      </c>
      <c r="AU502" s="71">
        <v>0</v>
      </c>
      <c r="AV502" s="71">
        <v>0</v>
      </c>
      <c r="AW502" s="71">
        <v>0</v>
      </c>
      <c r="AX502" s="71"/>
      <c r="AY502" s="72"/>
      <c r="AZ502" s="71">
        <v>2364.4</v>
      </c>
      <c r="BA502" s="71">
        <v>962.2</v>
      </c>
      <c r="BB502" s="71">
        <v>0</v>
      </c>
      <c r="BC502" s="71">
        <v>0</v>
      </c>
      <c r="BD502" s="71">
        <v>0</v>
      </c>
      <c r="BE502" s="71">
        <v>0</v>
      </c>
      <c r="BF502" s="71"/>
      <c r="BG502" s="72"/>
      <c r="BH502" s="71">
        <v>0</v>
      </c>
      <c r="BI502" s="71">
        <v>0</v>
      </c>
      <c r="BJ502" s="71">
        <v>65.406999999999996</v>
      </c>
      <c r="BK502" s="71">
        <v>0</v>
      </c>
      <c r="BL502" s="71">
        <v>12.6</v>
      </c>
      <c r="BM502" s="71">
        <v>0</v>
      </c>
      <c r="BN502" s="72"/>
      <c r="BO502" s="71">
        <v>0</v>
      </c>
      <c r="BP502" s="71">
        <v>0</v>
      </c>
      <c r="BQ502" s="71">
        <v>3</v>
      </c>
      <c r="BR502" s="71">
        <v>0</v>
      </c>
      <c r="BS502" s="71">
        <v>1</v>
      </c>
      <c r="BT502" s="71">
        <v>0</v>
      </c>
      <c r="BU502"/>
      <c r="BV502" s="70">
        <v>78.007000000000005</v>
      </c>
      <c r="BW502" s="70">
        <v>0</v>
      </c>
      <c r="BX502" s="70">
        <v>0</v>
      </c>
      <c r="BY502" s="70">
        <v>0</v>
      </c>
      <c r="BZ502" s="70">
        <v>0</v>
      </c>
      <c r="CA502" s="70">
        <v>0</v>
      </c>
      <c r="CB502" s="70">
        <v>0</v>
      </c>
      <c r="CC502" s="70">
        <v>0</v>
      </c>
      <c r="CD502" s="70">
        <v>0</v>
      </c>
    </row>
    <row r="503" spans="1:82">
      <c r="A503" s="70" t="s">
        <v>2230</v>
      </c>
      <c r="B503" s="70">
        <v>250</v>
      </c>
      <c r="C503" s="70">
        <v>12</v>
      </c>
      <c r="D503" s="70">
        <v>15</v>
      </c>
      <c r="E503" s="70">
        <v>2015</v>
      </c>
      <c r="F503" s="70" t="s">
        <v>182</v>
      </c>
      <c r="G503" s="70" t="s">
        <v>2218</v>
      </c>
      <c r="H503" s="70" t="s">
        <v>2219</v>
      </c>
      <c r="I503" s="148"/>
      <c r="J503" s="71">
        <v>47.978094583341303</v>
      </c>
      <c r="K503" s="71">
        <v>1.7032266099133271</v>
      </c>
      <c r="L503" s="71">
        <v>0.89622642199966251</v>
      </c>
      <c r="M503" s="71">
        <v>22.70227774423963</v>
      </c>
      <c r="N503" s="71">
        <v>37.259882914197028</v>
      </c>
      <c r="O503" s="71">
        <v>28.829982340705051</v>
      </c>
      <c r="P503" s="71">
        <v>15.548266448954873</v>
      </c>
      <c r="Q503" s="71">
        <v>2.2912185681755601</v>
      </c>
      <c r="R503" s="71">
        <v>0</v>
      </c>
      <c r="S503" s="71">
        <v>3.255436424161823</v>
      </c>
      <c r="T503" s="72"/>
      <c r="U503" s="71">
        <v>6761508</v>
      </c>
      <c r="V503" s="71">
        <v>850</v>
      </c>
      <c r="W503" s="71">
        <v>16</v>
      </c>
      <c r="X503" s="71">
        <v>5113</v>
      </c>
      <c r="Y503" s="71">
        <v>12640</v>
      </c>
      <c r="Z503" s="71">
        <v>16750</v>
      </c>
      <c r="AA503" s="71">
        <v>3094</v>
      </c>
      <c r="AB503" s="71">
        <v>31536</v>
      </c>
      <c r="AC503" s="71">
        <v>0</v>
      </c>
      <c r="AD503" s="71">
        <v>3.255436424161823</v>
      </c>
      <c r="AE503" s="72"/>
      <c r="AF503" s="71">
        <v>35678346.734283797</v>
      </c>
      <c r="AG503" s="71">
        <v>1413155.1443653209</v>
      </c>
      <c r="AH503" s="71">
        <v>181576.16545780929</v>
      </c>
      <c r="AI503" s="71">
        <v>30730598.63499327</v>
      </c>
      <c r="AJ503" s="71">
        <v>55318644.163190112</v>
      </c>
      <c r="AK503" s="71">
        <v>0</v>
      </c>
      <c r="AL503" s="71">
        <v>0</v>
      </c>
      <c r="AM503" s="71">
        <v>4321876.511455467</v>
      </c>
      <c r="AN503" s="71">
        <v>0</v>
      </c>
      <c r="AO503" s="71">
        <v>0</v>
      </c>
      <c r="AP503" s="71">
        <v>127644197.35374577</v>
      </c>
      <c r="AQ503" s="72"/>
      <c r="AR503" s="71">
        <v>687</v>
      </c>
      <c r="AS503" s="71">
        <v>95</v>
      </c>
      <c r="AT503" s="71">
        <v>0</v>
      </c>
      <c r="AU503" s="71">
        <v>0</v>
      </c>
      <c r="AV503" s="71">
        <v>0</v>
      </c>
      <c r="AW503" s="71">
        <v>0</v>
      </c>
      <c r="AX503" s="71"/>
      <c r="AY503" s="72"/>
      <c r="AZ503" s="71">
        <v>2853.9</v>
      </c>
      <c r="BA503" s="71">
        <v>1455.7</v>
      </c>
      <c r="BB503" s="71">
        <v>0</v>
      </c>
      <c r="BC503" s="71">
        <v>0</v>
      </c>
      <c r="BD503" s="71">
        <v>0</v>
      </c>
      <c r="BE503" s="71">
        <v>0</v>
      </c>
      <c r="BF503" s="71"/>
      <c r="BG503" s="72"/>
      <c r="BH503" s="71">
        <v>0</v>
      </c>
      <c r="BI503" s="71">
        <v>0</v>
      </c>
      <c r="BJ503" s="71">
        <v>64.543999999999997</v>
      </c>
      <c r="BK503" s="71">
        <v>0</v>
      </c>
      <c r="BL503" s="71">
        <v>12.757</v>
      </c>
      <c r="BM503" s="71">
        <v>0</v>
      </c>
      <c r="BN503" s="72"/>
      <c r="BO503" s="71">
        <v>0</v>
      </c>
      <c r="BP503" s="71">
        <v>0</v>
      </c>
      <c r="BQ503" s="71">
        <v>3</v>
      </c>
      <c r="BR503" s="71">
        <v>0</v>
      </c>
      <c r="BS503" s="71">
        <v>1</v>
      </c>
      <c r="BT503" s="71">
        <v>0</v>
      </c>
      <c r="BU503"/>
      <c r="BV503" s="70">
        <v>77.301000000000002</v>
      </c>
      <c r="BW503" s="70">
        <v>0</v>
      </c>
      <c r="BX503" s="70">
        <v>0</v>
      </c>
      <c r="BY503" s="70">
        <v>0</v>
      </c>
      <c r="BZ503" s="70">
        <v>0</v>
      </c>
      <c r="CA503" s="70">
        <v>0</v>
      </c>
      <c r="CB503" s="70">
        <v>0</v>
      </c>
      <c r="CC503" s="70">
        <v>0</v>
      </c>
      <c r="CD503" s="70">
        <v>0</v>
      </c>
    </row>
    <row r="504" spans="1:82">
      <c r="A504" s="70" t="s">
        <v>2231</v>
      </c>
      <c r="B504" s="70">
        <v>251</v>
      </c>
      <c r="C504" s="70">
        <v>13</v>
      </c>
      <c r="D504" s="70">
        <v>15</v>
      </c>
      <c r="E504" s="70">
        <v>2016</v>
      </c>
      <c r="F504" s="70" t="s">
        <v>155</v>
      </c>
      <c r="G504" s="70" t="s">
        <v>2218</v>
      </c>
      <c r="H504" s="70" t="s">
        <v>2219</v>
      </c>
      <c r="I504" s="148"/>
      <c r="J504" s="71">
        <v>52.903506485419477</v>
      </c>
      <c r="K504" s="71">
        <v>1.714108243337978</v>
      </c>
      <c r="L504" s="71">
        <v>0.94891660867534844</v>
      </c>
      <c r="M504" s="71">
        <v>19.69523601071019</v>
      </c>
      <c r="N504" s="71">
        <v>37.443663218741854</v>
      </c>
      <c r="O504" s="71">
        <v>29.12429654845171</v>
      </c>
      <c r="P504" s="71">
        <v>15.815139895367638</v>
      </c>
      <c r="Q504" s="71">
        <v>2.2624851161330364</v>
      </c>
      <c r="R504" s="71">
        <v>0</v>
      </c>
      <c r="S504" s="71">
        <v>2.3463586172529416</v>
      </c>
      <c r="T504" s="72"/>
      <c r="U504" s="71">
        <v>6911420</v>
      </c>
      <c r="V504" s="71">
        <v>850</v>
      </c>
      <c r="W504" s="71">
        <v>16</v>
      </c>
      <c r="X504" s="71">
        <v>5113</v>
      </c>
      <c r="Y504" s="71">
        <v>12894</v>
      </c>
      <c r="Z504" s="71">
        <v>17129</v>
      </c>
      <c r="AA504" s="71">
        <v>3255</v>
      </c>
      <c r="AB504" s="71">
        <v>32032</v>
      </c>
      <c r="AC504" s="71">
        <v>0</v>
      </c>
      <c r="AD504" s="71">
        <v>2.346358617252942</v>
      </c>
      <c r="AE504" s="72"/>
      <c r="AF504" s="71">
        <v>37248869.016553178</v>
      </c>
      <c r="AG504" s="71">
        <v>1341989.694458233</v>
      </c>
      <c r="AH504" s="71">
        <v>146035.71994380039</v>
      </c>
      <c r="AI504" s="71">
        <v>30467922.73224942</v>
      </c>
      <c r="AJ504" s="71">
        <v>53681427.894051641</v>
      </c>
      <c r="AK504" s="71">
        <v>0</v>
      </c>
      <c r="AL504" s="71">
        <v>0</v>
      </c>
      <c r="AM504" s="71">
        <v>4393261.7144917222</v>
      </c>
      <c r="AN504" s="71">
        <v>0</v>
      </c>
      <c r="AO504" s="71">
        <v>0</v>
      </c>
      <c r="AP504" s="71">
        <v>127279506.77174799</v>
      </c>
      <c r="AQ504" s="72"/>
      <c r="AR504" s="71">
        <v>778</v>
      </c>
      <c r="AS504" s="71">
        <v>146</v>
      </c>
      <c r="AT504" s="71">
        <v>0</v>
      </c>
      <c r="AU504" s="71">
        <v>0</v>
      </c>
      <c r="AV504" s="71">
        <v>0</v>
      </c>
      <c r="AW504" s="71">
        <v>0</v>
      </c>
      <c r="AX504" s="71"/>
      <c r="AY504" s="72"/>
      <c r="AZ504" s="71">
        <v>3323.6</v>
      </c>
      <c r="BA504" s="71">
        <v>2041.9</v>
      </c>
      <c r="BB504" s="71">
        <v>0</v>
      </c>
      <c r="BC504" s="71">
        <v>0</v>
      </c>
      <c r="BD504" s="71">
        <v>0</v>
      </c>
      <c r="BE504" s="71">
        <v>0</v>
      </c>
      <c r="BF504" s="71"/>
      <c r="BG504" s="72"/>
      <c r="BH504" s="71">
        <v>0</v>
      </c>
      <c r="BI504" s="71">
        <v>0</v>
      </c>
      <c r="BJ504" s="71">
        <v>65.167000000000002</v>
      </c>
      <c r="BK504" s="71">
        <v>0</v>
      </c>
      <c r="BL504" s="71">
        <v>12.481</v>
      </c>
      <c r="BM504" s="71">
        <v>0</v>
      </c>
      <c r="BN504" s="72"/>
      <c r="BO504" s="71">
        <v>0</v>
      </c>
      <c r="BP504" s="71">
        <v>0</v>
      </c>
      <c r="BQ504" s="71">
        <v>3</v>
      </c>
      <c r="BR504" s="71">
        <v>0</v>
      </c>
      <c r="BS504" s="71">
        <v>1</v>
      </c>
      <c r="BT504" s="71">
        <v>0</v>
      </c>
      <c r="BU504"/>
      <c r="BV504" s="70">
        <v>77.647999999999996</v>
      </c>
      <c r="BW504" s="70">
        <v>0</v>
      </c>
      <c r="BX504" s="70">
        <v>0</v>
      </c>
      <c r="BY504" s="70">
        <v>0</v>
      </c>
      <c r="BZ504" s="70">
        <v>0</v>
      </c>
      <c r="CA504" s="70">
        <v>0</v>
      </c>
      <c r="CB504" s="70">
        <v>0</v>
      </c>
      <c r="CC504" s="70">
        <v>0</v>
      </c>
      <c r="CD504" s="70">
        <v>0</v>
      </c>
    </row>
    <row r="505" spans="1:82">
      <c r="A505" s="70" t="s">
        <v>2232</v>
      </c>
      <c r="B505" s="70">
        <v>252</v>
      </c>
      <c r="C505" s="70">
        <v>14</v>
      </c>
      <c r="D505" s="70">
        <v>15</v>
      </c>
      <c r="E505" s="70">
        <v>2017</v>
      </c>
      <c r="F505" s="70" t="s">
        <v>156</v>
      </c>
      <c r="G505" s="70" t="s">
        <v>2218</v>
      </c>
      <c r="H505" s="70" t="s">
        <v>2219</v>
      </c>
      <c r="I505" s="148"/>
      <c r="J505" s="71">
        <v>52.591513663066515</v>
      </c>
      <c r="K505" s="71">
        <v>1.7500314177219678</v>
      </c>
      <c r="L505" s="71">
        <v>0.88274304957273597</v>
      </c>
      <c r="M505" s="71">
        <v>19.518546529953568</v>
      </c>
      <c r="N505" s="71">
        <v>39.416819713081289</v>
      </c>
      <c r="O505" s="71">
        <v>29.38665064795336</v>
      </c>
      <c r="P505" s="71">
        <v>15.966009702123809</v>
      </c>
      <c r="Q505" s="71">
        <v>2.2162191063463701</v>
      </c>
      <c r="R505" s="71">
        <v>0</v>
      </c>
      <c r="S505" s="71">
        <v>1.9523547680329578</v>
      </c>
      <c r="T505" s="72"/>
      <c r="U505" s="71">
        <v>7320444</v>
      </c>
      <c r="V505" s="71">
        <v>850</v>
      </c>
      <c r="W505" s="71">
        <v>16</v>
      </c>
      <c r="X505" s="71">
        <v>5113</v>
      </c>
      <c r="Y505" s="71">
        <v>13269</v>
      </c>
      <c r="Z505" s="71">
        <v>17570</v>
      </c>
      <c r="AA505" s="71">
        <v>3307</v>
      </c>
      <c r="AB505" s="71">
        <v>32447</v>
      </c>
      <c r="AC505" s="71">
        <v>0</v>
      </c>
      <c r="AD505" s="71">
        <v>1.952354768032958</v>
      </c>
      <c r="AE505" s="72"/>
      <c r="AF505" s="71">
        <v>39497250.146566801</v>
      </c>
      <c r="AG505" s="71">
        <v>1388913.2621819419</v>
      </c>
      <c r="AH505" s="71">
        <v>186104.2092759111</v>
      </c>
      <c r="AI505" s="71">
        <v>30958801.596295591</v>
      </c>
      <c r="AJ505" s="71">
        <v>58325197.688374206</v>
      </c>
      <c r="AK505" s="71">
        <v>0</v>
      </c>
      <c r="AL505" s="71">
        <v>0</v>
      </c>
      <c r="AM505" s="71">
        <v>4457143.2259461479</v>
      </c>
      <c r="AN505" s="71">
        <v>0</v>
      </c>
      <c r="AO505" s="71">
        <v>0</v>
      </c>
      <c r="AP505" s="71">
        <v>134813410.12864059</v>
      </c>
      <c r="AQ505" s="72"/>
      <c r="AR505" s="71">
        <v>837</v>
      </c>
      <c r="AS505" s="71">
        <v>170</v>
      </c>
      <c r="AT505" s="71">
        <v>0</v>
      </c>
      <c r="AU505" s="71">
        <v>0</v>
      </c>
      <c r="AV505" s="71">
        <v>0</v>
      </c>
      <c r="AW505" s="71">
        <v>0</v>
      </c>
      <c r="AX505" s="71"/>
      <c r="AY505" s="72"/>
      <c r="AZ505" s="71">
        <v>3634.7</v>
      </c>
      <c r="BA505" s="71">
        <v>2325.6</v>
      </c>
      <c r="BB505" s="71">
        <v>0</v>
      </c>
      <c r="BC505" s="71">
        <v>0</v>
      </c>
      <c r="BD505" s="71">
        <v>0</v>
      </c>
      <c r="BE505" s="71">
        <v>0</v>
      </c>
      <c r="BF505" s="71"/>
      <c r="BG505" s="72"/>
      <c r="BH505" s="71">
        <v>0</v>
      </c>
      <c r="BI505" s="71">
        <v>0</v>
      </c>
      <c r="BJ505" s="71">
        <v>66.653999999999996</v>
      </c>
      <c r="BK505" s="71">
        <v>0</v>
      </c>
      <c r="BL505" s="71">
        <v>12.282</v>
      </c>
      <c r="BM505" s="71">
        <v>0</v>
      </c>
      <c r="BN505" s="72"/>
      <c r="BO505" s="71">
        <v>0</v>
      </c>
      <c r="BP505" s="71">
        <v>0</v>
      </c>
      <c r="BQ505" s="71">
        <v>3</v>
      </c>
      <c r="BR505" s="71">
        <v>0</v>
      </c>
      <c r="BS505" s="71">
        <v>1</v>
      </c>
      <c r="BT505" s="71">
        <v>0</v>
      </c>
      <c r="BU505"/>
      <c r="BV505" s="70">
        <v>78.936000000000007</v>
      </c>
      <c r="BW505" s="70">
        <v>0</v>
      </c>
      <c r="BX505" s="70">
        <v>0</v>
      </c>
      <c r="BY505" s="70">
        <v>0</v>
      </c>
      <c r="BZ505" s="70">
        <v>0</v>
      </c>
      <c r="CA505" s="70">
        <v>0</v>
      </c>
      <c r="CB505" s="70">
        <v>0</v>
      </c>
      <c r="CC505" s="70">
        <v>0</v>
      </c>
      <c r="CD505" s="70">
        <v>0</v>
      </c>
    </row>
    <row r="506" spans="1:82">
      <c r="A506" s="70" t="s">
        <v>2233</v>
      </c>
      <c r="B506" s="70">
        <v>253</v>
      </c>
      <c r="C506" s="70">
        <v>15</v>
      </c>
      <c r="D506" s="70">
        <v>15</v>
      </c>
      <c r="E506" s="70">
        <v>2018</v>
      </c>
      <c r="F506" s="70" t="s">
        <v>183</v>
      </c>
      <c r="G506" s="70" t="s">
        <v>2218</v>
      </c>
      <c r="H506" s="70" t="s">
        <v>2219</v>
      </c>
      <c r="I506" s="148"/>
      <c r="J506" s="71">
        <v>50.628702635855596</v>
      </c>
      <c r="K506" s="71">
        <v>1.6338294817202543</v>
      </c>
      <c r="L506" s="71">
        <v>0.82204243859835491</v>
      </c>
      <c r="M506" s="71">
        <v>19.822212784538671</v>
      </c>
      <c r="N506" s="71">
        <v>36.213502397972064</v>
      </c>
      <c r="O506" s="71">
        <v>29.223485882731829</v>
      </c>
      <c r="P506" s="71">
        <v>16.156011869199709</v>
      </c>
      <c r="Q506" s="71">
        <v>2.0684968781961799</v>
      </c>
      <c r="R506" s="71">
        <v>0</v>
      </c>
      <c r="S506" s="71">
        <v>2.729273881209819</v>
      </c>
      <c r="T506" s="72"/>
      <c r="U506" s="71">
        <v>7354335.0000000009</v>
      </c>
      <c r="V506" s="71">
        <v>850</v>
      </c>
      <c r="W506" s="71">
        <v>16</v>
      </c>
      <c r="X506" s="71">
        <v>5113</v>
      </c>
      <c r="Y506" s="71">
        <v>13439</v>
      </c>
      <c r="Z506" s="71">
        <v>17807</v>
      </c>
      <c r="AA506" s="71">
        <v>3380</v>
      </c>
      <c r="AB506" s="71">
        <v>32636</v>
      </c>
      <c r="AC506" s="71">
        <v>0</v>
      </c>
      <c r="AD506" s="71">
        <v>2.729273881209819</v>
      </c>
      <c r="AE506" s="72"/>
      <c r="AF506" s="71">
        <v>38255174.019015603</v>
      </c>
      <c r="AG506" s="71">
        <v>1233914.907947073</v>
      </c>
      <c r="AH506" s="71">
        <v>175507.87295075311</v>
      </c>
      <c r="AI506" s="71">
        <v>29871533.553784031</v>
      </c>
      <c r="AJ506" s="71">
        <v>52919137.496009327</v>
      </c>
      <c r="AK506" s="71">
        <v>0</v>
      </c>
      <c r="AL506" s="71">
        <v>0</v>
      </c>
      <c r="AM506" s="71">
        <v>4492381.6491853716</v>
      </c>
      <c r="AN506" s="71">
        <v>0</v>
      </c>
      <c r="AO506" s="71">
        <v>0</v>
      </c>
      <c r="AP506" s="71">
        <v>126947649.49889217</v>
      </c>
      <c r="AQ506" s="72"/>
      <c r="AR506" s="71">
        <v>903</v>
      </c>
      <c r="AS506" s="71">
        <v>186</v>
      </c>
      <c r="AT506" s="71">
        <v>0</v>
      </c>
      <c r="AU506" s="71">
        <v>0</v>
      </c>
      <c r="AV506" s="71">
        <v>0</v>
      </c>
      <c r="AW506" s="71">
        <v>0</v>
      </c>
      <c r="AX506" s="71"/>
      <c r="AY506" s="72"/>
      <c r="AZ506" s="71">
        <v>3964.6</v>
      </c>
      <c r="BA506" s="71">
        <v>2590</v>
      </c>
      <c r="BB506" s="71">
        <v>0</v>
      </c>
      <c r="BC506" s="71">
        <v>0</v>
      </c>
      <c r="BD506" s="71">
        <v>0</v>
      </c>
      <c r="BE506" s="71">
        <v>0</v>
      </c>
      <c r="BF506" s="71"/>
      <c r="BG506" s="72"/>
      <c r="BH506" s="71">
        <v>0</v>
      </c>
      <c r="BI506" s="71">
        <v>0</v>
      </c>
      <c r="BJ506" s="71">
        <v>64.742000000000004</v>
      </c>
      <c r="BK506" s="71">
        <v>0</v>
      </c>
      <c r="BL506" s="71">
        <v>12.125</v>
      </c>
      <c r="BM506" s="71">
        <v>0</v>
      </c>
      <c r="BN506" s="72"/>
      <c r="BO506" s="71">
        <v>0</v>
      </c>
      <c r="BP506" s="71">
        <v>0</v>
      </c>
      <c r="BQ506" s="71">
        <v>3</v>
      </c>
      <c r="BR506" s="71">
        <v>0</v>
      </c>
      <c r="BS506" s="71">
        <v>1</v>
      </c>
      <c r="BT506" s="71">
        <v>0</v>
      </c>
      <c r="BU506"/>
      <c r="BV506" s="70">
        <v>76.867000000000004</v>
      </c>
      <c r="BW506" s="70">
        <v>0</v>
      </c>
      <c r="BX506" s="70">
        <v>0</v>
      </c>
      <c r="BY506" s="70">
        <v>0</v>
      </c>
      <c r="BZ506" s="70">
        <v>0</v>
      </c>
      <c r="CA506" s="70">
        <v>0</v>
      </c>
      <c r="CB506" s="70">
        <v>0</v>
      </c>
      <c r="CC506" s="70">
        <v>0</v>
      </c>
      <c r="CD506" s="70">
        <v>0</v>
      </c>
    </row>
    <row r="507" spans="1:82">
      <c r="A507" s="70" t="s">
        <v>2234</v>
      </c>
      <c r="B507" s="70">
        <v>254</v>
      </c>
      <c r="C507" s="70">
        <v>16</v>
      </c>
      <c r="D507" s="70">
        <v>15</v>
      </c>
      <c r="E507" s="70">
        <v>2019</v>
      </c>
      <c r="F507" s="70" t="s">
        <v>158</v>
      </c>
      <c r="G507" s="70" t="s">
        <v>2218</v>
      </c>
      <c r="H507" s="70" t="s">
        <v>2219</v>
      </c>
      <c r="I507" s="148"/>
      <c r="J507" s="71">
        <v>49.247626349383644</v>
      </c>
      <c r="K507" s="71">
        <v>1.4659155779452226</v>
      </c>
      <c r="L507" s="71">
        <v>0.82646091663997634</v>
      </c>
      <c r="M507" s="71">
        <v>18.895678243379074</v>
      </c>
      <c r="N507" s="71">
        <v>35.824806804381453</v>
      </c>
      <c r="O507" s="71">
        <v>28.832376701141818</v>
      </c>
      <c r="P507" s="71">
        <v>15.728836402807804</v>
      </c>
      <c r="Q507" s="71">
        <v>2.0221204740169498</v>
      </c>
      <c r="R507" s="71">
        <v>0</v>
      </c>
      <c r="S507" s="71">
        <v>5.3000749045233437</v>
      </c>
      <c r="T507" s="72"/>
      <c r="U507" s="71">
        <v>7486172</v>
      </c>
      <c r="V507" s="71">
        <v>850</v>
      </c>
      <c r="W507" s="71">
        <v>16</v>
      </c>
      <c r="X507" s="71">
        <v>5113</v>
      </c>
      <c r="Y507" s="71">
        <v>13697</v>
      </c>
      <c r="Z507" s="71">
        <v>18051</v>
      </c>
      <c r="AA507" s="71">
        <v>3266</v>
      </c>
      <c r="AB507" s="71">
        <v>32768</v>
      </c>
      <c r="AC507" s="71">
        <v>0</v>
      </c>
      <c r="AD507" s="71">
        <v>5.3000749045233437</v>
      </c>
      <c r="AE507" s="72"/>
      <c r="AF507" s="71">
        <v>37840941.772801086</v>
      </c>
      <c r="AG507" s="71">
        <v>1189646.930792141</v>
      </c>
      <c r="AH507" s="71">
        <v>188509.70901857241</v>
      </c>
      <c r="AI507" s="71">
        <v>30838595.909673389</v>
      </c>
      <c r="AJ507" s="71">
        <v>58351537.337861627</v>
      </c>
      <c r="AK507" s="71">
        <v>0</v>
      </c>
      <c r="AL507" s="71">
        <v>0</v>
      </c>
      <c r="AM507" s="71">
        <v>4462754.9226280702</v>
      </c>
      <c r="AN507" s="71">
        <v>0</v>
      </c>
      <c r="AO507" s="71">
        <v>0</v>
      </c>
      <c r="AP507" s="71">
        <v>132871986.58277489</v>
      </c>
      <c r="AQ507" s="72"/>
      <c r="AR507" s="71">
        <v>971</v>
      </c>
      <c r="AS507" s="71">
        <v>205</v>
      </c>
      <c r="AT507" s="71">
        <v>0</v>
      </c>
      <c r="AU507" s="71">
        <v>0</v>
      </c>
      <c r="AV507" s="71">
        <v>0</v>
      </c>
      <c r="AW507" s="71">
        <v>0</v>
      </c>
      <c r="AX507" s="71"/>
      <c r="AY507" s="72"/>
      <c r="AZ507" s="71">
        <v>4309.0000000000009</v>
      </c>
      <c r="BA507" s="71">
        <v>2800.2999999999988</v>
      </c>
      <c r="BB507" s="71">
        <v>0</v>
      </c>
      <c r="BC507" s="71">
        <v>0</v>
      </c>
      <c r="BD507" s="71">
        <v>0</v>
      </c>
      <c r="BE507" s="71">
        <v>0</v>
      </c>
      <c r="BF507" s="71"/>
      <c r="BG507" s="72"/>
      <c r="BH507" s="71">
        <v>0</v>
      </c>
      <c r="BI507" s="71">
        <v>0</v>
      </c>
      <c r="BJ507" s="71">
        <v>60.951999999999998</v>
      </c>
      <c r="BK507" s="71">
        <v>0</v>
      </c>
      <c r="BL507" s="71">
        <v>0</v>
      </c>
      <c r="BM507" s="71">
        <v>0</v>
      </c>
      <c r="BN507" s="72"/>
      <c r="BO507" s="71">
        <v>0</v>
      </c>
      <c r="BP507" s="71">
        <v>0</v>
      </c>
      <c r="BQ507" s="71">
        <v>3</v>
      </c>
      <c r="BR507" s="71">
        <v>0</v>
      </c>
      <c r="BS507" s="71">
        <v>0</v>
      </c>
      <c r="BT507" s="71">
        <v>0</v>
      </c>
      <c r="BU507"/>
      <c r="BV507" s="70">
        <v>60.951999999999998</v>
      </c>
      <c r="BW507" s="70">
        <v>0</v>
      </c>
      <c r="BX507" s="70">
        <v>0</v>
      </c>
      <c r="BY507" s="70">
        <v>0</v>
      </c>
      <c r="BZ507" s="70">
        <v>0</v>
      </c>
      <c r="CA507" s="70">
        <v>0</v>
      </c>
      <c r="CB507" s="70">
        <v>0</v>
      </c>
      <c r="CC507" s="70">
        <v>0</v>
      </c>
      <c r="CD507" s="70">
        <v>0</v>
      </c>
    </row>
    <row r="508" spans="1:82">
      <c r="A508" s="70" t="s">
        <v>2235</v>
      </c>
      <c r="B508" s="70">
        <v>255</v>
      </c>
      <c r="C508" s="70">
        <v>17</v>
      </c>
      <c r="D508" s="70">
        <v>15</v>
      </c>
      <c r="E508" s="70">
        <v>2020</v>
      </c>
      <c r="F508" s="70" t="s">
        <v>159</v>
      </c>
      <c r="G508" s="70" t="s">
        <v>2218</v>
      </c>
      <c r="H508" s="70" t="s">
        <v>2219</v>
      </c>
      <c r="I508" s="148"/>
      <c r="J508" s="71">
        <v>44.866810898700628</v>
      </c>
      <c r="K508" s="71">
        <v>1.8534746249667224</v>
      </c>
      <c r="L508" s="71">
        <v>0</v>
      </c>
      <c r="M508" s="71">
        <v>19.2950461169528</v>
      </c>
      <c r="N508" s="71">
        <v>36.227339219166723</v>
      </c>
      <c r="O508" s="71">
        <v>25.769234051055125</v>
      </c>
      <c r="P508" s="71">
        <v>15.328236192944942</v>
      </c>
      <c r="Q508" s="71">
        <v>1.9471189295259299</v>
      </c>
      <c r="R508" s="71">
        <v>0</v>
      </c>
      <c r="S508" s="71">
        <v>2.753877781210722</v>
      </c>
      <c r="T508" s="72"/>
      <c r="U508" s="71">
        <v>6685692</v>
      </c>
      <c r="V508" s="71">
        <v>1002</v>
      </c>
      <c r="W508" s="71">
        <v>0</v>
      </c>
      <c r="X508" s="71">
        <v>5898</v>
      </c>
      <c r="Y508" s="71">
        <v>13986</v>
      </c>
      <c r="Z508" s="71">
        <v>18414</v>
      </c>
      <c r="AA508" s="71">
        <v>3383</v>
      </c>
      <c r="AB508" s="71">
        <v>33024</v>
      </c>
      <c r="AC508" s="71">
        <v>0</v>
      </c>
      <c r="AD508" s="71">
        <v>2.753877781210722</v>
      </c>
      <c r="AE508" s="72"/>
      <c r="AF508" s="71">
        <v>34974573.567524157</v>
      </c>
      <c r="AG508" s="71">
        <v>1429511.4895892213</v>
      </c>
      <c r="AH508" s="71">
        <v>0</v>
      </c>
      <c r="AI508" s="71">
        <v>32848602.428893868</v>
      </c>
      <c r="AJ508" s="71">
        <v>61407890.667531863</v>
      </c>
      <c r="AK508" s="71"/>
      <c r="AL508" s="71"/>
      <c r="AM508" s="71">
        <v>4309998.9042925397</v>
      </c>
      <c r="AN508" s="71"/>
      <c r="AO508" s="71"/>
      <c r="AP508" s="71">
        <v>134970577.05783165</v>
      </c>
      <c r="AQ508" s="72"/>
      <c r="AR508" s="71">
        <v>1036</v>
      </c>
      <c r="AS508" s="71">
        <v>206</v>
      </c>
      <c r="AT508" s="71">
        <v>0</v>
      </c>
      <c r="AU508" s="71">
        <v>0</v>
      </c>
      <c r="AV508" s="71">
        <v>0</v>
      </c>
      <c r="AW508" s="71">
        <v>0</v>
      </c>
      <c r="AX508" s="71"/>
      <c r="AY508" s="72"/>
      <c r="AZ508" s="71">
        <v>4629.9000000000005</v>
      </c>
      <c r="BA508" s="71">
        <v>2810.3</v>
      </c>
      <c r="BB508" s="71">
        <v>0</v>
      </c>
      <c r="BC508" s="71">
        <v>0</v>
      </c>
      <c r="BD508" s="71">
        <v>0</v>
      </c>
      <c r="BE508" s="71">
        <v>0</v>
      </c>
      <c r="BF508" s="71"/>
      <c r="BG508" s="72"/>
      <c r="BH508" s="71">
        <v>0</v>
      </c>
      <c r="BI508" s="71">
        <v>0</v>
      </c>
      <c r="BJ508" s="71">
        <v>56.87</v>
      </c>
      <c r="BK508" s="71">
        <v>0</v>
      </c>
      <c r="BL508" s="71">
        <v>11.087999999999999</v>
      </c>
      <c r="BM508" s="71">
        <v>0</v>
      </c>
      <c r="BN508" s="72"/>
      <c r="BO508" s="71">
        <v>0</v>
      </c>
      <c r="BP508" s="71">
        <v>0</v>
      </c>
      <c r="BQ508" s="71">
        <v>3</v>
      </c>
      <c r="BR508" s="71">
        <v>0</v>
      </c>
      <c r="BS508" s="71">
        <v>1</v>
      </c>
      <c r="BT508" s="71">
        <v>0</v>
      </c>
      <c r="BU508"/>
      <c r="BV508" s="70">
        <v>67.957999999999998</v>
      </c>
      <c r="BW508" s="70">
        <v>0</v>
      </c>
      <c r="BX508" s="70">
        <v>0</v>
      </c>
      <c r="BY508" s="70">
        <v>0</v>
      </c>
      <c r="BZ508" s="70">
        <v>0</v>
      </c>
      <c r="CA508" s="70">
        <v>0</v>
      </c>
      <c r="CB508" s="70">
        <v>0</v>
      </c>
      <c r="CC508" s="70">
        <v>0</v>
      </c>
      <c r="CD508" s="70">
        <v>0</v>
      </c>
    </row>
    <row r="509" spans="1:82">
      <c r="A509" s="70" t="s">
        <v>2236</v>
      </c>
      <c r="B509" s="70">
        <v>255</v>
      </c>
      <c r="C509" s="70">
        <v>18</v>
      </c>
      <c r="D509" s="70">
        <v>15</v>
      </c>
      <c r="E509" s="70">
        <v>2021</v>
      </c>
      <c r="F509" s="70" t="s">
        <v>160</v>
      </c>
      <c r="G509" s="70" t="s">
        <v>2218</v>
      </c>
      <c r="H509" s="70" t="s">
        <v>2219</v>
      </c>
      <c r="I509" s="148"/>
      <c r="J509" s="71">
        <v>47.699810120216512</v>
      </c>
      <c r="K509" s="71">
        <v>2.10017809130454</v>
      </c>
      <c r="L509" s="71">
        <v>0</v>
      </c>
      <c r="M509" s="71">
        <v>21.838064161437337</v>
      </c>
      <c r="N509" s="71">
        <v>36.157674643820222</v>
      </c>
      <c r="O509" s="71">
        <v>25.296233038813224</v>
      </c>
      <c r="P509" s="71">
        <v>15.85887959425618</v>
      </c>
      <c r="Q509" s="71">
        <v>1.9365251910507599</v>
      </c>
      <c r="R509" s="71">
        <v>0</v>
      </c>
      <c r="S509" s="71">
        <v>3.7025299629403139</v>
      </c>
      <c r="T509" s="72"/>
      <c r="U509" s="71">
        <v>7485590</v>
      </c>
      <c r="V509" s="71">
        <v>1002</v>
      </c>
      <c r="W509" s="71">
        <v>0</v>
      </c>
      <c r="X509" s="71">
        <v>5898</v>
      </c>
      <c r="Y509" s="71">
        <v>14191</v>
      </c>
      <c r="Z509" s="71">
        <v>18612</v>
      </c>
      <c r="AA509" s="71">
        <v>3413</v>
      </c>
      <c r="AB509" s="71">
        <v>33167</v>
      </c>
      <c r="AC509" s="71">
        <v>0</v>
      </c>
      <c r="AD509" s="71">
        <v>3.7025299629403139</v>
      </c>
      <c r="AE509" s="72"/>
      <c r="AF509" s="71">
        <v>36724942.155680835</v>
      </c>
      <c r="AG509" s="71">
        <v>1591857.890482153</v>
      </c>
      <c r="AH509" s="71">
        <v>0</v>
      </c>
      <c r="AI509" s="71">
        <v>35051191.086980417</v>
      </c>
      <c r="AJ509" s="71">
        <v>56865545.699727908</v>
      </c>
      <c r="AK509" s="71">
        <v>0</v>
      </c>
      <c r="AL509" s="71">
        <v>0</v>
      </c>
      <c r="AM509" s="71">
        <v>4353629.3669213997</v>
      </c>
      <c r="AN509" s="71">
        <v>0</v>
      </c>
      <c r="AO509" s="71">
        <v>0</v>
      </c>
      <c r="AP509" s="71">
        <v>134587166.19979271</v>
      </c>
      <c r="AQ509" s="72"/>
      <c r="AR509" s="71">
        <v>1129</v>
      </c>
      <c r="AS509" s="71">
        <v>207</v>
      </c>
      <c r="AT509" s="71">
        <v>0</v>
      </c>
      <c r="AU509" s="71">
        <v>0</v>
      </c>
      <c r="AV509" s="71">
        <v>0</v>
      </c>
      <c r="AW509" s="71">
        <v>0</v>
      </c>
      <c r="AX509" s="71"/>
      <c r="AY509" s="72"/>
      <c r="AZ509" s="71">
        <v>5113.300000000002</v>
      </c>
      <c r="BA509" s="71">
        <v>2859.8</v>
      </c>
      <c r="BB509" s="71">
        <v>0</v>
      </c>
      <c r="BC509" s="71">
        <v>0</v>
      </c>
      <c r="BD509" s="71">
        <v>0</v>
      </c>
      <c r="BE509" s="71">
        <v>0</v>
      </c>
      <c r="BF509" s="71"/>
      <c r="BG509" s="72"/>
      <c r="BH509" s="71">
        <v>0</v>
      </c>
      <c r="BI509" s="71">
        <v>0</v>
      </c>
      <c r="BJ509" s="71">
        <v>59.11</v>
      </c>
      <c r="BK509" s="71">
        <v>0</v>
      </c>
      <c r="BL509" s="71">
        <v>11.94</v>
      </c>
      <c r="BM509" s="71">
        <v>0</v>
      </c>
      <c r="BN509" s="72"/>
      <c r="BO509" s="71">
        <v>0</v>
      </c>
      <c r="BP509" s="71">
        <v>0</v>
      </c>
      <c r="BQ509" s="71">
        <v>3</v>
      </c>
      <c r="BR509" s="71">
        <v>0</v>
      </c>
      <c r="BS509" s="71">
        <v>1</v>
      </c>
      <c r="BT509" s="71">
        <v>0</v>
      </c>
      <c r="BU509"/>
      <c r="BV509" s="70">
        <v>71.05</v>
      </c>
      <c r="BW509" s="70">
        <v>0</v>
      </c>
      <c r="BX509" s="70">
        <v>0</v>
      </c>
      <c r="BY509" s="70">
        <v>0</v>
      </c>
      <c r="BZ509" s="70">
        <v>0</v>
      </c>
      <c r="CA509" s="70">
        <v>0</v>
      </c>
      <c r="CB509" s="70">
        <v>0</v>
      </c>
      <c r="CC509" s="70">
        <v>0</v>
      </c>
      <c r="CD509" s="70">
        <v>0</v>
      </c>
    </row>
    <row r="510" spans="1:82">
      <c r="A510" s="70" t="s">
        <v>2237</v>
      </c>
      <c r="B510" s="70">
        <v>255</v>
      </c>
      <c r="C510" s="70">
        <v>19</v>
      </c>
      <c r="D510" s="70">
        <v>15</v>
      </c>
      <c r="E510" s="70">
        <v>2022</v>
      </c>
      <c r="F510" s="70" t="s">
        <v>161</v>
      </c>
      <c r="G510" s="70" t="s">
        <v>2218</v>
      </c>
      <c r="H510" s="70" t="s">
        <v>2219</v>
      </c>
      <c r="I510" s="148"/>
      <c r="J510" s="71">
        <v>46.039437614043536</v>
      </c>
      <c r="K510" s="71">
        <v>1.8915198618526907</v>
      </c>
      <c r="L510" s="71">
        <v>0</v>
      </c>
      <c r="M510" s="71">
        <v>20.624747297883761</v>
      </c>
      <c r="N510" s="71">
        <v>36.462381492487303</v>
      </c>
      <c r="O510" s="71">
        <v>26.593119659593395</v>
      </c>
      <c r="P510" s="71">
        <v>16.261507707059874</v>
      </c>
      <c r="Q510" s="71">
        <v>1.9636624666663027</v>
      </c>
      <c r="R510" s="71">
        <v>0</v>
      </c>
      <c r="S510" s="71">
        <v>3.7279000696597469</v>
      </c>
      <c r="T510" s="72"/>
      <c r="U510" s="71">
        <v>8748077</v>
      </c>
      <c r="V510" s="71">
        <v>1002</v>
      </c>
      <c r="W510" s="71">
        <v>0</v>
      </c>
      <c r="X510" s="71">
        <v>5898</v>
      </c>
      <c r="Y510" s="71">
        <v>14510</v>
      </c>
      <c r="Z510" s="71">
        <v>18590</v>
      </c>
      <c r="AA510" s="71">
        <v>3553</v>
      </c>
      <c r="AB510" s="71">
        <v>33356</v>
      </c>
      <c r="AC510" s="71">
        <v>0</v>
      </c>
      <c r="AD510" s="71">
        <v>3.7279000696597469</v>
      </c>
      <c r="AE510" s="72"/>
      <c r="AF510" s="71">
        <v>36473495.851687819</v>
      </c>
      <c r="AG510" s="71">
        <v>1529970.821289611</v>
      </c>
      <c r="AH510" s="71">
        <v>0</v>
      </c>
      <c r="AI510" s="71">
        <v>34281112.162908912</v>
      </c>
      <c r="AJ510" s="71">
        <v>60117300.380943067</v>
      </c>
      <c r="AK510" s="71">
        <v>0</v>
      </c>
      <c r="AL510" s="71">
        <v>0</v>
      </c>
      <c r="AM510" s="71">
        <v>4307170.0322437463</v>
      </c>
      <c r="AN510" s="71">
        <v>0</v>
      </c>
      <c r="AO510" s="71">
        <v>0</v>
      </c>
      <c r="AP510" s="71">
        <v>136709049.24907318</v>
      </c>
      <c r="AQ510" s="72"/>
      <c r="AR510" s="71">
        <v>1235</v>
      </c>
      <c r="AS510" s="71">
        <v>211</v>
      </c>
      <c r="AT510" s="71">
        <v>0</v>
      </c>
      <c r="AU510" s="71">
        <v>0</v>
      </c>
      <c r="AV510" s="71">
        <v>0</v>
      </c>
      <c r="AW510" s="71">
        <v>0</v>
      </c>
      <c r="AX510" s="71"/>
      <c r="AY510" s="72"/>
      <c r="AZ510" s="71">
        <v>5690.9000000000051</v>
      </c>
      <c r="BA510" s="71">
        <v>2914.5999999999995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2238</v>
      </c>
      <c r="B511" s="70">
        <v>255</v>
      </c>
      <c r="C511" s="70">
        <v>20</v>
      </c>
      <c r="D511" s="70">
        <v>15</v>
      </c>
      <c r="E511" s="70">
        <v>2023</v>
      </c>
      <c r="F511" s="70" t="s">
        <v>1539</v>
      </c>
      <c r="G511" s="70" t="s">
        <v>2218</v>
      </c>
      <c r="H511" s="70" t="s">
        <v>2219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1337</v>
      </c>
      <c r="AS511" s="71">
        <v>215</v>
      </c>
      <c r="AT511" s="71">
        <v>0</v>
      </c>
      <c r="AU511" s="71">
        <v>0</v>
      </c>
      <c r="AV511" s="71">
        <v>0</v>
      </c>
      <c r="AW511" s="71">
        <v>0</v>
      </c>
      <c r="AX511" s="71"/>
      <c r="AY511" s="72"/>
      <c r="AZ511" s="71">
        <v>6233.0000000000055</v>
      </c>
      <c r="BA511" s="71">
        <v>2979.4999999999995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2239</v>
      </c>
      <c r="B512" s="70">
        <v>255</v>
      </c>
      <c r="C512" s="70">
        <v>21</v>
      </c>
      <c r="D512" s="70">
        <v>15</v>
      </c>
      <c r="E512" s="70">
        <v>2024</v>
      </c>
      <c r="F512" s="70" t="s">
        <v>1554</v>
      </c>
      <c r="G512" s="70" t="s">
        <v>2218</v>
      </c>
      <c r="H512" s="70" t="s">
        <v>2219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2240</v>
      </c>
      <c r="B513" s="70">
        <v>307</v>
      </c>
      <c r="C513" s="70">
        <v>1</v>
      </c>
      <c r="D513" s="70">
        <v>19</v>
      </c>
      <c r="E513" s="70">
        <v>1990</v>
      </c>
      <c r="F513" s="70" t="s">
        <v>787</v>
      </c>
      <c r="G513" s="70" t="s">
        <v>2241</v>
      </c>
      <c r="H513" s="70" t="s">
        <v>2242</v>
      </c>
      <c r="I513" s="148"/>
      <c r="J513" s="71">
        <v>9.7265654230173304</v>
      </c>
      <c r="K513" s="71">
        <v>2.7396767662365971</v>
      </c>
      <c r="L513" s="71">
        <v>0</v>
      </c>
      <c r="M513" s="71">
        <v>15.847448554665551</v>
      </c>
      <c r="N513" s="71">
        <v>26.807116796225198</v>
      </c>
      <c r="O513" s="71">
        <v>22.82697074470008</v>
      </c>
      <c r="P513" s="71">
        <v>13.44666734153614</v>
      </c>
      <c r="Q513" s="71">
        <v>2.0839943884618299</v>
      </c>
      <c r="R513" s="71">
        <v>0</v>
      </c>
      <c r="S513" s="71">
        <v>2.4142607019447428</v>
      </c>
      <c r="T513" s="72"/>
      <c r="U513" s="71">
        <v>1608236</v>
      </c>
      <c r="V513" s="71">
        <v>984</v>
      </c>
      <c r="W513" s="71">
        <v>0</v>
      </c>
      <c r="X513" s="71">
        <v>5431</v>
      </c>
      <c r="Y513" s="71">
        <v>10429</v>
      </c>
      <c r="Z513" s="71">
        <v>9389</v>
      </c>
      <c r="AA513" s="71">
        <v>3265</v>
      </c>
      <c r="AB513" s="71">
        <v>33837</v>
      </c>
      <c r="AC513" s="71">
        <v>0</v>
      </c>
      <c r="AD513" s="71">
        <v>2.4142607019447428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2243</v>
      </c>
      <c r="B514" s="70">
        <v>308</v>
      </c>
      <c r="C514" s="70">
        <v>2</v>
      </c>
      <c r="D514" s="70">
        <v>19</v>
      </c>
      <c r="E514" s="70">
        <v>2005</v>
      </c>
      <c r="F514" s="70" t="s">
        <v>789</v>
      </c>
      <c r="G514" s="70" t="s">
        <v>2241</v>
      </c>
      <c r="H514" s="70" t="s">
        <v>2242</v>
      </c>
      <c r="I514" s="148"/>
      <c r="J514" s="71">
        <v>6.0915308958447572</v>
      </c>
      <c r="K514" s="71">
        <v>1.6828165352742721</v>
      </c>
      <c r="L514" s="71">
        <v>0</v>
      </c>
      <c r="M514" s="71">
        <v>26.438592176437702</v>
      </c>
      <c r="N514" s="71">
        <v>37.328827501414459</v>
      </c>
      <c r="O514" s="71">
        <v>31.73965843949858</v>
      </c>
      <c r="P514" s="71">
        <v>13.386302258387101</v>
      </c>
      <c r="Q514" s="71">
        <v>1.99307134209633</v>
      </c>
      <c r="R514" s="71">
        <v>0</v>
      </c>
      <c r="S514" s="71">
        <v>0.79434031188946008</v>
      </c>
      <c r="T514" s="72"/>
      <c r="U514" s="71">
        <v>922958</v>
      </c>
      <c r="V514" s="71">
        <v>713</v>
      </c>
      <c r="W514" s="71">
        <v>0</v>
      </c>
      <c r="X514" s="71">
        <v>4894</v>
      </c>
      <c r="Y514" s="71">
        <v>12525</v>
      </c>
      <c r="Z514" s="71">
        <v>15107</v>
      </c>
      <c r="AA514" s="71">
        <v>2662</v>
      </c>
      <c r="AB514" s="71">
        <v>33830</v>
      </c>
      <c r="AC514" s="71">
        <v>0</v>
      </c>
      <c r="AD514" s="71">
        <v>0.79434031188946008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2244</v>
      </c>
      <c r="B515" s="70">
        <v>309</v>
      </c>
      <c r="C515" s="70">
        <v>3</v>
      </c>
      <c r="D515" s="70">
        <v>19</v>
      </c>
      <c r="E515" s="70">
        <v>2006</v>
      </c>
      <c r="F515" s="70" t="s">
        <v>790</v>
      </c>
      <c r="G515" s="70" t="s">
        <v>2241</v>
      </c>
      <c r="H515" s="70" t="s">
        <v>2242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2245</v>
      </c>
      <c r="B516" s="70">
        <v>310</v>
      </c>
      <c r="C516" s="70">
        <v>4</v>
      </c>
      <c r="D516" s="70">
        <v>19</v>
      </c>
      <c r="E516" s="70">
        <v>2007</v>
      </c>
      <c r="F516" s="70" t="s">
        <v>791</v>
      </c>
      <c r="G516" s="70" t="s">
        <v>2241</v>
      </c>
      <c r="H516" s="70" t="s">
        <v>2242</v>
      </c>
      <c r="I516" s="148"/>
      <c r="J516" s="71">
        <v>6.6215214410137504</v>
      </c>
      <c r="K516" s="71">
        <v>1.6220846500583901</v>
      </c>
      <c r="L516" s="71">
        <v>0.5505176645522708</v>
      </c>
      <c r="M516" s="71">
        <v>25.55959172351389</v>
      </c>
      <c r="N516" s="71">
        <v>40.169711744621111</v>
      </c>
      <c r="O516" s="71">
        <v>30.73012928265214</v>
      </c>
      <c r="P516" s="71">
        <v>13.32286217970173</v>
      </c>
      <c r="Q516" s="71">
        <v>2.0767302455024499</v>
      </c>
      <c r="R516" s="71">
        <v>0</v>
      </c>
      <c r="S516" s="71">
        <v>0.97486826848052299</v>
      </c>
      <c r="T516" s="72"/>
      <c r="U516" s="71">
        <v>1028616</v>
      </c>
      <c r="V516" s="71">
        <v>705</v>
      </c>
      <c r="W516" s="71">
        <v>7</v>
      </c>
      <c r="X516" s="71">
        <v>5963</v>
      </c>
      <c r="Y516" s="71">
        <v>12744</v>
      </c>
      <c r="Z516" s="71">
        <v>15205</v>
      </c>
      <c r="AA516" s="71">
        <v>2609</v>
      </c>
      <c r="AB516" s="71">
        <v>33386</v>
      </c>
      <c r="AC516" s="71">
        <v>0</v>
      </c>
      <c r="AD516" s="71">
        <v>0.97486826848052299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2246</v>
      </c>
      <c r="B517" s="70">
        <v>311</v>
      </c>
      <c r="C517" s="70">
        <v>5</v>
      </c>
      <c r="D517" s="70">
        <v>19</v>
      </c>
      <c r="E517" s="70">
        <v>2008</v>
      </c>
      <c r="F517" s="70" t="s">
        <v>792</v>
      </c>
      <c r="G517" s="70" t="s">
        <v>2241</v>
      </c>
      <c r="H517" s="70" t="s">
        <v>2242</v>
      </c>
      <c r="I517" s="148"/>
      <c r="J517" s="71">
        <v>5.6965091807928792</v>
      </c>
      <c r="K517" s="71">
        <v>1.294290908198892</v>
      </c>
      <c r="L517" s="71">
        <v>0</v>
      </c>
      <c r="M517" s="71">
        <v>26.966674655017599</v>
      </c>
      <c r="N517" s="71">
        <v>40.522583947883469</v>
      </c>
      <c r="O517" s="71">
        <v>29.834567320119941</v>
      </c>
      <c r="P517" s="71">
        <v>12.83331539914257</v>
      </c>
      <c r="Q517" s="71">
        <v>2.0288662771266202</v>
      </c>
      <c r="R517" s="71">
        <v>0</v>
      </c>
      <c r="S517" s="71">
        <v>1.0702576500000001</v>
      </c>
      <c r="T517" s="72"/>
      <c r="U517" s="71">
        <v>971195</v>
      </c>
      <c r="V517" s="71">
        <v>705</v>
      </c>
      <c r="W517" s="71">
        <v>0</v>
      </c>
      <c r="X517" s="71">
        <v>5963</v>
      </c>
      <c r="Y517" s="71">
        <v>12806</v>
      </c>
      <c r="Z517" s="71">
        <v>15280</v>
      </c>
      <c r="AA517" s="71">
        <v>2516</v>
      </c>
      <c r="AB517" s="71">
        <v>33153</v>
      </c>
      <c r="AC517" s="71">
        <v>0</v>
      </c>
      <c r="AD517" s="71">
        <v>1.0702576500000001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2247</v>
      </c>
      <c r="B518" s="70">
        <v>312</v>
      </c>
      <c r="C518" s="70">
        <v>6</v>
      </c>
      <c r="D518" s="70">
        <v>19</v>
      </c>
      <c r="E518" s="70">
        <v>2009</v>
      </c>
      <c r="F518" s="70" t="s">
        <v>176</v>
      </c>
      <c r="G518" s="70" t="s">
        <v>2241</v>
      </c>
      <c r="H518" s="70" t="s">
        <v>2242</v>
      </c>
      <c r="I518" s="148"/>
      <c r="J518" s="71">
        <v>6.0533320907823089</v>
      </c>
      <c r="K518" s="71">
        <v>1.274965965692392</v>
      </c>
      <c r="L518" s="71">
        <v>0</v>
      </c>
      <c r="M518" s="71">
        <v>24.716193419168981</v>
      </c>
      <c r="N518" s="71">
        <v>37.974852186465441</v>
      </c>
      <c r="O518" s="71">
        <v>30.43176405918717</v>
      </c>
      <c r="P518" s="71">
        <v>12.34661534277175</v>
      </c>
      <c r="Q518" s="71">
        <v>1.9274855593440801</v>
      </c>
      <c r="R518" s="71">
        <v>0</v>
      </c>
      <c r="S518" s="71">
        <v>3.7316961881054329</v>
      </c>
      <c r="T518" s="72"/>
      <c r="U518" s="71">
        <v>921323</v>
      </c>
      <c r="V518" s="71">
        <v>810</v>
      </c>
      <c r="W518" s="71">
        <v>0</v>
      </c>
      <c r="X518" s="71">
        <v>6447</v>
      </c>
      <c r="Y518" s="71">
        <v>12917</v>
      </c>
      <c r="Z518" s="71">
        <v>15384</v>
      </c>
      <c r="AA518" s="71">
        <v>2485</v>
      </c>
      <c r="AB518" s="71">
        <v>33063</v>
      </c>
      <c r="AC518" s="71">
        <v>0</v>
      </c>
      <c r="AD518" s="71">
        <v>3.7316961881054329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10.277999999999999</v>
      </c>
      <c r="BM518" s="71">
        <v>0</v>
      </c>
      <c r="BN518" s="72"/>
      <c r="BO518" s="71">
        <v>0</v>
      </c>
      <c r="BP518" s="71">
        <v>0</v>
      </c>
      <c r="BQ518" s="71">
        <v>0</v>
      </c>
      <c r="BR518" s="71">
        <v>0</v>
      </c>
      <c r="BS518" s="71">
        <v>2</v>
      </c>
      <c r="BT518" s="71">
        <v>0</v>
      </c>
      <c r="BU518"/>
      <c r="BV518" s="70">
        <v>6.2679999999999998</v>
      </c>
      <c r="BW518" s="70">
        <v>0</v>
      </c>
      <c r="BX518" s="70">
        <v>4.01</v>
      </c>
      <c r="BY518" s="70">
        <v>0</v>
      </c>
      <c r="BZ518" s="70">
        <v>0</v>
      </c>
      <c r="CA518" s="70">
        <v>0</v>
      </c>
      <c r="CB518" s="70">
        <v>0</v>
      </c>
      <c r="CC518" s="70">
        <v>0</v>
      </c>
      <c r="CD518" s="70">
        <v>0</v>
      </c>
    </row>
    <row r="519" spans="1:82">
      <c r="A519" s="70" t="s">
        <v>2248</v>
      </c>
      <c r="B519" s="70">
        <v>313</v>
      </c>
      <c r="C519" s="70">
        <v>7</v>
      </c>
      <c r="D519" s="70">
        <v>19</v>
      </c>
      <c r="E519" s="70">
        <v>2010</v>
      </c>
      <c r="F519" s="70" t="s">
        <v>177</v>
      </c>
      <c r="G519" s="70" t="s">
        <v>2241</v>
      </c>
      <c r="H519" s="70" t="s">
        <v>2242</v>
      </c>
      <c r="I519" s="148"/>
      <c r="J519" s="71">
        <v>5.5547188660204636</v>
      </c>
      <c r="K519" s="71">
        <v>1.336017238568683</v>
      </c>
      <c r="L519" s="71">
        <v>0</v>
      </c>
      <c r="M519" s="71">
        <v>25.186855320022548</v>
      </c>
      <c r="N519" s="71">
        <v>41.926080544583442</v>
      </c>
      <c r="O519" s="71">
        <v>30.36976758892299</v>
      </c>
      <c r="P519" s="71">
        <v>12.67814066180566</v>
      </c>
      <c r="Q519" s="71">
        <v>2.0010544373183601</v>
      </c>
      <c r="R519" s="71">
        <v>0</v>
      </c>
      <c r="S519" s="71">
        <v>2.1769776812711288</v>
      </c>
      <c r="T519" s="72"/>
      <c r="U519" s="71">
        <v>912640</v>
      </c>
      <c r="V519" s="71">
        <v>810</v>
      </c>
      <c r="W519" s="71">
        <v>0</v>
      </c>
      <c r="X519" s="71">
        <v>6447</v>
      </c>
      <c r="Y519" s="71">
        <v>13027</v>
      </c>
      <c r="Z519" s="71">
        <v>15424</v>
      </c>
      <c r="AA519" s="71">
        <v>2488</v>
      </c>
      <c r="AB519" s="71">
        <v>32891</v>
      </c>
      <c r="AC519" s="71">
        <v>0</v>
      </c>
      <c r="AD519" s="71">
        <v>2.1769776812711288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6.2069999999999999</v>
      </c>
      <c r="BM519" s="71">
        <v>0</v>
      </c>
      <c r="BN519" s="72"/>
      <c r="BO519" s="71">
        <v>0</v>
      </c>
      <c r="BP519" s="71">
        <v>0</v>
      </c>
      <c r="BQ519" s="71">
        <v>0</v>
      </c>
      <c r="BR519" s="71">
        <v>0</v>
      </c>
      <c r="BS519" s="71">
        <v>1</v>
      </c>
      <c r="BT519" s="71">
        <v>0</v>
      </c>
      <c r="BU519"/>
      <c r="BV519" s="70">
        <v>6.2069999999999999</v>
      </c>
      <c r="BW519" s="70">
        <v>0</v>
      </c>
      <c r="BX519" s="70">
        <v>0</v>
      </c>
      <c r="BY519" s="70">
        <v>0</v>
      </c>
      <c r="BZ519" s="70">
        <v>0</v>
      </c>
      <c r="CA519" s="70">
        <v>0</v>
      </c>
      <c r="CB519" s="70">
        <v>0</v>
      </c>
      <c r="CC519" s="70">
        <v>0</v>
      </c>
      <c r="CD519" s="70">
        <v>0</v>
      </c>
    </row>
    <row r="520" spans="1:82">
      <c r="A520" s="70" t="s">
        <v>2249</v>
      </c>
      <c r="B520" s="70">
        <v>314</v>
      </c>
      <c r="C520" s="70">
        <v>8</v>
      </c>
      <c r="D520" s="70">
        <v>19</v>
      </c>
      <c r="E520" s="70">
        <v>2011</v>
      </c>
      <c r="F520" s="70" t="s">
        <v>178</v>
      </c>
      <c r="G520" s="1064" t="s">
        <v>2241</v>
      </c>
      <c r="H520" s="70" t="s">
        <v>2242</v>
      </c>
      <c r="I520" s="148"/>
      <c r="J520" s="71">
        <v>5.0641067471887844</v>
      </c>
      <c r="K520" s="71">
        <v>1.9429429985136719</v>
      </c>
      <c r="L520" s="71">
        <v>0</v>
      </c>
      <c r="M520" s="71">
        <v>31.95934663782776</v>
      </c>
      <c r="N520" s="71">
        <v>45.56949810453748</v>
      </c>
      <c r="O520" s="71">
        <v>29.789535775115841</v>
      </c>
      <c r="P520" s="71">
        <v>12.188051409169823</v>
      </c>
      <c r="Q520" s="71">
        <v>2.30019289919808</v>
      </c>
      <c r="R520" s="71">
        <v>0</v>
      </c>
      <c r="S520" s="71">
        <v>1.811438273164204</v>
      </c>
      <c r="T520" s="72"/>
      <c r="U520" s="71">
        <v>722759</v>
      </c>
      <c r="V520" s="71">
        <v>810</v>
      </c>
      <c r="W520" s="71">
        <v>0</v>
      </c>
      <c r="X520" s="71">
        <v>6447</v>
      </c>
      <c r="Y520" s="71">
        <v>13247</v>
      </c>
      <c r="Z520" s="71">
        <v>15458</v>
      </c>
      <c r="AA520" s="71">
        <v>2463</v>
      </c>
      <c r="AB520" s="71">
        <v>32777</v>
      </c>
      <c r="AC520" s="71">
        <v>0</v>
      </c>
      <c r="AD520" s="71">
        <v>1.811438273164204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3.581</v>
      </c>
      <c r="BM520" s="71">
        <v>0</v>
      </c>
      <c r="BN520" s="72"/>
      <c r="BO520" s="71">
        <v>0</v>
      </c>
      <c r="BP520" s="71">
        <v>0</v>
      </c>
      <c r="BQ520" s="71">
        <v>0</v>
      </c>
      <c r="BR520" s="71">
        <v>0</v>
      </c>
      <c r="BS520" s="71">
        <v>1</v>
      </c>
      <c r="BT520" s="71">
        <v>0</v>
      </c>
      <c r="BU520"/>
      <c r="BV520" s="70">
        <v>3.581</v>
      </c>
      <c r="BW520" s="70">
        <v>0</v>
      </c>
      <c r="BX520" s="70">
        <v>0</v>
      </c>
      <c r="BY520" s="70">
        <v>0</v>
      </c>
      <c r="BZ520" s="70">
        <v>0</v>
      </c>
      <c r="CA520" s="70">
        <v>0</v>
      </c>
      <c r="CB520" s="70">
        <v>0</v>
      </c>
      <c r="CC520" s="70">
        <v>0</v>
      </c>
      <c r="CD520" s="70">
        <v>0</v>
      </c>
    </row>
    <row r="521" spans="1:82">
      <c r="A521" s="70" t="s">
        <v>2250</v>
      </c>
      <c r="B521" s="70">
        <v>315</v>
      </c>
      <c r="C521" s="70">
        <v>9</v>
      </c>
      <c r="D521" s="70">
        <v>19</v>
      </c>
      <c r="E521" s="70">
        <v>2012</v>
      </c>
      <c r="F521" s="70" t="s">
        <v>179</v>
      </c>
      <c r="G521" s="1064" t="s">
        <v>2241</v>
      </c>
      <c r="H521" s="70" t="s">
        <v>2242</v>
      </c>
      <c r="I521" s="148"/>
      <c r="J521" s="71">
        <v>5.8801911133563394</v>
      </c>
      <c r="K521" s="71">
        <v>1.894630527968312</v>
      </c>
      <c r="L521" s="71">
        <v>0</v>
      </c>
      <c r="M521" s="71">
        <v>33.038462352082732</v>
      </c>
      <c r="N521" s="71">
        <v>49.123511285102182</v>
      </c>
      <c r="O521" s="71">
        <v>29.813232301022889</v>
      </c>
      <c r="P521" s="71">
        <v>12.088190571668845</v>
      </c>
      <c r="Q521" s="71">
        <v>2.52061459171864</v>
      </c>
      <c r="R521" s="71">
        <v>0</v>
      </c>
      <c r="S521" s="71">
        <v>1.820822080119789</v>
      </c>
      <c r="T521" s="72"/>
      <c r="U521" s="71">
        <v>802525</v>
      </c>
      <c r="V521" s="71">
        <v>810</v>
      </c>
      <c r="W521" s="71">
        <v>0</v>
      </c>
      <c r="X521" s="71">
        <v>6447</v>
      </c>
      <c r="Y521" s="71">
        <v>13566</v>
      </c>
      <c r="Z521" s="71">
        <v>15593</v>
      </c>
      <c r="AA521" s="71">
        <v>2429</v>
      </c>
      <c r="AB521" s="71">
        <v>33059</v>
      </c>
      <c r="AC521" s="71">
        <v>0</v>
      </c>
      <c r="AD521" s="71">
        <v>1.820822080119789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4.4349999999999996</v>
      </c>
      <c r="BM521" s="71">
        <v>0</v>
      </c>
      <c r="BN521" s="72"/>
      <c r="BO521" s="71">
        <v>0</v>
      </c>
      <c r="BP521" s="71">
        <v>0</v>
      </c>
      <c r="BQ521" s="71">
        <v>0</v>
      </c>
      <c r="BR521" s="71">
        <v>0</v>
      </c>
      <c r="BS521" s="71">
        <v>1</v>
      </c>
      <c r="BT521" s="71">
        <v>0</v>
      </c>
      <c r="BU521"/>
      <c r="BV521" s="70">
        <v>4.4349999999999996</v>
      </c>
      <c r="BW521" s="70">
        <v>0</v>
      </c>
      <c r="BX521" s="70">
        <v>0</v>
      </c>
      <c r="BY521" s="70">
        <v>0</v>
      </c>
      <c r="BZ521" s="70">
        <v>0</v>
      </c>
      <c r="CA521" s="70">
        <v>0</v>
      </c>
      <c r="CB521" s="70">
        <v>0</v>
      </c>
      <c r="CC521" s="70">
        <v>0</v>
      </c>
      <c r="CD521" s="70">
        <v>0</v>
      </c>
    </row>
    <row r="522" spans="1:82">
      <c r="A522" s="70" t="s">
        <v>2251</v>
      </c>
      <c r="B522" s="70">
        <v>316</v>
      </c>
      <c r="C522" s="70">
        <v>10</v>
      </c>
      <c r="D522" s="70">
        <v>19</v>
      </c>
      <c r="E522" s="70">
        <v>2013</v>
      </c>
      <c r="F522" s="70" t="s">
        <v>180</v>
      </c>
      <c r="G522" s="70" t="s">
        <v>2241</v>
      </c>
      <c r="H522" s="70" t="s">
        <v>2242</v>
      </c>
      <c r="I522" s="148"/>
      <c r="J522" s="71">
        <v>6.2065670791780052</v>
      </c>
      <c r="K522" s="71">
        <v>1.6332538402117061</v>
      </c>
      <c r="L522" s="71">
        <v>0</v>
      </c>
      <c r="M522" s="71">
        <v>31.82988457299443</v>
      </c>
      <c r="N522" s="71">
        <v>49.745658980036652</v>
      </c>
      <c r="O522" s="71">
        <v>28.908727343170881</v>
      </c>
      <c r="P522" s="71">
        <v>12.193683328444974</v>
      </c>
      <c r="Q522" s="71">
        <v>2.5701937013323901</v>
      </c>
      <c r="R522" s="71">
        <v>0</v>
      </c>
      <c r="S522" s="71">
        <v>1.7034703544197021</v>
      </c>
      <c r="T522" s="72"/>
      <c r="U522" s="71">
        <v>783853</v>
      </c>
      <c r="V522" s="71">
        <v>810</v>
      </c>
      <c r="W522" s="71">
        <v>0</v>
      </c>
      <c r="X522" s="71">
        <v>6447</v>
      </c>
      <c r="Y522" s="71">
        <v>13756</v>
      </c>
      <c r="Z522" s="71">
        <v>15795</v>
      </c>
      <c r="AA522" s="71">
        <v>2441</v>
      </c>
      <c r="AB522" s="71">
        <v>33226</v>
      </c>
      <c r="AC522" s="71">
        <v>0</v>
      </c>
      <c r="AD522" s="71">
        <v>1.7034703544197021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5.0229999999999997</v>
      </c>
      <c r="BM522" s="71">
        <v>0</v>
      </c>
      <c r="BN522" s="72"/>
      <c r="BO522" s="71">
        <v>0</v>
      </c>
      <c r="BP522" s="71">
        <v>0</v>
      </c>
      <c r="BQ522" s="71">
        <v>0</v>
      </c>
      <c r="BR522" s="71">
        <v>0</v>
      </c>
      <c r="BS522" s="71">
        <v>1</v>
      </c>
      <c r="BT522" s="71">
        <v>0</v>
      </c>
      <c r="BU522"/>
      <c r="BV522" s="70">
        <v>5.0229999999999997</v>
      </c>
      <c r="BW522" s="70">
        <v>0</v>
      </c>
      <c r="BX522" s="70">
        <v>0</v>
      </c>
      <c r="BY522" s="70">
        <v>0</v>
      </c>
      <c r="BZ522" s="70">
        <v>0</v>
      </c>
      <c r="CA522" s="70">
        <v>0</v>
      </c>
      <c r="CB522" s="70">
        <v>0</v>
      </c>
      <c r="CC522" s="70">
        <v>0</v>
      </c>
      <c r="CD522" s="70">
        <v>0</v>
      </c>
    </row>
    <row r="523" spans="1:82">
      <c r="A523" s="70" t="s">
        <v>2252</v>
      </c>
      <c r="B523" s="70">
        <v>317</v>
      </c>
      <c r="C523" s="70">
        <v>11</v>
      </c>
      <c r="D523" s="70">
        <v>19</v>
      </c>
      <c r="E523" s="70">
        <v>2014</v>
      </c>
      <c r="F523" s="70" t="s">
        <v>181</v>
      </c>
      <c r="G523" s="70" t="s">
        <v>2241</v>
      </c>
      <c r="H523" s="70" t="s">
        <v>2242</v>
      </c>
      <c r="I523" s="148"/>
      <c r="J523" s="71">
        <v>5.5952274557182742</v>
      </c>
      <c r="K523" s="71">
        <v>1.510600099235371</v>
      </c>
      <c r="L523" s="71">
        <v>1.257146412035393</v>
      </c>
      <c r="M523" s="71">
        <v>31.394884425564559</v>
      </c>
      <c r="N523" s="71">
        <v>43.913930621414544</v>
      </c>
      <c r="O523" s="71">
        <v>27.574737485046338</v>
      </c>
      <c r="P523" s="71">
        <v>12.191786954294667</v>
      </c>
      <c r="Q523" s="71">
        <v>2.4782678577706601</v>
      </c>
      <c r="R523" s="71">
        <v>0</v>
      </c>
      <c r="S523" s="71">
        <v>1.698667528025896</v>
      </c>
      <c r="T523" s="72"/>
      <c r="U523" s="71">
        <v>785256</v>
      </c>
      <c r="V523" s="71">
        <v>659</v>
      </c>
      <c r="W523" s="71">
        <v>28</v>
      </c>
      <c r="X523" s="71">
        <v>6965</v>
      </c>
      <c r="Y523" s="71">
        <v>13977</v>
      </c>
      <c r="Z523" s="71">
        <v>15868</v>
      </c>
      <c r="AA523" s="71">
        <v>2428</v>
      </c>
      <c r="AB523" s="71">
        <v>33392</v>
      </c>
      <c r="AC523" s="71">
        <v>0</v>
      </c>
      <c r="AD523" s="71">
        <v>1.698667528025896</v>
      </c>
      <c r="AE523" s="72"/>
      <c r="AF523" s="71"/>
      <c r="AG523" s="71"/>
      <c r="AH523" s="71"/>
      <c r="AI523" s="71"/>
      <c r="AJ523" s="71"/>
      <c r="AK523" s="71"/>
      <c r="AL523" s="71"/>
      <c r="AM523" s="71"/>
      <c r="AN523" s="71"/>
      <c r="AO523" s="71"/>
      <c r="AP523" s="71"/>
      <c r="AQ523" s="72"/>
      <c r="AR523" s="71">
        <v>279</v>
      </c>
      <c r="AS523" s="71">
        <v>33</v>
      </c>
      <c r="AT523" s="71">
        <v>0</v>
      </c>
      <c r="AU523" s="71">
        <v>0</v>
      </c>
      <c r="AV523" s="71">
        <v>0</v>
      </c>
      <c r="AW523" s="71">
        <v>0</v>
      </c>
      <c r="AX523" s="71"/>
      <c r="AY523" s="72"/>
      <c r="AZ523" s="71">
        <v>1217.9000000000001</v>
      </c>
      <c r="BA523" s="71">
        <v>419.4</v>
      </c>
      <c r="BB523" s="71">
        <v>0</v>
      </c>
      <c r="BC523" s="71">
        <v>0</v>
      </c>
      <c r="BD523" s="71">
        <v>0</v>
      </c>
      <c r="BE523" s="71">
        <v>0</v>
      </c>
      <c r="BF523" s="71"/>
      <c r="BG523" s="72"/>
      <c r="BH523" s="71">
        <v>0</v>
      </c>
      <c r="BI523" s="71">
        <v>0</v>
      </c>
      <c r="BJ523" s="71">
        <v>0</v>
      </c>
      <c r="BK523" s="71">
        <v>0</v>
      </c>
      <c r="BL523" s="71">
        <v>5.0439999999999996</v>
      </c>
      <c r="BM523" s="71">
        <v>0</v>
      </c>
      <c r="BN523" s="72"/>
      <c r="BO523" s="71">
        <v>0</v>
      </c>
      <c r="BP523" s="71">
        <v>0</v>
      </c>
      <c r="BQ523" s="71">
        <v>0</v>
      </c>
      <c r="BR523" s="71">
        <v>0</v>
      </c>
      <c r="BS523" s="71">
        <v>1</v>
      </c>
      <c r="BT523" s="71">
        <v>0</v>
      </c>
      <c r="BU523"/>
      <c r="BV523" s="70">
        <v>5.0439999999999996</v>
      </c>
      <c r="BW523" s="70">
        <v>0</v>
      </c>
      <c r="BX523" s="70">
        <v>0</v>
      </c>
      <c r="BY523" s="70">
        <v>0</v>
      </c>
      <c r="BZ523" s="70">
        <v>0</v>
      </c>
      <c r="CA523" s="70">
        <v>0</v>
      </c>
      <c r="CB523" s="70">
        <v>0</v>
      </c>
      <c r="CC523" s="70">
        <v>0</v>
      </c>
      <c r="CD523" s="70">
        <v>0</v>
      </c>
    </row>
    <row r="524" spans="1:82">
      <c r="A524" s="70" t="s">
        <v>2253</v>
      </c>
      <c r="B524" s="70">
        <v>318</v>
      </c>
      <c r="C524" s="70">
        <v>12</v>
      </c>
      <c r="D524" s="70">
        <v>19</v>
      </c>
      <c r="E524" s="70">
        <v>2015</v>
      </c>
      <c r="F524" s="70" t="s">
        <v>182</v>
      </c>
      <c r="G524" s="70" t="s">
        <v>2241</v>
      </c>
      <c r="H524" s="70" t="s">
        <v>2242</v>
      </c>
      <c r="I524" s="148"/>
      <c r="J524" s="71">
        <v>4.0026991554468996</v>
      </c>
      <c r="K524" s="71">
        <v>1.4428165024800901</v>
      </c>
      <c r="L524" s="71">
        <v>1.3860499726988</v>
      </c>
      <c r="M524" s="71">
        <v>32.899034783439447</v>
      </c>
      <c r="N524" s="71">
        <v>44.334298333820691</v>
      </c>
      <c r="O524" s="71">
        <v>27.544251187958384</v>
      </c>
      <c r="P524" s="71">
        <v>12.261722732853876</v>
      </c>
      <c r="Q524" s="71">
        <v>2.4403773619498002</v>
      </c>
      <c r="R524" s="71">
        <v>0</v>
      </c>
      <c r="S524" s="71">
        <v>1.4865307285023319</v>
      </c>
      <c r="T524" s="72"/>
      <c r="U524" s="71">
        <v>603258</v>
      </c>
      <c r="V524" s="71">
        <v>659</v>
      </c>
      <c r="W524" s="71">
        <v>28</v>
      </c>
      <c r="X524" s="71">
        <v>6965</v>
      </c>
      <c r="Y524" s="71">
        <v>14246</v>
      </c>
      <c r="Z524" s="71">
        <v>16003</v>
      </c>
      <c r="AA524" s="71">
        <v>2440</v>
      </c>
      <c r="AB524" s="71">
        <v>33589</v>
      </c>
      <c r="AC524" s="71">
        <v>0</v>
      </c>
      <c r="AD524" s="71">
        <v>1.4865307285023319</v>
      </c>
      <c r="AE524" s="72"/>
      <c r="AF524" s="71">
        <v>4568394.9238850493</v>
      </c>
      <c r="AG524" s="71">
        <v>1191558.870139909</v>
      </c>
      <c r="AH524" s="71">
        <v>291941.72497652879</v>
      </c>
      <c r="AI524" s="71">
        <v>49252712.830860861</v>
      </c>
      <c r="AJ524" s="71">
        <v>67037166.526799239</v>
      </c>
      <c r="AK524" s="71">
        <v>0</v>
      </c>
      <c r="AL524" s="71">
        <v>0</v>
      </c>
      <c r="AM524" s="71">
        <v>4603231.5494443709</v>
      </c>
      <c r="AN524" s="71">
        <v>0</v>
      </c>
      <c r="AO524" s="71">
        <v>0</v>
      </c>
      <c r="AP524" s="71">
        <v>126945006.42610598</v>
      </c>
      <c r="AQ524" s="72"/>
      <c r="AR524" s="71">
        <v>373</v>
      </c>
      <c r="AS524" s="71">
        <v>63</v>
      </c>
      <c r="AT524" s="71">
        <v>0</v>
      </c>
      <c r="AU524" s="71">
        <v>0</v>
      </c>
      <c r="AV524" s="71">
        <v>0</v>
      </c>
      <c r="AW524" s="71">
        <v>0</v>
      </c>
      <c r="AX524" s="71"/>
      <c r="AY524" s="72"/>
      <c r="AZ524" s="71">
        <v>1626</v>
      </c>
      <c r="BA524" s="71">
        <v>981</v>
      </c>
      <c r="BB524" s="71">
        <v>0</v>
      </c>
      <c r="BC524" s="71">
        <v>0</v>
      </c>
      <c r="BD524" s="71">
        <v>0</v>
      </c>
      <c r="BE524" s="71">
        <v>0</v>
      </c>
      <c r="BF524" s="71"/>
      <c r="BG524" s="72"/>
      <c r="BH524" s="71">
        <v>0</v>
      </c>
      <c r="BI524" s="71">
        <v>0</v>
      </c>
      <c r="BJ524" s="71">
        <v>0</v>
      </c>
      <c r="BK524" s="71">
        <v>0</v>
      </c>
      <c r="BL524" s="71">
        <v>4.8780000000000001</v>
      </c>
      <c r="BM524" s="71">
        <v>0</v>
      </c>
      <c r="BN524" s="72"/>
      <c r="BO524" s="71">
        <v>0</v>
      </c>
      <c r="BP524" s="71">
        <v>0</v>
      </c>
      <c r="BQ524" s="71">
        <v>0</v>
      </c>
      <c r="BR524" s="71">
        <v>0</v>
      </c>
      <c r="BS524" s="71">
        <v>1</v>
      </c>
      <c r="BT524" s="71">
        <v>0</v>
      </c>
      <c r="BU524"/>
      <c r="BV524" s="70">
        <v>4.8780000000000001</v>
      </c>
      <c r="BW524" s="70">
        <v>0</v>
      </c>
      <c r="BX524" s="70">
        <v>0</v>
      </c>
      <c r="BY524" s="70">
        <v>0</v>
      </c>
      <c r="BZ524" s="70">
        <v>0</v>
      </c>
      <c r="CA524" s="70">
        <v>0</v>
      </c>
      <c r="CB524" s="70">
        <v>0</v>
      </c>
      <c r="CC524" s="70">
        <v>0</v>
      </c>
      <c r="CD524" s="70">
        <v>0</v>
      </c>
    </row>
    <row r="525" spans="1:82">
      <c r="A525" s="70" t="s">
        <v>2254</v>
      </c>
      <c r="B525" s="70">
        <v>319</v>
      </c>
      <c r="C525" s="70">
        <v>13</v>
      </c>
      <c r="D525" s="70">
        <v>19</v>
      </c>
      <c r="E525" s="70">
        <v>2016</v>
      </c>
      <c r="F525" s="70" t="s">
        <v>155</v>
      </c>
      <c r="G525" s="70" t="s">
        <v>2241</v>
      </c>
      <c r="H525" s="70" t="s">
        <v>2242</v>
      </c>
      <c r="I525" s="148"/>
      <c r="J525" s="71">
        <v>3.5323580969131494</v>
      </c>
      <c r="K525" s="71">
        <v>1.441071087582495</v>
      </c>
      <c r="L525" s="71">
        <v>1.6239939141977036</v>
      </c>
      <c r="M525" s="71">
        <v>28.792073230276547</v>
      </c>
      <c r="N525" s="71">
        <v>39.56794997942265</v>
      </c>
      <c r="O525" s="71">
        <v>27.47161301496493</v>
      </c>
      <c r="P525" s="71">
        <v>11.962173401657488</v>
      </c>
      <c r="Q525" s="71">
        <v>2.3859499008171197</v>
      </c>
      <c r="R525" s="71">
        <v>0</v>
      </c>
      <c r="S525" s="71">
        <v>2.2093218344971941</v>
      </c>
      <c r="T525" s="72"/>
      <c r="U525" s="71">
        <v>556577</v>
      </c>
      <c r="V525" s="71">
        <v>659</v>
      </c>
      <c r="W525" s="71">
        <v>28</v>
      </c>
      <c r="X525" s="71">
        <v>6965</v>
      </c>
      <c r="Y525" s="71">
        <v>14455</v>
      </c>
      <c r="Z525" s="71">
        <v>16157</v>
      </c>
      <c r="AA525" s="71">
        <v>2462</v>
      </c>
      <c r="AB525" s="71">
        <v>33780</v>
      </c>
      <c r="AC525" s="71">
        <v>0</v>
      </c>
      <c r="AD525" s="71">
        <v>2.2093218344971941</v>
      </c>
      <c r="AE525" s="72"/>
      <c r="AF525" s="71">
        <v>4108140.8201699932</v>
      </c>
      <c r="AG525" s="71">
        <v>1145485.6486043839</v>
      </c>
      <c r="AH525" s="71">
        <v>254191.17452910091</v>
      </c>
      <c r="AI525" s="71">
        <v>46004215.552796043</v>
      </c>
      <c r="AJ525" s="71">
        <v>57989077.989541888</v>
      </c>
      <c r="AK525" s="71">
        <v>0</v>
      </c>
      <c r="AL525" s="71">
        <v>0</v>
      </c>
      <c r="AM525" s="71">
        <v>4633003.8934668573</v>
      </c>
      <c r="AN525" s="71">
        <v>0</v>
      </c>
      <c r="AO525" s="71">
        <v>0</v>
      </c>
      <c r="AP525" s="71">
        <v>114134115.07910827</v>
      </c>
      <c r="AQ525" s="72"/>
      <c r="AR525" s="71">
        <v>456</v>
      </c>
      <c r="AS525" s="71">
        <v>81</v>
      </c>
      <c r="AT525" s="71">
        <v>0</v>
      </c>
      <c r="AU525" s="71">
        <v>0</v>
      </c>
      <c r="AV525" s="71">
        <v>0</v>
      </c>
      <c r="AW525" s="71">
        <v>0</v>
      </c>
      <c r="AX525" s="71"/>
      <c r="AY525" s="72"/>
      <c r="AZ525" s="71">
        <v>2004.9</v>
      </c>
      <c r="BA525" s="71">
        <v>1532.8</v>
      </c>
      <c r="BB525" s="71">
        <v>0</v>
      </c>
      <c r="BC525" s="71">
        <v>0</v>
      </c>
      <c r="BD525" s="71">
        <v>0</v>
      </c>
      <c r="BE525" s="71">
        <v>0</v>
      </c>
      <c r="BF525" s="71"/>
      <c r="BG525" s="72"/>
      <c r="BH525" s="71">
        <v>0</v>
      </c>
      <c r="BI525" s="71">
        <v>0</v>
      </c>
      <c r="BJ525" s="71">
        <v>0</v>
      </c>
      <c r="BK525" s="71">
        <v>0</v>
      </c>
      <c r="BL525" s="71">
        <v>4.8979999999999997</v>
      </c>
      <c r="BM525" s="71">
        <v>0</v>
      </c>
      <c r="BN525" s="72"/>
      <c r="BO525" s="71">
        <v>0</v>
      </c>
      <c r="BP525" s="71">
        <v>0</v>
      </c>
      <c r="BQ525" s="71">
        <v>0</v>
      </c>
      <c r="BR525" s="71">
        <v>0</v>
      </c>
      <c r="BS525" s="71">
        <v>1</v>
      </c>
      <c r="BT525" s="71">
        <v>0</v>
      </c>
      <c r="BU525"/>
      <c r="BV525" s="70">
        <v>4.8979999999999997</v>
      </c>
      <c r="BW525" s="70">
        <v>0</v>
      </c>
      <c r="BX525" s="70">
        <v>0</v>
      </c>
      <c r="BY525" s="70">
        <v>0</v>
      </c>
      <c r="BZ525" s="70">
        <v>0</v>
      </c>
      <c r="CA525" s="70">
        <v>0</v>
      </c>
      <c r="CB525" s="70">
        <v>0</v>
      </c>
      <c r="CC525" s="70">
        <v>0</v>
      </c>
      <c r="CD525" s="70">
        <v>0</v>
      </c>
    </row>
    <row r="526" spans="1:82">
      <c r="A526" s="70" t="s">
        <v>2255</v>
      </c>
      <c r="B526" s="70">
        <v>320</v>
      </c>
      <c r="C526" s="70">
        <v>14</v>
      </c>
      <c r="D526" s="70">
        <v>19</v>
      </c>
      <c r="E526" s="70">
        <v>2017</v>
      </c>
      <c r="F526" s="70" t="s">
        <v>156</v>
      </c>
      <c r="G526" s="70" t="s">
        <v>2241</v>
      </c>
      <c r="H526" s="70" t="s">
        <v>2242</v>
      </c>
      <c r="I526" s="148"/>
      <c r="J526" s="71">
        <v>4.1289909645324903</v>
      </c>
      <c r="K526" s="71">
        <v>1.5011016895492952</v>
      </c>
      <c r="L526" s="71">
        <v>1.4207729761335073</v>
      </c>
      <c r="M526" s="71">
        <v>27.771218047986121</v>
      </c>
      <c r="N526" s="71">
        <v>43.602378641143339</v>
      </c>
      <c r="O526" s="71">
        <v>27.346143317816583</v>
      </c>
      <c r="P526" s="71">
        <v>11.813978149711813</v>
      </c>
      <c r="Q526" s="71">
        <v>2.3237959267764698</v>
      </c>
      <c r="R526" s="71">
        <v>0</v>
      </c>
      <c r="S526" s="71">
        <v>1.8243291166214719</v>
      </c>
      <c r="T526" s="72"/>
      <c r="U526" s="71">
        <v>707174</v>
      </c>
      <c r="V526" s="71">
        <v>659</v>
      </c>
      <c r="W526" s="71">
        <v>28</v>
      </c>
      <c r="X526" s="71">
        <v>6965</v>
      </c>
      <c r="Y526" s="71">
        <v>14721</v>
      </c>
      <c r="Z526" s="71">
        <v>16350</v>
      </c>
      <c r="AA526" s="71">
        <v>2447</v>
      </c>
      <c r="AB526" s="71">
        <v>34022</v>
      </c>
      <c r="AC526" s="71">
        <v>0</v>
      </c>
      <c r="AD526" s="71">
        <v>1.8243291166214719</v>
      </c>
      <c r="AE526" s="72"/>
      <c r="AF526" s="71">
        <v>4919491.2070332626</v>
      </c>
      <c r="AG526" s="71">
        <v>1188565.9128182409</v>
      </c>
      <c r="AH526" s="71">
        <v>303819.44991699193</v>
      </c>
      <c r="AI526" s="71">
        <v>46111655.514436401</v>
      </c>
      <c r="AJ526" s="71">
        <v>64175016.187910162</v>
      </c>
      <c r="AK526" s="71">
        <v>0</v>
      </c>
      <c r="AL526" s="71">
        <v>0</v>
      </c>
      <c r="AM526" s="71">
        <v>4673496.0653724484</v>
      </c>
      <c r="AN526" s="71">
        <v>0</v>
      </c>
      <c r="AO526" s="71">
        <v>0</v>
      </c>
      <c r="AP526" s="71">
        <v>121372044.3374875</v>
      </c>
      <c r="AQ526" s="72"/>
      <c r="AR526" s="71">
        <v>518</v>
      </c>
      <c r="AS526" s="71">
        <v>87</v>
      </c>
      <c r="AT526" s="71">
        <v>0</v>
      </c>
      <c r="AU526" s="71">
        <v>0</v>
      </c>
      <c r="AV526" s="71">
        <v>0</v>
      </c>
      <c r="AW526" s="71">
        <v>0</v>
      </c>
      <c r="AX526" s="71"/>
      <c r="AY526" s="72"/>
      <c r="AZ526" s="71">
        <v>2312.9</v>
      </c>
      <c r="BA526" s="71">
        <v>1823.9</v>
      </c>
      <c r="BB526" s="71">
        <v>0</v>
      </c>
      <c r="BC526" s="71">
        <v>0</v>
      </c>
      <c r="BD526" s="71">
        <v>0</v>
      </c>
      <c r="BE526" s="71">
        <v>0</v>
      </c>
      <c r="BF526" s="71"/>
      <c r="BG526" s="72"/>
      <c r="BH526" s="71">
        <v>0</v>
      </c>
      <c r="BI526" s="71">
        <v>0</v>
      </c>
      <c r="BJ526" s="71">
        <v>0</v>
      </c>
      <c r="BK526" s="71">
        <v>0</v>
      </c>
      <c r="BL526" s="71">
        <v>4.9989999999999997</v>
      </c>
      <c r="BM526" s="71">
        <v>0</v>
      </c>
      <c r="BN526" s="72"/>
      <c r="BO526" s="71">
        <v>0</v>
      </c>
      <c r="BP526" s="71">
        <v>0</v>
      </c>
      <c r="BQ526" s="71">
        <v>0</v>
      </c>
      <c r="BR526" s="71">
        <v>0</v>
      </c>
      <c r="BS526" s="71">
        <v>1</v>
      </c>
      <c r="BT526" s="71">
        <v>0</v>
      </c>
      <c r="BU526"/>
      <c r="BV526" s="70">
        <v>4.9989999999999997</v>
      </c>
      <c r="BW526" s="70">
        <v>0</v>
      </c>
      <c r="BX526" s="70">
        <v>0</v>
      </c>
      <c r="BY526" s="70">
        <v>0</v>
      </c>
      <c r="BZ526" s="70">
        <v>0</v>
      </c>
      <c r="CA526" s="70">
        <v>0</v>
      </c>
      <c r="CB526" s="70">
        <v>0</v>
      </c>
      <c r="CC526" s="70">
        <v>0</v>
      </c>
      <c r="CD526" s="70">
        <v>0</v>
      </c>
    </row>
    <row r="527" spans="1:82">
      <c r="A527" s="70" t="s">
        <v>2256</v>
      </c>
      <c r="B527" s="70">
        <v>321</v>
      </c>
      <c r="C527" s="70">
        <v>15</v>
      </c>
      <c r="D527" s="70">
        <v>19</v>
      </c>
      <c r="E527" s="70">
        <v>2018</v>
      </c>
      <c r="F527" s="70" t="s">
        <v>183</v>
      </c>
      <c r="G527" s="70" t="s">
        <v>2241</v>
      </c>
      <c r="H527" s="70" t="s">
        <v>2242</v>
      </c>
      <c r="I527" s="148"/>
      <c r="J527" s="71">
        <v>3.5005381034193257</v>
      </c>
      <c r="K527" s="71">
        <v>1.4114167785398015</v>
      </c>
      <c r="L527" s="71">
        <v>1.3310043172744892</v>
      </c>
      <c r="M527" s="71">
        <v>27.456673164659247</v>
      </c>
      <c r="N527" s="71">
        <v>41.628679814271898</v>
      </c>
      <c r="O527" s="71">
        <v>27.167158157058608</v>
      </c>
      <c r="P527" s="71">
        <v>11.715498547753992</v>
      </c>
      <c r="Q527" s="71">
        <v>2.1610962757646499</v>
      </c>
      <c r="R527" s="71">
        <v>0</v>
      </c>
      <c r="S527" s="71">
        <v>1.7498435170171156</v>
      </c>
      <c r="T527" s="72"/>
      <c r="U527" s="71">
        <v>637889</v>
      </c>
      <c r="V527" s="71">
        <v>659</v>
      </c>
      <c r="W527" s="71">
        <v>28</v>
      </c>
      <c r="X527" s="71">
        <v>6965</v>
      </c>
      <c r="Y527" s="71">
        <v>14916</v>
      </c>
      <c r="Z527" s="71">
        <v>16554</v>
      </c>
      <c r="AA527" s="71">
        <v>2451</v>
      </c>
      <c r="AB527" s="71">
        <v>34097</v>
      </c>
      <c r="AC527" s="71">
        <v>0</v>
      </c>
      <c r="AD527" s="71">
        <v>1.749843517017116</v>
      </c>
      <c r="AE527" s="72"/>
      <c r="AF527" s="71">
        <v>4246003.4815652054</v>
      </c>
      <c r="AG527" s="71">
        <v>1073345.888623595</v>
      </c>
      <c r="AH527" s="71">
        <v>289973.26920872863</v>
      </c>
      <c r="AI527" s="71">
        <v>44934742.463255979</v>
      </c>
      <c r="AJ527" s="71">
        <v>65351193.921566457</v>
      </c>
      <c r="AK527" s="71">
        <v>0</v>
      </c>
      <c r="AL527" s="71">
        <v>0</v>
      </c>
      <c r="AM527" s="71">
        <v>4693489.9219350917</v>
      </c>
      <c r="AN527" s="71">
        <v>0</v>
      </c>
      <c r="AO527" s="71">
        <v>0</v>
      </c>
      <c r="AP527" s="71">
        <v>120588748.94615506</v>
      </c>
      <c r="AQ527" s="72"/>
      <c r="AR527" s="71">
        <v>579</v>
      </c>
      <c r="AS527" s="71">
        <v>104</v>
      </c>
      <c r="AT527" s="71">
        <v>0</v>
      </c>
      <c r="AU527" s="71">
        <v>0</v>
      </c>
      <c r="AV527" s="71">
        <v>0</v>
      </c>
      <c r="AW527" s="71">
        <v>0</v>
      </c>
      <c r="AX527" s="71"/>
      <c r="AY527" s="72"/>
      <c r="AZ527" s="71">
        <v>2625.4</v>
      </c>
      <c r="BA527" s="71">
        <v>2098.6999999999998</v>
      </c>
      <c r="BB527" s="71">
        <v>0</v>
      </c>
      <c r="BC527" s="71">
        <v>0</v>
      </c>
      <c r="BD527" s="71">
        <v>0</v>
      </c>
      <c r="BE527" s="71">
        <v>0</v>
      </c>
      <c r="BF527" s="71"/>
      <c r="BG527" s="72"/>
      <c r="BH527" s="71">
        <v>0</v>
      </c>
      <c r="BI527" s="71">
        <v>0</v>
      </c>
      <c r="BJ527" s="71">
        <v>0</v>
      </c>
      <c r="BK527" s="71">
        <v>0</v>
      </c>
      <c r="BL527" s="71">
        <v>5.7729999999999997</v>
      </c>
      <c r="BM527" s="71">
        <v>0</v>
      </c>
      <c r="BN527" s="72"/>
      <c r="BO527" s="71">
        <v>0</v>
      </c>
      <c r="BP527" s="71">
        <v>0</v>
      </c>
      <c r="BQ527" s="71">
        <v>0</v>
      </c>
      <c r="BR527" s="71">
        <v>0</v>
      </c>
      <c r="BS527" s="71">
        <v>1</v>
      </c>
      <c r="BT527" s="71">
        <v>0</v>
      </c>
      <c r="BU527"/>
      <c r="BV527" s="70">
        <v>5.7729999999999997</v>
      </c>
      <c r="BW527" s="70">
        <v>0</v>
      </c>
      <c r="BX527" s="70">
        <v>0</v>
      </c>
      <c r="BY527" s="70">
        <v>0</v>
      </c>
      <c r="BZ527" s="70">
        <v>0</v>
      </c>
      <c r="CA527" s="70">
        <v>0</v>
      </c>
      <c r="CB527" s="70">
        <v>0</v>
      </c>
      <c r="CC527" s="70">
        <v>0</v>
      </c>
      <c r="CD527" s="70">
        <v>0</v>
      </c>
    </row>
    <row r="528" spans="1:82">
      <c r="A528" s="70" t="s">
        <v>2257</v>
      </c>
      <c r="B528" s="70">
        <v>322</v>
      </c>
      <c r="C528" s="70">
        <v>16</v>
      </c>
      <c r="D528" s="70">
        <v>19</v>
      </c>
      <c r="E528" s="70">
        <v>2019</v>
      </c>
      <c r="F528" s="70" t="s">
        <v>158</v>
      </c>
      <c r="G528" s="70" t="s">
        <v>2241</v>
      </c>
      <c r="H528" s="70" t="s">
        <v>2242</v>
      </c>
      <c r="I528" s="148"/>
      <c r="J528" s="71">
        <v>3.8459936150767824</v>
      </c>
      <c r="K528" s="71">
        <v>1.2460499738731892</v>
      </c>
      <c r="L528" s="71">
        <v>1.3422087899523132</v>
      </c>
      <c r="M528" s="71">
        <v>25.997433871500082</v>
      </c>
      <c r="N528" s="71">
        <v>36.553043747140386</v>
      </c>
      <c r="O528" s="71">
        <v>26.498760704223738</v>
      </c>
      <c r="P528" s="71">
        <v>11.852010528876303</v>
      </c>
      <c r="Q528" s="71">
        <v>2.0982091747146701</v>
      </c>
      <c r="R528" s="71">
        <v>0</v>
      </c>
      <c r="S528" s="71">
        <v>1.9984307990385117</v>
      </c>
      <c r="T528" s="72"/>
      <c r="U528" s="71">
        <v>732459</v>
      </c>
      <c r="V528" s="71">
        <v>659</v>
      </c>
      <c r="W528" s="71">
        <v>28</v>
      </c>
      <c r="X528" s="71">
        <v>6965</v>
      </c>
      <c r="Y528" s="71">
        <v>15066</v>
      </c>
      <c r="Z528" s="71">
        <v>16590</v>
      </c>
      <c r="AA528" s="71">
        <v>2461</v>
      </c>
      <c r="AB528" s="71">
        <v>34001</v>
      </c>
      <c r="AC528" s="71">
        <v>0</v>
      </c>
      <c r="AD528" s="71">
        <v>1.998430799038512</v>
      </c>
      <c r="AE528" s="72"/>
      <c r="AF528" s="71">
        <v>4768919.229098645</v>
      </c>
      <c r="AG528" s="71">
        <v>1002323.740011898</v>
      </c>
      <c r="AH528" s="71">
        <v>307462.04633468128</v>
      </c>
      <c r="AI528" s="71">
        <v>44321178.12678919</v>
      </c>
      <c r="AJ528" s="71">
        <v>58049087.318431072</v>
      </c>
      <c r="AK528" s="71">
        <v>0</v>
      </c>
      <c r="AL528" s="71">
        <v>0</v>
      </c>
      <c r="AM528" s="71">
        <v>4630680.2406090405</v>
      </c>
      <c r="AN528" s="71">
        <v>0</v>
      </c>
      <c r="AO528" s="71">
        <v>0</v>
      </c>
      <c r="AP528" s="71">
        <v>113079650.70127453</v>
      </c>
      <c r="AQ528" s="72"/>
      <c r="AR528" s="71">
        <v>667</v>
      </c>
      <c r="AS528" s="71">
        <v>108</v>
      </c>
      <c r="AT528" s="71">
        <v>0</v>
      </c>
      <c r="AU528" s="71">
        <v>0</v>
      </c>
      <c r="AV528" s="71">
        <v>0</v>
      </c>
      <c r="AW528" s="71">
        <v>0</v>
      </c>
      <c r="AX528" s="71"/>
      <c r="AY528" s="72"/>
      <c r="AZ528" s="71">
        <v>3018.0000000000032</v>
      </c>
      <c r="BA528" s="71">
        <v>2164.6999999999998</v>
      </c>
      <c r="BB528" s="71">
        <v>0</v>
      </c>
      <c r="BC528" s="71">
        <v>0</v>
      </c>
      <c r="BD528" s="71">
        <v>0</v>
      </c>
      <c r="BE528" s="71">
        <v>0</v>
      </c>
      <c r="BF528" s="71"/>
      <c r="BG528" s="72"/>
      <c r="BH528" s="71">
        <v>0</v>
      </c>
      <c r="BI528" s="71">
        <v>0</v>
      </c>
      <c r="BJ528" s="71">
        <v>0</v>
      </c>
      <c r="BK528" s="71">
        <v>0</v>
      </c>
      <c r="BL528" s="71">
        <v>4.8620000000000001</v>
      </c>
      <c r="BM528" s="71">
        <v>0</v>
      </c>
      <c r="BN528" s="72"/>
      <c r="BO528" s="71">
        <v>0</v>
      </c>
      <c r="BP528" s="71">
        <v>0</v>
      </c>
      <c r="BQ528" s="71">
        <v>0</v>
      </c>
      <c r="BR528" s="71">
        <v>0</v>
      </c>
      <c r="BS528" s="71">
        <v>1</v>
      </c>
      <c r="BT528" s="71">
        <v>0</v>
      </c>
      <c r="BU528"/>
      <c r="BV528" s="70">
        <v>4.8620000000000001</v>
      </c>
      <c r="BW528" s="70">
        <v>0</v>
      </c>
      <c r="BX528" s="70">
        <v>0</v>
      </c>
      <c r="BY528" s="70">
        <v>0</v>
      </c>
      <c r="BZ528" s="70">
        <v>0</v>
      </c>
      <c r="CA528" s="70">
        <v>0</v>
      </c>
      <c r="CB528" s="70">
        <v>0</v>
      </c>
      <c r="CC528" s="70">
        <v>0</v>
      </c>
      <c r="CD528" s="70">
        <v>0</v>
      </c>
    </row>
    <row r="529" spans="1:82">
      <c r="A529" s="70" t="s">
        <v>2258</v>
      </c>
      <c r="B529" s="70">
        <v>323</v>
      </c>
      <c r="C529" s="70">
        <v>17</v>
      </c>
      <c r="D529" s="70">
        <v>19</v>
      </c>
      <c r="E529" s="70">
        <v>2020</v>
      </c>
      <c r="F529" s="70" t="s">
        <v>159</v>
      </c>
      <c r="G529" s="70" t="s">
        <v>2241</v>
      </c>
      <c r="H529" s="70" t="s">
        <v>2242</v>
      </c>
      <c r="I529" s="148"/>
      <c r="J529" s="71">
        <v>3.6256376277028068</v>
      </c>
      <c r="K529" s="71">
        <v>1.4786697871076659</v>
      </c>
      <c r="L529" s="71">
        <v>1.6462541793722478</v>
      </c>
      <c r="M529" s="71">
        <v>21.776076243228768</v>
      </c>
      <c r="N529" s="71">
        <v>38.406241161009277</v>
      </c>
      <c r="O529" s="71">
        <v>23.490950514880595</v>
      </c>
      <c r="P529" s="71">
        <v>11.295682184159546</v>
      </c>
      <c r="Q529" s="71">
        <v>1.99428750824506</v>
      </c>
      <c r="R529" s="71">
        <v>0</v>
      </c>
      <c r="S529" s="71">
        <v>2.1965127620713152</v>
      </c>
      <c r="T529" s="72"/>
      <c r="U529" s="71">
        <v>649101</v>
      </c>
      <c r="V529" s="71">
        <v>714</v>
      </c>
      <c r="W529" s="71">
        <v>35</v>
      </c>
      <c r="X529" s="71">
        <v>6439</v>
      </c>
      <c r="Y529" s="71">
        <v>15201</v>
      </c>
      <c r="Z529" s="71">
        <v>16786</v>
      </c>
      <c r="AA529" s="71">
        <v>2493</v>
      </c>
      <c r="AB529" s="71">
        <v>33824</v>
      </c>
      <c r="AC529" s="71">
        <v>0</v>
      </c>
      <c r="AD529" s="71">
        <v>2.1965127620713152</v>
      </c>
      <c r="AE529" s="72"/>
      <c r="AF529" s="71">
        <v>4549201.4259811305</v>
      </c>
      <c r="AG529" s="71">
        <v>1127753.5037465589</v>
      </c>
      <c r="AH529" s="71">
        <v>388233.58876117418</v>
      </c>
      <c r="AI529" s="71">
        <v>37180109.973370552</v>
      </c>
      <c r="AJ529" s="71">
        <v>66089669.185892321</v>
      </c>
      <c r="AK529" s="71"/>
      <c r="AL529" s="71"/>
      <c r="AM529" s="71">
        <v>4414407.7924779216</v>
      </c>
      <c r="AN529" s="71"/>
      <c r="AO529" s="71"/>
      <c r="AP529" s="71">
        <v>113749375.47022966</v>
      </c>
      <c r="AQ529" s="72"/>
      <c r="AR529" s="71">
        <v>742</v>
      </c>
      <c r="AS529" s="71">
        <v>114</v>
      </c>
      <c r="AT529" s="71">
        <v>0</v>
      </c>
      <c r="AU529" s="71">
        <v>0</v>
      </c>
      <c r="AV529" s="71">
        <v>0</v>
      </c>
      <c r="AW529" s="71">
        <v>0</v>
      </c>
      <c r="AX529" s="71"/>
      <c r="AY529" s="72"/>
      <c r="AZ529" s="71">
        <v>3387.1000000000022</v>
      </c>
      <c r="BA529" s="71">
        <v>2431.9</v>
      </c>
      <c r="BB529" s="71">
        <v>0</v>
      </c>
      <c r="BC529" s="71">
        <v>0</v>
      </c>
      <c r="BD529" s="71">
        <v>0</v>
      </c>
      <c r="BE529" s="71">
        <v>0</v>
      </c>
      <c r="BF529" s="71"/>
      <c r="BG529" s="72"/>
      <c r="BH529" s="71">
        <v>0</v>
      </c>
      <c r="BI529" s="71">
        <v>0</v>
      </c>
      <c r="BJ529" s="71">
        <v>0</v>
      </c>
      <c r="BK529" s="71">
        <v>0</v>
      </c>
      <c r="BL529" s="71">
        <v>3.3410000000000002</v>
      </c>
      <c r="BM529" s="71">
        <v>0</v>
      </c>
      <c r="BN529" s="72"/>
      <c r="BO529" s="71">
        <v>0</v>
      </c>
      <c r="BP529" s="71">
        <v>0</v>
      </c>
      <c r="BQ529" s="71">
        <v>0</v>
      </c>
      <c r="BR529" s="71">
        <v>0</v>
      </c>
      <c r="BS529" s="71">
        <v>1</v>
      </c>
      <c r="BT529" s="71">
        <v>0</v>
      </c>
      <c r="BU529"/>
      <c r="BV529" s="70">
        <v>3.3410000000000002</v>
      </c>
      <c r="BW529" s="70">
        <v>0</v>
      </c>
      <c r="BX529" s="70">
        <v>0</v>
      </c>
      <c r="BY529" s="70">
        <v>0</v>
      </c>
      <c r="BZ529" s="70">
        <v>0</v>
      </c>
      <c r="CA529" s="70">
        <v>0</v>
      </c>
      <c r="CB529" s="70">
        <v>0</v>
      </c>
      <c r="CC529" s="70">
        <v>0</v>
      </c>
      <c r="CD529" s="70">
        <v>0</v>
      </c>
    </row>
    <row r="530" spans="1:82">
      <c r="A530" s="70" t="s">
        <v>2259</v>
      </c>
      <c r="B530" s="70">
        <v>323</v>
      </c>
      <c r="C530" s="70">
        <v>18</v>
      </c>
      <c r="D530" s="70">
        <v>19</v>
      </c>
      <c r="E530" s="70">
        <v>2021</v>
      </c>
      <c r="F530" s="70" t="s">
        <v>160</v>
      </c>
      <c r="G530" s="70" t="s">
        <v>2241</v>
      </c>
      <c r="H530" s="70" t="s">
        <v>2242</v>
      </c>
      <c r="I530" s="148"/>
      <c r="J530" s="71">
        <v>3.8729452351510778</v>
      </c>
      <c r="K530" s="71">
        <v>1.6464116081382345</v>
      </c>
      <c r="L530" s="71">
        <v>1.5136305580746916</v>
      </c>
      <c r="M530" s="71">
        <v>24.683672729084822</v>
      </c>
      <c r="N530" s="71">
        <v>38.162303584728782</v>
      </c>
      <c r="O530" s="71">
        <v>22.799500818079292</v>
      </c>
      <c r="P530" s="71">
        <v>11.616524754069866</v>
      </c>
      <c r="Q530" s="71">
        <v>1.9655435834272801</v>
      </c>
      <c r="R530" s="71">
        <v>0</v>
      </c>
      <c r="S530" s="71">
        <v>1.746445477284486</v>
      </c>
      <c r="T530" s="72"/>
      <c r="U530" s="71">
        <v>801028</v>
      </c>
      <c r="V530" s="71">
        <v>714</v>
      </c>
      <c r="W530" s="71">
        <v>35</v>
      </c>
      <c r="X530" s="71">
        <v>6439</v>
      </c>
      <c r="Y530" s="71">
        <v>15317</v>
      </c>
      <c r="Z530" s="71">
        <v>16775</v>
      </c>
      <c r="AA530" s="71">
        <v>2500</v>
      </c>
      <c r="AB530" s="71">
        <v>33664</v>
      </c>
      <c r="AC530" s="71">
        <v>0</v>
      </c>
      <c r="AD530" s="71">
        <v>1.746445477284486</v>
      </c>
      <c r="AE530" s="72"/>
      <c r="AF530" s="71">
        <v>4894554.4534825226</v>
      </c>
      <c r="AG530" s="71">
        <v>1269412.4096011759</v>
      </c>
      <c r="AH530" s="71">
        <v>341867.97111002327</v>
      </c>
      <c r="AI530" s="71">
        <v>41633164.970599964</v>
      </c>
      <c r="AJ530" s="71">
        <v>58461898.795288123</v>
      </c>
      <c r="AK530" s="71">
        <v>0</v>
      </c>
      <c r="AL530" s="71">
        <v>0</v>
      </c>
      <c r="AM530" s="71">
        <v>4418867.5191618772</v>
      </c>
      <c r="AN530" s="71">
        <v>0</v>
      </c>
      <c r="AO530" s="71">
        <v>0</v>
      </c>
      <c r="AP530" s="71">
        <v>111019766.11924368</v>
      </c>
      <c r="AQ530" s="72"/>
      <c r="AR530" s="71">
        <v>798</v>
      </c>
      <c r="AS530" s="71">
        <v>115</v>
      </c>
      <c r="AT530" s="71">
        <v>0</v>
      </c>
      <c r="AU530" s="71">
        <v>0</v>
      </c>
      <c r="AV530" s="71">
        <v>0</v>
      </c>
      <c r="AW530" s="71">
        <v>0</v>
      </c>
      <c r="AX530" s="71"/>
      <c r="AY530" s="72"/>
      <c r="AZ530" s="71">
        <v>3692.5000000000032</v>
      </c>
      <c r="BA530" s="71">
        <v>2480.5</v>
      </c>
      <c r="BB530" s="71">
        <v>0</v>
      </c>
      <c r="BC530" s="71">
        <v>0</v>
      </c>
      <c r="BD530" s="71">
        <v>0</v>
      </c>
      <c r="BE530" s="71">
        <v>0</v>
      </c>
      <c r="BF530" s="71"/>
      <c r="BG530" s="72"/>
      <c r="BH530" s="71">
        <v>0</v>
      </c>
      <c r="BI530" s="71">
        <v>0</v>
      </c>
      <c r="BJ530" s="71">
        <v>0</v>
      </c>
      <c r="BK530" s="71">
        <v>0</v>
      </c>
      <c r="BL530" s="71">
        <v>4.7380000000000004</v>
      </c>
      <c r="BM530" s="71">
        <v>0</v>
      </c>
      <c r="BN530" s="72"/>
      <c r="BO530" s="71">
        <v>0</v>
      </c>
      <c r="BP530" s="71">
        <v>0</v>
      </c>
      <c r="BQ530" s="71">
        <v>0</v>
      </c>
      <c r="BR530" s="71">
        <v>0</v>
      </c>
      <c r="BS530" s="71">
        <v>1</v>
      </c>
      <c r="BT530" s="71">
        <v>0</v>
      </c>
      <c r="BU530"/>
      <c r="BV530" s="70">
        <v>4.7380000000000004</v>
      </c>
      <c r="BW530" s="70">
        <v>0</v>
      </c>
      <c r="BX530" s="70">
        <v>0</v>
      </c>
      <c r="BY530" s="70">
        <v>0</v>
      </c>
      <c r="BZ530" s="70">
        <v>0</v>
      </c>
      <c r="CA530" s="70">
        <v>0</v>
      </c>
      <c r="CB530" s="70">
        <v>0</v>
      </c>
      <c r="CC530" s="70">
        <v>0</v>
      </c>
      <c r="CD530" s="70">
        <v>0</v>
      </c>
    </row>
    <row r="531" spans="1:82">
      <c r="A531" s="70" t="s">
        <v>2260</v>
      </c>
      <c r="B531" s="70">
        <v>323</v>
      </c>
      <c r="C531" s="70">
        <v>19</v>
      </c>
      <c r="D531" s="70">
        <v>19</v>
      </c>
      <c r="E531" s="70">
        <v>2022</v>
      </c>
      <c r="F531" s="70" t="s">
        <v>161</v>
      </c>
      <c r="G531" s="70" t="s">
        <v>2241</v>
      </c>
      <c r="H531" s="70" t="s">
        <v>2242</v>
      </c>
      <c r="I531" s="148"/>
      <c r="J531" s="71">
        <v>3.2937897459415835</v>
      </c>
      <c r="K531" s="71">
        <v>1.5896857317053632</v>
      </c>
      <c r="L531" s="71">
        <v>1.2452121884854552</v>
      </c>
      <c r="M531" s="71">
        <v>23.774925435225743</v>
      </c>
      <c r="N531" s="71">
        <v>38.93471222422874</v>
      </c>
      <c r="O531" s="71">
        <v>23.962417827748734</v>
      </c>
      <c r="P531" s="71">
        <v>11.5839786114744</v>
      </c>
      <c r="Q531" s="71">
        <v>1.9729639017824221</v>
      </c>
      <c r="R531" s="71">
        <v>0</v>
      </c>
      <c r="S531" s="71">
        <v>1.6942504096774631</v>
      </c>
      <c r="T531" s="72"/>
      <c r="U531" s="71">
        <v>733444</v>
      </c>
      <c r="V531" s="71">
        <v>714</v>
      </c>
      <c r="W531" s="71">
        <v>35</v>
      </c>
      <c r="X531" s="71">
        <v>6439</v>
      </c>
      <c r="Y531" s="71">
        <v>15438</v>
      </c>
      <c r="Z531" s="71">
        <v>16751</v>
      </c>
      <c r="AA531" s="71">
        <v>2531</v>
      </c>
      <c r="AB531" s="71">
        <v>33514</v>
      </c>
      <c r="AC531" s="71">
        <v>0</v>
      </c>
      <c r="AD531" s="71">
        <v>1.6942504096774631</v>
      </c>
      <c r="AE531" s="72"/>
      <c r="AF531" s="71">
        <v>4076868.6777950805</v>
      </c>
      <c r="AG531" s="71">
        <v>1273057.8229852752</v>
      </c>
      <c r="AH531" s="71">
        <v>338396.88212626975</v>
      </c>
      <c r="AI531" s="71">
        <v>39376914.816349491</v>
      </c>
      <c r="AJ531" s="71">
        <v>64771106.655675426</v>
      </c>
      <c r="AK531" s="71">
        <v>0</v>
      </c>
      <c r="AL531" s="71">
        <v>0</v>
      </c>
      <c r="AM531" s="71">
        <v>4327572.1447600704</v>
      </c>
      <c r="AN531" s="71">
        <v>0</v>
      </c>
      <c r="AO531" s="71">
        <v>0</v>
      </c>
      <c r="AP531" s="71">
        <v>114163916.99969161</v>
      </c>
      <c r="AQ531" s="72"/>
      <c r="AR531" s="71">
        <v>855</v>
      </c>
      <c r="AS531" s="71">
        <v>115</v>
      </c>
      <c r="AT531" s="71">
        <v>0</v>
      </c>
      <c r="AU531" s="71">
        <v>0</v>
      </c>
      <c r="AV531" s="71">
        <v>0</v>
      </c>
      <c r="AW531" s="71">
        <v>0</v>
      </c>
      <c r="AX531" s="71"/>
      <c r="AY531" s="72"/>
      <c r="AZ531" s="71">
        <v>3978.8000000000038</v>
      </c>
      <c r="BA531" s="71">
        <v>2480.4999999999995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2261</v>
      </c>
      <c r="B532" s="70">
        <v>323</v>
      </c>
      <c r="C532" s="70">
        <v>20</v>
      </c>
      <c r="D532" s="70">
        <v>19</v>
      </c>
      <c r="E532" s="70">
        <v>2023</v>
      </c>
      <c r="F532" s="70" t="s">
        <v>1539</v>
      </c>
      <c r="G532" s="70" t="s">
        <v>2241</v>
      </c>
      <c r="H532" s="70" t="s">
        <v>2242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915</v>
      </c>
      <c r="AS532" s="71">
        <v>118</v>
      </c>
      <c r="AT532" s="71">
        <v>0</v>
      </c>
      <c r="AU532" s="71">
        <v>0</v>
      </c>
      <c r="AV532" s="71">
        <v>0</v>
      </c>
      <c r="AW532" s="71">
        <v>0</v>
      </c>
      <c r="AX532" s="71"/>
      <c r="AY532" s="72"/>
      <c r="AZ532" s="71">
        <v>4361.4000000000051</v>
      </c>
      <c r="BA532" s="71">
        <v>4532.4999999999991</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2262</v>
      </c>
      <c r="B533" s="70">
        <v>323</v>
      </c>
      <c r="C533" s="70">
        <v>21</v>
      </c>
      <c r="D533" s="70">
        <v>19</v>
      </c>
      <c r="E533" s="70">
        <v>2024</v>
      </c>
      <c r="F533" s="70" t="s">
        <v>1554</v>
      </c>
      <c r="G533" s="70" t="s">
        <v>2241</v>
      </c>
      <c r="H533" s="70" t="s">
        <v>2242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2263</v>
      </c>
      <c r="B534" s="70">
        <v>154</v>
      </c>
      <c r="C534" s="70">
        <v>1</v>
      </c>
      <c r="D534" s="70">
        <v>10</v>
      </c>
      <c r="E534" s="70">
        <v>1990</v>
      </c>
      <c r="F534" s="70" t="s">
        <v>787</v>
      </c>
      <c r="G534" s="70" t="s">
        <v>2264</v>
      </c>
      <c r="H534" s="70" t="s">
        <v>2265</v>
      </c>
      <c r="I534" s="148"/>
      <c r="J534" s="71">
        <v>162.60664649141609</v>
      </c>
      <c r="K534" s="71">
        <v>2.4654694772939569</v>
      </c>
      <c r="L534" s="71">
        <v>0.1080673325334259</v>
      </c>
      <c r="M534" s="71">
        <v>14.577303304411179</v>
      </c>
      <c r="N534" s="71">
        <v>11.46089519261111</v>
      </c>
      <c r="O534" s="71">
        <v>12.839411279450539</v>
      </c>
      <c r="P534" s="71">
        <v>14.875761849197101</v>
      </c>
      <c r="Q534" s="71">
        <v>0.95420176317165395</v>
      </c>
      <c r="R534" s="71">
        <v>0</v>
      </c>
      <c r="S534" s="71">
        <v>0.98156042307396507</v>
      </c>
      <c r="T534" s="72"/>
      <c r="U534" s="71">
        <v>4297618</v>
      </c>
      <c r="V534" s="71">
        <v>599</v>
      </c>
      <c r="W534" s="71">
        <v>1</v>
      </c>
      <c r="X534" s="71">
        <v>5231</v>
      </c>
      <c r="Y534" s="71">
        <v>5025</v>
      </c>
      <c r="Z534" s="71">
        <v>5281</v>
      </c>
      <c r="AA534" s="71">
        <v>3612</v>
      </c>
      <c r="AB534" s="71">
        <v>15493</v>
      </c>
      <c r="AC534" s="71">
        <v>0</v>
      </c>
      <c r="AD534" s="71">
        <v>0.98156042307396507</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2266</v>
      </c>
      <c r="B535" s="70">
        <v>155</v>
      </c>
      <c r="C535" s="70">
        <v>2</v>
      </c>
      <c r="D535" s="70">
        <v>10</v>
      </c>
      <c r="E535" s="70">
        <v>2005</v>
      </c>
      <c r="F535" s="70" t="s">
        <v>789</v>
      </c>
      <c r="G535" s="70" t="s">
        <v>2264</v>
      </c>
      <c r="H535" s="70" t="s">
        <v>2265</v>
      </c>
      <c r="I535" s="148"/>
      <c r="J535" s="71">
        <v>230.75904173937781</v>
      </c>
      <c r="K535" s="71">
        <v>1.0430014498401741</v>
      </c>
      <c r="L535" s="71">
        <v>0</v>
      </c>
      <c r="M535" s="71">
        <v>38.817300800370361</v>
      </c>
      <c r="N535" s="71">
        <v>23.423618689071549</v>
      </c>
      <c r="O535" s="71">
        <v>26.539707778364079</v>
      </c>
      <c r="P535" s="71">
        <v>26.033390981093159</v>
      </c>
      <c r="Q535" s="71">
        <v>1.3832492474454501</v>
      </c>
      <c r="R535" s="71">
        <v>0</v>
      </c>
      <c r="S535" s="71">
        <v>2.9511889321361768</v>
      </c>
      <c r="T535" s="72"/>
      <c r="U535" s="71">
        <v>8901233</v>
      </c>
      <c r="V535" s="71">
        <v>502</v>
      </c>
      <c r="W535" s="71">
        <v>0</v>
      </c>
      <c r="X535" s="71">
        <v>8611</v>
      </c>
      <c r="Y535" s="71">
        <v>8516</v>
      </c>
      <c r="Z535" s="71">
        <v>12632</v>
      </c>
      <c r="AA535" s="71">
        <v>5177</v>
      </c>
      <c r="AB535" s="71">
        <v>23479</v>
      </c>
      <c r="AC535" s="71">
        <v>0</v>
      </c>
      <c r="AD535" s="71">
        <v>2.9511889321361768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2267</v>
      </c>
      <c r="B536" s="70">
        <v>156</v>
      </c>
      <c r="C536" s="70">
        <v>3</v>
      </c>
      <c r="D536" s="70">
        <v>10</v>
      </c>
      <c r="E536" s="70">
        <v>2006</v>
      </c>
      <c r="F536" s="70" t="s">
        <v>790</v>
      </c>
      <c r="G536" s="70" t="s">
        <v>2264</v>
      </c>
      <c r="H536" s="70" t="s">
        <v>2265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2268</v>
      </c>
      <c r="B537" s="70">
        <v>157</v>
      </c>
      <c r="C537" s="70">
        <v>4</v>
      </c>
      <c r="D537" s="70">
        <v>10</v>
      </c>
      <c r="E537" s="70">
        <v>2007</v>
      </c>
      <c r="F537" s="70" t="s">
        <v>791</v>
      </c>
      <c r="G537" s="70" t="s">
        <v>2264</v>
      </c>
      <c r="H537" s="70" t="s">
        <v>2265</v>
      </c>
      <c r="I537" s="148"/>
      <c r="J537" s="71">
        <v>212.48001858936669</v>
      </c>
      <c r="K537" s="71">
        <v>1.188726307091079</v>
      </c>
      <c r="L537" s="71">
        <v>1.6355035152354209</v>
      </c>
      <c r="M537" s="71">
        <v>36.851346935649268</v>
      </c>
      <c r="N537" s="71">
        <v>23.966417347656002</v>
      </c>
      <c r="O537" s="71">
        <v>26.312104776773982</v>
      </c>
      <c r="P537" s="71">
        <v>25.169945451801389</v>
      </c>
      <c r="Q537" s="71">
        <v>1.4836808786834199</v>
      </c>
      <c r="R537" s="71">
        <v>0</v>
      </c>
      <c r="S537" s="71">
        <v>3.197826581415518</v>
      </c>
      <c r="T537" s="72"/>
      <c r="U537" s="71">
        <v>9077775</v>
      </c>
      <c r="V537" s="71">
        <v>532</v>
      </c>
      <c r="W537" s="71">
        <v>23</v>
      </c>
      <c r="X537" s="71">
        <v>9738</v>
      </c>
      <c r="Y537" s="71">
        <v>8826</v>
      </c>
      <c r="Z537" s="71">
        <v>13019</v>
      </c>
      <c r="AA537" s="71">
        <v>4929</v>
      </c>
      <c r="AB537" s="71">
        <v>23852</v>
      </c>
      <c r="AC537" s="71">
        <v>0</v>
      </c>
      <c r="AD537" s="71">
        <v>3.197826581415518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2269</v>
      </c>
      <c r="B538" s="70">
        <v>158</v>
      </c>
      <c r="C538" s="70">
        <v>5</v>
      </c>
      <c r="D538" s="70">
        <v>10</v>
      </c>
      <c r="E538" s="70">
        <v>2008</v>
      </c>
      <c r="F538" s="70" t="s">
        <v>792</v>
      </c>
      <c r="G538" s="70" t="s">
        <v>2264</v>
      </c>
      <c r="H538" s="70" t="s">
        <v>2265</v>
      </c>
      <c r="I538" s="148"/>
      <c r="J538" s="71">
        <v>212.80158269421031</v>
      </c>
      <c r="K538" s="71">
        <v>0.92841878949304713</v>
      </c>
      <c r="L538" s="71">
        <v>1.4200944453673361</v>
      </c>
      <c r="M538" s="71">
        <v>38.5646280126346</v>
      </c>
      <c r="N538" s="71">
        <v>22.822056454382789</v>
      </c>
      <c r="O538" s="71">
        <v>25.564397246225809</v>
      </c>
      <c r="P538" s="71">
        <v>24.901528528860901</v>
      </c>
      <c r="Q538" s="71">
        <v>1.47307453795176</v>
      </c>
      <c r="R538" s="71">
        <v>0</v>
      </c>
      <c r="S538" s="71">
        <v>2.98388267678695</v>
      </c>
      <c r="T538" s="72"/>
      <c r="U538" s="71">
        <v>9391000</v>
      </c>
      <c r="V538" s="71">
        <v>532</v>
      </c>
      <c r="W538" s="71">
        <v>23</v>
      </c>
      <c r="X538" s="71">
        <v>9738</v>
      </c>
      <c r="Y538" s="71">
        <v>8979</v>
      </c>
      <c r="Z538" s="71">
        <v>13093</v>
      </c>
      <c r="AA538" s="71">
        <v>4882</v>
      </c>
      <c r="AB538" s="71">
        <v>24071</v>
      </c>
      <c r="AC538" s="71">
        <v>0</v>
      </c>
      <c r="AD538" s="71">
        <v>2.98388267678695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2270</v>
      </c>
      <c r="B539" s="70">
        <v>159</v>
      </c>
      <c r="C539" s="70">
        <v>6</v>
      </c>
      <c r="D539" s="70">
        <v>10</v>
      </c>
      <c r="E539" s="70">
        <v>2009</v>
      </c>
      <c r="F539" s="70" t="s">
        <v>176</v>
      </c>
      <c r="G539" s="1064" t="s">
        <v>2264</v>
      </c>
      <c r="H539" s="70" t="s">
        <v>2265</v>
      </c>
      <c r="I539" s="148"/>
      <c r="J539" s="71">
        <v>199.40173330254481</v>
      </c>
      <c r="K539" s="71">
        <v>1.107135324580794</v>
      </c>
      <c r="L539" s="71">
        <v>1.102964873542116</v>
      </c>
      <c r="M539" s="71">
        <v>39.474566859113253</v>
      </c>
      <c r="N539" s="71">
        <v>22.866898984097041</v>
      </c>
      <c r="O539" s="71">
        <v>26.64955313347437</v>
      </c>
      <c r="P539" s="71">
        <v>23.24244127705683</v>
      </c>
      <c r="Q539" s="71">
        <v>1.4369715861316901</v>
      </c>
      <c r="R539" s="71">
        <v>0</v>
      </c>
      <c r="S539" s="71">
        <v>3.2370489621076031</v>
      </c>
      <c r="T539" s="72"/>
      <c r="U539" s="71">
        <v>9005258</v>
      </c>
      <c r="V539" s="71">
        <v>798</v>
      </c>
      <c r="W539" s="71">
        <v>26</v>
      </c>
      <c r="X539" s="71">
        <v>10511</v>
      </c>
      <c r="Y539" s="71">
        <v>9249</v>
      </c>
      <c r="Z539" s="71">
        <v>13472</v>
      </c>
      <c r="AA539" s="71">
        <v>4678</v>
      </c>
      <c r="AB539" s="71">
        <v>24649</v>
      </c>
      <c r="AC539" s="71">
        <v>0</v>
      </c>
      <c r="AD539" s="71">
        <v>3.2370489621076031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35.167999999999999</v>
      </c>
      <c r="BK539" s="71">
        <v>0</v>
      </c>
      <c r="BL539" s="71">
        <v>2.44</v>
      </c>
      <c r="BM539" s="71">
        <v>0</v>
      </c>
      <c r="BN539" s="72"/>
      <c r="BO539" s="71">
        <v>0</v>
      </c>
      <c r="BP539" s="71">
        <v>0</v>
      </c>
      <c r="BQ539" s="71">
        <v>4</v>
      </c>
      <c r="BR539" s="71">
        <v>0</v>
      </c>
      <c r="BS539" s="71">
        <v>1</v>
      </c>
      <c r="BT539" s="71">
        <v>0</v>
      </c>
      <c r="BU539"/>
      <c r="BV539" s="70">
        <v>37.607999999999997</v>
      </c>
      <c r="BW539" s="70">
        <v>0</v>
      </c>
      <c r="BX539" s="70">
        <v>0</v>
      </c>
      <c r="BY539" s="70">
        <v>0</v>
      </c>
      <c r="BZ539" s="70">
        <v>0</v>
      </c>
      <c r="CA539" s="70">
        <v>0</v>
      </c>
      <c r="CB539" s="70">
        <v>0</v>
      </c>
      <c r="CC539" s="70">
        <v>0</v>
      </c>
      <c r="CD539" s="70">
        <v>0</v>
      </c>
    </row>
    <row r="540" spans="1:82">
      <c r="A540" s="70" t="s">
        <v>2271</v>
      </c>
      <c r="B540" s="70">
        <v>160</v>
      </c>
      <c r="C540" s="70">
        <v>7</v>
      </c>
      <c r="D540" s="70">
        <v>10</v>
      </c>
      <c r="E540" s="70">
        <v>2010</v>
      </c>
      <c r="F540" s="70" t="s">
        <v>177</v>
      </c>
      <c r="G540" s="1064" t="s">
        <v>2264</v>
      </c>
      <c r="H540" s="70" t="s">
        <v>2265</v>
      </c>
      <c r="I540" s="148"/>
      <c r="J540" s="71">
        <v>222.60881918472921</v>
      </c>
      <c r="K540" s="71">
        <v>1.2405504370571121</v>
      </c>
      <c r="L540" s="71">
        <v>1.042195319424893</v>
      </c>
      <c r="M540" s="71">
        <v>41.520557447765547</v>
      </c>
      <c r="N540" s="71">
        <v>23.75095529245916</v>
      </c>
      <c r="O540" s="71">
        <v>27.12092704679884</v>
      </c>
      <c r="P540" s="71">
        <v>23.980438084589</v>
      </c>
      <c r="Q540" s="71">
        <v>1.53983423454829</v>
      </c>
      <c r="R540" s="71">
        <v>0</v>
      </c>
      <c r="S540" s="71">
        <v>3.343716271436239</v>
      </c>
      <c r="T540" s="72"/>
      <c r="U540" s="71">
        <v>9280608</v>
      </c>
      <c r="V540" s="71">
        <v>798</v>
      </c>
      <c r="W540" s="71">
        <v>26</v>
      </c>
      <c r="X540" s="71">
        <v>10511</v>
      </c>
      <c r="Y540" s="71">
        <v>9475</v>
      </c>
      <c r="Z540" s="71">
        <v>13774</v>
      </c>
      <c r="AA540" s="71">
        <v>4706</v>
      </c>
      <c r="AB540" s="71">
        <v>25310</v>
      </c>
      <c r="AC540" s="71">
        <v>0</v>
      </c>
      <c r="AD540" s="71">
        <v>3.343716271436239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35.707000000000001</v>
      </c>
      <c r="BK540" s="71">
        <v>0</v>
      </c>
      <c r="BL540" s="71">
        <v>2.2200000000000002</v>
      </c>
      <c r="BM540" s="71">
        <v>0</v>
      </c>
      <c r="BN540" s="72"/>
      <c r="BO540" s="71">
        <v>0</v>
      </c>
      <c r="BP540" s="71">
        <v>0</v>
      </c>
      <c r="BQ540" s="71">
        <v>4</v>
      </c>
      <c r="BR540" s="71">
        <v>0</v>
      </c>
      <c r="BS540" s="71">
        <v>1</v>
      </c>
      <c r="BT540" s="71">
        <v>0</v>
      </c>
      <c r="BU540"/>
      <c r="BV540" s="70">
        <v>37.927</v>
      </c>
      <c r="BW540" s="70">
        <v>0</v>
      </c>
      <c r="BX540" s="70">
        <v>0</v>
      </c>
      <c r="BY540" s="70">
        <v>0</v>
      </c>
      <c r="BZ540" s="70">
        <v>0</v>
      </c>
      <c r="CA540" s="70">
        <v>0</v>
      </c>
      <c r="CB540" s="70">
        <v>0</v>
      </c>
      <c r="CC540" s="70">
        <v>0</v>
      </c>
      <c r="CD540" s="70">
        <v>0</v>
      </c>
    </row>
    <row r="541" spans="1:82">
      <c r="A541" s="70" t="s">
        <v>2272</v>
      </c>
      <c r="B541" s="70">
        <v>161</v>
      </c>
      <c r="C541" s="70">
        <v>8</v>
      </c>
      <c r="D541" s="70">
        <v>10</v>
      </c>
      <c r="E541" s="70">
        <v>2011</v>
      </c>
      <c r="F541" s="70" t="s">
        <v>178</v>
      </c>
      <c r="G541" s="70" t="s">
        <v>2264</v>
      </c>
      <c r="H541" s="70" t="s">
        <v>2265</v>
      </c>
      <c r="I541" s="148"/>
      <c r="J541" s="71">
        <v>190.1960069275471</v>
      </c>
      <c r="K541" s="71">
        <v>2.010960459429608</v>
      </c>
      <c r="L541" s="71">
        <v>1.172014089699928</v>
      </c>
      <c r="M541" s="71">
        <v>50.244505580732273</v>
      </c>
      <c r="N541" s="71">
        <v>30.03206857075487</v>
      </c>
      <c r="O541" s="71">
        <v>27.076140357121076</v>
      </c>
      <c r="P541" s="71">
        <v>23.544761918323193</v>
      </c>
      <c r="Q541" s="71">
        <v>1.83583141358336</v>
      </c>
      <c r="R541" s="71">
        <v>0</v>
      </c>
      <c r="S541" s="71">
        <v>3.463911126337873</v>
      </c>
      <c r="T541" s="72"/>
      <c r="U541" s="71">
        <v>7487420</v>
      </c>
      <c r="V541" s="71">
        <v>798</v>
      </c>
      <c r="W541" s="71">
        <v>26</v>
      </c>
      <c r="X541" s="71">
        <v>10511</v>
      </c>
      <c r="Y541" s="71">
        <v>9819</v>
      </c>
      <c r="Z541" s="71">
        <v>14050</v>
      </c>
      <c r="AA541" s="71">
        <v>4758</v>
      </c>
      <c r="AB541" s="71">
        <v>26160</v>
      </c>
      <c r="AC541" s="71">
        <v>0</v>
      </c>
      <c r="AD541" s="71">
        <v>3.463911126337873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34.715000000000003</v>
      </c>
      <c r="BK541" s="71">
        <v>0</v>
      </c>
      <c r="BL541" s="71">
        <v>1.9530000000000001</v>
      </c>
      <c r="BM541" s="71">
        <v>0</v>
      </c>
      <c r="BN541" s="72"/>
      <c r="BO541" s="71">
        <v>0</v>
      </c>
      <c r="BP541" s="71">
        <v>0</v>
      </c>
      <c r="BQ541" s="71">
        <v>4</v>
      </c>
      <c r="BR541" s="71">
        <v>0</v>
      </c>
      <c r="BS541" s="71">
        <v>1</v>
      </c>
      <c r="BT541" s="71">
        <v>0</v>
      </c>
      <c r="BU541"/>
      <c r="BV541" s="70">
        <v>36.667999999999999</v>
      </c>
      <c r="BW541" s="70">
        <v>0</v>
      </c>
      <c r="BX541" s="70">
        <v>0</v>
      </c>
      <c r="BY541" s="70">
        <v>0</v>
      </c>
      <c r="BZ541" s="70">
        <v>0</v>
      </c>
      <c r="CA541" s="70">
        <v>0</v>
      </c>
      <c r="CB541" s="70">
        <v>0</v>
      </c>
      <c r="CC541" s="70">
        <v>0</v>
      </c>
      <c r="CD541" s="70">
        <v>0</v>
      </c>
    </row>
    <row r="542" spans="1:82">
      <c r="A542" s="70" t="s">
        <v>2273</v>
      </c>
      <c r="B542" s="70">
        <v>162</v>
      </c>
      <c r="C542" s="70">
        <v>9</v>
      </c>
      <c r="D542" s="70">
        <v>10</v>
      </c>
      <c r="E542" s="70">
        <v>2012</v>
      </c>
      <c r="F542" s="70" t="s">
        <v>179</v>
      </c>
      <c r="G542" s="70" t="s">
        <v>2264</v>
      </c>
      <c r="H542" s="70" t="s">
        <v>2265</v>
      </c>
      <c r="I542" s="148"/>
      <c r="J542" s="71">
        <v>227.327766569076</v>
      </c>
      <c r="K542" s="71">
        <v>1.878539878826611</v>
      </c>
      <c r="L542" s="71">
        <v>1.1996199336086</v>
      </c>
      <c r="M542" s="71">
        <v>55.740766236394947</v>
      </c>
      <c r="N542" s="71">
        <v>36.929036618078158</v>
      </c>
      <c r="O542" s="71">
        <v>27.47872600720201</v>
      </c>
      <c r="P542" s="71">
        <v>23.554304642119654</v>
      </c>
      <c r="Q542" s="71">
        <v>2.1082765381775599</v>
      </c>
      <c r="R542" s="71">
        <v>0</v>
      </c>
      <c r="S542" s="71">
        <v>4.231883537934805</v>
      </c>
      <c r="T542" s="72"/>
      <c r="U542" s="71">
        <v>8609113</v>
      </c>
      <c r="V542" s="71">
        <v>798</v>
      </c>
      <c r="W542" s="71">
        <v>26</v>
      </c>
      <c r="X542" s="71">
        <v>10511</v>
      </c>
      <c r="Y542" s="71">
        <v>10446</v>
      </c>
      <c r="Z542" s="71">
        <v>14372</v>
      </c>
      <c r="AA542" s="71">
        <v>4733</v>
      </c>
      <c r="AB542" s="71">
        <v>27651</v>
      </c>
      <c r="AC542" s="71">
        <v>0</v>
      </c>
      <c r="AD542" s="71">
        <v>4.231883537934805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40.273000000000003</v>
      </c>
      <c r="BK542" s="71">
        <v>0</v>
      </c>
      <c r="BL542" s="71">
        <v>2.6019999999999999</v>
      </c>
      <c r="BM542" s="71">
        <v>0</v>
      </c>
      <c r="BN542" s="72"/>
      <c r="BO542" s="71">
        <v>0</v>
      </c>
      <c r="BP542" s="71">
        <v>0</v>
      </c>
      <c r="BQ542" s="71">
        <v>4</v>
      </c>
      <c r="BR542" s="71">
        <v>0</v>
      </c>
      <c r="BS542" s="71">
        <v>1</v>
      </c>
      <c r="BT542" s="71">
        <v>0</v>
      </c>
      <c r="BU542"/>
      <c r="BV542" s="70">
        <v>42.875</v>
      </c>
      <c r="BW542" s="70">
        <v>0</v>
      </c>
      <c r="BX542" s="70">
        <v>0</v>
      </c>
      <c r="BY542" s="70">
        <v>0</v>
      </c>
      <c r="BZ542" s="70">
        <v>0</v>
      </c>
      <c r="CA542" s="70">
        <v>0</v>
      </c>
      <c r="CB542" s="70">
        <v>0</v>
      </c>
      <c r="CC542" s="70">
        <v>0</v>
      </c>
      <c r="CD542" s="70">
        <v>0</v>
      </c>
    </row>
    <row r="543" spans="1:82">
      <c r="A543" s="70" t="s">
        <v>2274</v>
      </c>
      <c r="B543" s="70">
        <v>163</v>
      </c>
      <c r="C543" s="70">
        <v>10</v>
      </c>
      <c r="D543" s="70">
        <v>10</v>
      </c>
      <c r="E543" s="70">
        <v>2013</v>
      </c>
      <c r="F543" s="70" t="s">
        <v>180</v>
      </c>
      <c r="G543" s="70" t="s">
        <v>2264</v>
      </c>
      <c r="H543" s="70" t="s">
        <v>2265</v>
      </c>
      <c r="I543" s="148"/>
      <c r="J543" s="71">
        <v>232.34006486503651</v>
      </c>
      <c r="K543" s="71">
        <v>1.564496007160793</v>
      </c>
      <c r="L543" s="71">
        <v>1.1528251448668481</v>
      </c>
      <c r="M543" s="71">
        <v>55.22496555996559</v>
      </c>
      <c r="N543" s="71">
        <v>36.165040439789998</v>
      </c>
      <c r="O543" s="71">
        <v>27.444530959851051</v>
      </c>
      <c r="P543" s="71">
        <v>23.67302961634606</v>
      </c>
      <c r="Q543" s="71">
        <v>2.1929338842795398</v>
      </c>
      <c r="R543" s="71">
        <v>0</v>
      </c>
      <c r="S543" s="71">
        <v>3.9206088916604478</v>
      </c>
      <c r="T543" s="72"/>
      <c r="U543" s="71">
        <v>8838027</v>
      </c>
      <c r="V543" s="71">
        <v>798</v>
      </c>
      <c r="W543" s="71">
        <v>26</v>
      </c>
      <c r="X543" s="71">
        <v>10511</v>
      </c>
      <c r="Y543" s="71">
        <v>10735</v>
      </c>
      <c r="Z543" s="71">
        <v>14995</v>
      </c>
      <c r="AA543" s="71">
        <v>4739</v>
      </c>
      <c r="AB543" s="71">
        <v>28349</v>
      </c>
      <c r="AC543" s="71">
        <v>0</v>
      </c>
      <c r="AD543" s="71">
        <v>3.9206088916604478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43.78</v>
      </c>
      <c r="BK543" s="71">
        <v>0</v>
      </c>
      <c r="BL543" s="71">
        <v>0</v>
      </c>
      <c r="BM543" s="71">
        <v>0</v>
      </c>
      <c r="BN543" s="72"/>
      <c r="BO543" s="71">
        <v>0</v>
      </c>
      <c r="BP543" s="71">
        <v>0</v>
      </c>
      <c r="BQ543" s="71">
        <v>4</v>
      </c>
      <c r="BR543" s="71">
        <v>0</v>
      </c>
      <c r="BS543" s="71">
        <v>0</v>
      </c>
      <c r="BT543" s="71">
        <v>0</v>
      </c>
      <c r="BU543"/>
      <c r="BV543" s="70">
        <v>43.78</v>
      </c>
      <c r="BW543" s="70">
        <v>0</v>
      </c>
      <c r="BX543" s="70">
        <v>0</v>
      </c>
      <c r="BY543" s="70">
        <v>0</v>
      </c>
      <c r="BZ543" s="70">
        <v>0</v>
      </c>
      <c r="CA543" s="70">
        <v>0</v>
      </c>
      <c r="CB543" s="70">
        <v>0</v>
      </c>
      <c r="CC543" s="70">
        <v>0</v>
      </c>
      <c r="CD543" s="70">
        <v>0</v>
      </c>
    </row>
    <row r="544" spans="1:82">
      <c r="A544" s="70" t="s">
        <v>2275</v>
      </c>
      <c r="B544" s="70">
        <v>164</v>
      </c>
      <c r="C544" s="70">
        <v>11</v>
      </c>
      <c r="D544" s="70">
        <v>10</v>
      </c>
      <c r="E544" s="70">
        <v>2014</v>
      </c>
      <c r="F544" s="70" t="s">
        <v>181</v>
      </c>
      <c r="G544" s="70" t="s">
        <v>2264</v>
      </c>
      <c r="H544" s="70" t="s">
        <v>2265</v>
      </c>
      <c r="I544" s="148"/>
      <c r="J544" s="71">
        <v>236.3893702091062</v>
      </c>
      <c r="K544" s="71">
        <v>1.8431298217841141</v>
      </c>
      <c r="L544" s="71">
        <v>0.91521823936667579</v>
      </c>
      <c r="M544" s="71">
        <v>54.889121366097228</v>
      </c>
      <c r="N544" s="71">
        <v>33.383434948718303</v>
      </c>
      <c r="O544" s="71">
        <v>27.082952086239423</v>
      </c>
      <c r="P544" s="71">
        <v>23.108156327703483</v>
      </c>
      <c r="Q544" s="71">
        <v>2.2064094736363198</v>
      </c>
      <c r="R544" s="71">
        <v>0</v>
      </c>
      <c r="S544" s="71">
        <v>4.4553921851482956</v>
      </c>
      <c r="T544" s="72"/>
      <c r="U544" s="71">
        <v>9173219</v>
      </c>
      <c r="V544" s="71">
        <v>721</v>
      </c>
      <c r="W544" s="71">
        <v>21</v>
      </c>
      <c r="X544" s="71">
        <v>10680</v>
      </c>
      <c r="Y544" s="71">
        <v>11333</v>
      </c>
      <c r="Z544" s="71">
        <v>15585</v>
      </c>
      <c r="AA544" s="71">
        <v>4602</v>
      </c>
      <c r="AB544" s="71">
        <v>29729</v>
      </c>
      <c r="AC544" s="71">
        <v>0</v>
      </c>
      <c r="AD544" s="71">
        <v>4.4553921851482956</v>
      </c>
      <c r="AE544" s="72"/>
      <c r="AF544" s="71"/>
      <c r="AG544" s="71"/>
      <c r="AH544" s="71"/>
      <c r="AI544" s="71"/>
      <c r="AJ544" s="71"/>
      <c r="AK544" s="71"/>
      <c r="AL544" s="71"/>
      <c r="AM544" s="71"/>
      <c r="AN544" s="71"/>
      <c r="AO544" s="71"/>
      <c r="AP544" s="71"/>
      <c r="AQ544" s="72"/>
      <c r="AR544" s="71">
        <v>895</v>
      </c>
      <c r="AS544" s="71">
        <v>67</v>
      </c>
      <c r="AT544" s="71">
        <v>0</v>
      </c>
      <c r="AU544" s="71">
        <v>0</v>
      </c>
      <c r="AV544" s="71">
        <v>0</v>
      </c>
      <c r="AW544" s="71">
        <v>0</v>
      </c>
      <c r="AX544" s="71"/>
      <c r="AY544" s="72"/>
      <c r="AZ544" s="71">
        <v>3507.88</v>
      </c>
      <c r="BA544" s="71">
        <v>2755.46</v>
      </c>
      <c r="BB544" s="71">
        <v>0</v>
      </c>
      <c r="BC544" s="71">
        <v>0</v>
      </c>
      <c r="BD544" s="71">
        <v>0</v>
      </c>
      <c r="BE544" s="71">
        <v>0</v>
      </c>
      <c r="BF544" s="71"/>
      <c r="BG544" s="72"/>
      <c r="BH544" s="71">
        <v>0</v>
      </c>
      <c r="BI544" s="71">
        <v>0</v>
      </c>
      <c r="BJ544" s="71">
        <v>42.521999999999998</v>
      </c>
      <c r="BK544" s="71">
        <v>0</v>
      </c>
      <c r="BL544" s="71">
        <v>0</v>
      </c>
      <c r="BM544" s="71">
        <v>0</v>
      </c>
      <c r="BN544" s="72"/>
      <c r="BO544" s="71">
        <v>0</v>
      </c>
      <c r="BP544" s="71">
        <v>0</v>
      </c>
      <c r="BQ544" s="71">
        <v>4</v>
      </c>
      <c r="BR544" s="71">
        <v>0</v>
      </c>
      <c r="BS544" s="71">
        <v>0</v>
      </c>
      <c r="BT544" s="71">
        <v>0</v>
      </c>
      <c r="BU544"/>
      <c r="BV544" s="70">
        <v>42.521999999999998</v>
      </c>
      <c r="BW544" s="70">
        <v>0</v>
      </c>
      <c r="BX544" s="70">
        <v>0</v>
      </c>
      <c r="BY544" s="70">
        <v>0</v>
      </c>
      <c r="BZ544" s="70">
        <v>0</v>
      </c>
      <c r="CA544" s="70">
        <v>0</v>
      </c>
      <c r="CB544" s="70">
        <v>0</v>
      </c>
      <c r="CC544" s="70">
        <v>0</v>
      </c>
      <c r="CD544" s="70">
        <v>0</v>
      </c>
    </row>
    <row r="545" spans="1:82">
      <c r="A545" s="70" t="s">
        <v>2276</v>
      </c>
      <c r="B545" s="70">
        <v>165</v>
      </c>
      <c r="C545" s="70">
        <v>12</v>
      </c>
      <c r="D545" s="70">
        <v>10</v>
      </c>
      <c r="E545" s="70">
        <v>2015</v>
      </c>
      <c r="F545" s="70" t="s">
        <v>182</v>
      </c>
      <c r="G545" s="70" t="s">
        <v>2264</v>
      </c>
      <c r="H545" s="70" t="s">
        <v>2265</v>
      </c>
      <c r="I545" s="148"/>
      <c r="J545" s="71">
        <v>222.4307254172264</v>
      </c>
      <c r="K545" s="71">
        <v>1.654915393903438</v>
      </c>
      <c r="L545" s="71">
        <v>0.91542657275500128</v>
      </c>
      <c r="M545" s="71">
        <v>52.529794370149887</v>
      </c>
      <c r="N545" s="71">
        <v>31.172395352845761</v>
      </c>
      <c r="O545" s="71">
        <v>27.902259326875797</v>
      </c>
      <c r="P545" s="71">
        <v>23.131438417756716</v>
      </c>
      <c r="Q545" s="71">
        <v>2.2623749046936399</v>
      </c>
      <c r="R545" s="71">
        <v>0</v>
      </c>
      <c r="S545" s="71">
        <v>4.9047453112643939</v>
      </c>
      <c r="T545" s="72"/>
      <c r="U545" s="71">
        <v>9852976</v>
      </c>
      <c r="V545" s="71">
        <v>721</v>
      </c>
      <c r="W545" s="71">
        <v>21</v>
      </c>
      <c r="X545" s="71">
        <v>10680</v>
      </c>
      <c r="Y545" s="71">
        <v>11939</v>
      </c>
      <c r="Z545" s="71">
        <v>16211</v>
      </c>
      <c r="AA545" s="71">
        <v>4603</v>
      </c>
      <c r="AB545" s="71">
        <v>31139</v>
      </c>
      <c r="AC545" s="71">
        <v>0</v>
      </c>
      <c r="AD545" s="71">
        <v>4.9047453112643939</v>
      </c>
      <c r="AE545" s="72"/>
      <c r="AF545" s="71">
        <v>113056043.6367503</v>
      </c>
      <c r="AG545" s="71">
        <v>1327226.989123991</v>
      </c>
      <c r="AH545" s="71">
        <v>171940.99591100929</v>
      </c>
      <c r="AI545" s="71">
        <v>66018603.63513764</v>
      </c>
      <c r="AJ545" s="71">
        <v>49760030.598842762</v>
      </c>
      <c r="AK545" s="71">
        <v>0</v>
      </c>
      <c r="AL545" s="71">
        <v>0</v>
      </c>
      <c r="AM545" s="71">
        <v>4267469.3268078323</v>
      </c>
      <c r="AN545" s="71">
        <v>0</v>
      </c>
      <c r="AO545" s="71">
        <v>0</v>
      </c>
      <c r="AP545" s="71">
        <v>234601315.18257353</v>
      </c>
      <c r="AQ545" s="72"/>
      <c r="AR545" s="71">
        <v>981</v>
      </c>
      <c r="AS545" s="71">
        <v>82</v>
      </c>
      <c r="AT545" s="71">
        <v>0</v>
      </c>
      <c r="AU545" s="71">
        <v>0</v>
      </c>
      <c r="AV545" s="71">
        <v>0</v>
      </c>
      <c r="AW545" s="71">
        <v>0</v>
      </c>
      <c r="AX545" s="71"/>
      <c r="AY545" s="72"/>
      <c r="AZ545" s="71">
        <v>3916.78</v>
      </c>
      <c r="BA545" s="71">
        <v>4974.5599999999986</v>
      </c>
      <c r="BB545" s="71">
        <v>0</v>
      </c>
      <c r="BC545" s="71">
        <v>0</v>
      </c>
      <c r="BD545" s="71">
        <v>0</v>
      </c>
      <c r="BE545" s="71">
        <v>0</v>
      </c>
      <c r="BF545" s="71"/>
      <c r="BG545" s="72"/>
      <c r="BH545" s="71">
        <v>0</v>
      </c>
      <c r="BI545" s="71">
        <v>0</v>
      </c>
      <c r="BJ545" s="71">
        <v>41.204999999999998</v>
      </c>
      <c r="BK545" s="71">
        <v>0</v>
      </c>
      <c r="BL545" s="71">
        <v>0</v>
      </c>
      <c r="BM545" s="71">
        <v>0</v>
      </c>
      <c r="BN545" s="72"/>
      <c r="BO545" s="71">
        <v>0</v>
      </c>
      <c r="BP545" s="71">
        <v>0</v>
      </c>
      <c r="BQ545" s="71">
        <v>4</v>
      </c>
      <c r="BR545" s="71">
        <v>0</v>
      </c>
      <c r="BS545" s="71">
        <v>0</v>
      </c>
      <c r="BT545" s="71">
        <v>0</v>
      </c>
      <c r="BU545"/>
      <c r="BV545" s="70">
        <v>41.204999999999998</v>
      </c>
      <c r="BW545" s="70">
        <v>0</v>
      </c>
      <c r="BX545" s="70">
        <v>0</v>
      </c>
      <c r="BY545" s="70">
        <v>0</v>
      </c>
      <c r="BZ545" s="70">
        <v>0</v>
      </c>
      <c r="CA545" s="70">
        <v>0</v>
      </c>
      <c r="CB545" s="70">
        <v>0</v>
      </c>
      <c r="CC545" s="70">
        <v>0</v>
      </c>
      <c r="CD545" s="70">
        <v>0</v>
      </c>
    </row>
    <row r="546" spans="1:82">
      <c r="A546" s="70" t="s">
        <v>2277</v>
      </c>
      <c r="B546" s="70">
        <v>166</v>
      </c>
      <c r="C546" s="70">
        <v>13</v>
      </c>
      <c r="D546" s="70">
        <v>10</v>
      </c>
      <c r="E546" s="70">
        <v>2016</v>
      </c>
      <c r="F546" s="70" t="s">
        <v>155</v>
      </c>
      <c r="G546" s="70" t="s">
        <v>2264</v>
      </c>
      <c r="H546" s="70" t="s">
        <v>2265</v>
      </c>
      <c r="I546" s="148"/>
      <c r="J546" s="71">
        <v>203.82140689626792</v>
      </c>
      <c r="K546" s="71">
        <v>1.6097669446221099</v>
      </c>
      <c r="L546" s="71">
        <v>0.86420366725744491</v>
      </c>
      <c r="M546" s="71">
        <v>42.718563704297843</v>
      </c>
      <c r="N546" s="71">
        <v>31.936885099521376</v>
      </c>
      <c r="O546" s="71">
        <v>28.508790952646965</v>
      </c>
      <c r="P546" s="71">
        <v>23.049776855184049</v>
      </c>
      <c r="Q546" s="71">
        <v>2.2566932898492293</v>
      </c>
      <c r="R546" s="71">
        <v>0</v>
      </c>
      <c r="S546" s="71">
        <v>4.5837868420899062</v>
      </c>
      <c r="T546" s="72"/>
      <c r="U546" s="71">
        <v>9549745</v>
      </c>
      <c r="V546" s="71">
        <v>721</v>
      </c>
      <c r="W546" s="71">
        <v>21</v>
      </c>
      <c r="X546" s="71">
        <v>10680</v>
      </c>
      <c r="Y546" s="71">
        <v>12301</v>
      </c>
      <c r="Z546" s="71">
        <v>16767</v>
      </c>
      <c r="AA546" s="71">
        <v>4744</v>
      </c>
      <c r="AB546" s="71">
        <v>31950</v>
      </c>
      <c r="AC546" s="71">
        <v>0</v>
      </c>
      <c r="AD546" s="71">
        <v>4.5837868420899062</v>
      </c>
      <c r="AE546" s="72"/>
      <c r="AF546" s="71">
        <v>106756962.134516</v>
      </c>
      <c r="AG546" s="71">
        <v>1337372.617568386</v>
      </c>
      <c r="AH546" s="71">
        <v>127526.2840893909</v>
      </c>
      <c r="AI546" s="71">
        <v>68641711.474459052</v>
      </c>
      <c r="AJ546" s="71">
        <v>53445875.816125177</v>
      </c>
      <c r="AK546" s="71">
        <v>0</v>
      </c>
      <c r="AL546" s="71">
        <v>0</v>
      </c>
      <c r="AM546" s="71">
        <v>4382015.2278349949</v>
      </c>
      <c r="AN546" s="71">
        <v>0</v>
      </c>
      <c r="AO546" s="71">
        <v>0</v>
      </c>
      <c r="AP546" s="71">
        <v>234691463.554593</v>
      </c>
      <c r="AQ546" s="72"/>
      <c r="AR546" s="71">
        <v>1031</v>
      </c>
      <c r="AS546" s="71">
        <v>92</v>
      </c>
      <c r="AT546" s="71">
        <v>0</v>
      </c>
      <c r="AU546" s="71">
        <v>0</v>
      </c>
      <c r="AV546" s="71">
        <v>0</v>
      </c>
      <c r="AW546" s="71">
        <v>0</v>
      </c>
      <c r="AX546" s="71"/>
      <c r="AY546" s="72"/>
      <c r="AZ546" s="71">
        <v>4172.08</v>
      </c>
      <c r="BA546" s="71">
        <v>7208.86</v>
      </c>
      <c r="BB546" s="71">
        <v>0</v>
      </c>
      <c r="BC546" s="71">
        <v>0</v>
      </c>
      <c r="BD546" s="71">
        <v>0</v>
      </c>
      <c r="BE546" s="71">
        <v>0</v>
      </c>
      <c r="BF546" s="71"/>
      <c r="BG546" s="72"/>
      <c r="BH546" s="71">
        <v>0</v>
      </c>
      <c r="BI546" s="71">
        <v>0</v>
      </c>
      <c r="BJ546" s="71">
        <v>39.210999999999999</v>
      </c>
      <c r="BK546" s="71">
        <v>0</v>
      </c>
      <c r="BL546" s="71">
        <v>0</v>
      </c>
      <c r="BM546" s="71">
        <v>0</v>
      </c>
      <c r="BN546" s="72"/>
      <c r="BO546" s="71">
        <v>0</v>
      </c>
      <c r="BP546" s="71">
        <v>0</v>
      </c>
      <c r="BQ546" s="71">
        <v>5</v>
      </c>
      <c r="BR546" s="71">
        <v>0</v>
      </c>
      <c r="BS546" s="71">
        <v>0</v>
      </c>
      <c r="BT546" s="71">
        <v>0</v>
      </c>
      <c r="BU546"/>
      <c r="BV546" s="70">
        <v>39.210999999999999</v>
      </c>
      <c r="BW546" s="70">
        <v>0</v>
      </c>
      <c r="BX546" s="70">
        <v>0</v>
      </c>
      <c r="BY546" s="70">
        <v>0</v>
      </c>
      <c r="BZ546" s="70">
        <v>0</v>
      </c>
      <c r="CA546" s="70">
        <v>0</v>
      </c>
      <c r="CB546" s="70">
        <v>0</v>
      </c>
      <c r="CC546" s="70">
        <v>0</v>
      </c>
      <c r="CD546" s="70">
        <v>0</v>
      </c>
    </row>
    <row r="547" spans="1:82">
      <c r="A547" s="70" t="s">
        <v>2278</v>
      </c>
      <c r="B547" s="70">
        <v>167</v>
      </c>
      <c r="C547" s="70">
        <v>14</v>
      </c>
      <c r="D547" s="70">
        <v>10</v>
      </c>
      <c r="E547" s="70">
        <v>2017</v>
      </c>
      <c r="F547" s="70" t="s">
        <v>156</v>
      </c>
      <c r="G547" s="70" t="s">
        <v>2264</v>
      </c>
      <c r="H547" s="70" t="s">
        <v>2265</v>
      </c>
      <c r="I547" s="148"/>
      <c r="J547" s="71">
        <v>206.87439867924294</v>
      </c>
      <c r="K547" s="71">
        <v>1.6539138511534097</v>
      </c>
      <c r="L547" s="71">
        <v>0.85722465433699513</v>
      </c>
      <c r="M547" s="71">
        <v>39.77375525471237</v>
      </c>
      <c r="N547" s="71">
        <v>30.464638745360713</v>
      </c>
      <c r="O547" s="71">
        <v>28.774498448912325</v>
      </c>
      <c r="P547" s="71">
        <v>22.778238214278847</v>
      </c>
      <c r="Q547" s="71">
        <v>2.2242105272926</v>
      </c>
      <c r="R547" s="71">
        <v>0</v>
      </c>
      <c r="S547" s="71">
        <v>5.8021887855887302</v>
      </c>
      <c r="T547" s="72"/>
      <c r="U547" s="71">
        <v>10424671</v>
      </c>
      <c r="V547" s="71">
        <v>721</v>
      </c>
      <c r="W547" s="71">
        <v>21</v>
      </c>
      <c r="X547" s="71">
        <v>10680</v>
      </c>
      <c r="Y547" s="71">
        <v>12678</v>
      </c>
      <c r="Z547" s="71">
        <v>17204</v>
      </c>
      <c r="AA547" s="71">
        <v>4718</v>
      </c>
      <c r="AB547" s="71">
        <v>32564</v>
      </c>
      <c r="AC547" s="71">
        <v>0</v>
      </c>
      <c r="AD547" s="71">
        <v>5.8021887855887302</v>
      </c>
      <c r="AE547" s="72"/>
      <c r="AF547" s="71">
        <v>110980784.9286859</v>
      </c>
      <c r="AG547" s="71">
        <v>1353879.142562005</v>
      </c>
      <c r="AH547" s="71">
        <v>171129.06754764111</v>
      </c>
      <c r="AI547" s="71">
        <v>65219626.354540043</v>
      </c>
      <c r="AJ547" s="71">
        <v>56174661.30300165</v>
      </c>
      <c r="AK547" s="71">
        <v>0</v>
      </c>
      <c r="AL547" s="71">
        <v>0</v>
      </c>
      <c r="AM547" s="71">
        <v>4473215.1511606723</v>
      </c>
      <c r="AN547" s="71">
        <v>0</v>
      </c>
      <c r="AO547" s="71">
        <v>0</v>
      </c>
      <c r="AP547" s="71">
        <v>238373295.9474979</v>
      </c>
      <c r="AQ547" s="72"/>
      <c r="AR547" s="71">
        <v>1063</v>
      </c>
      <c r="AS547" s="71">
        <v>98</v>
      </c>
      <c r="AT547" s="71">
        <v>0</v>
      </c>
      <c r="AU547" s="71">
        <v>0</v>
      </c>
      <c r="AV547" s="71">
        <v>0</v>
      </c>
      <c r="AW547" s="71">
        <v>0</v>
      </c>
      <c r="AX547" s="71"/>
      <c r="AY547" s="72"/>
      <c r="AZ547" s="71">
        <v>4350.7299999999996</v>
      </c>
      <c r="BA547" s="71">
        <v>7311.96</v>
      </c>
      <c r="BB547" s="71">
        <v>0</v>
      </c>
      <c r="BC547" s="71">
        <v>0</v>
      </c>
      <c r="BD547" s="71">
        <v>0</v>
      </c>
      <c r="BE547" s="71">
        <v>0</v>
      </c>
      <c r="BF547" s="71"/>
      <c r="BG547" s="72"/>
      <c r="BH547" s="71">
        <v>0</v>
      </c>
      <c r="BI547" s="71">
        <v>0</v>
      </c>
      <c r="BJ547" s="71">
        <v>33.259</v>
      </c>
      <c r="BK547" s="71">
        <v>0</v>
      </c>
      <c r="BL547" s="71">
        <v>0</v>
      </c>
      <c r="BM547" s="71">
        <v>0</v>
      </c>
      <c r="BN547" s="72"/>
      <c r="BO547" s="71">
        <v>0</v>
      </c>
      <c r="BP547" s="71">
        <v>0</v>
      </c>
      <c r="BQ547" s="71">
        <v>4</v>
      </c>
      <c r="BR547" s="71">
        <v>0</v>
      </c>
      <c r="BS547" s="71">
        <v>0</v>
      </c>
      <c r="BT547" s="71">
        <v>0</v>
      </c>
      <c r="BU547"/>
      <c r="BV547" s="70">
        <v>33.259</v>
      </c>
      <c r="BW547" s="70">
        <v>0</v>
      </c>
      <c r="BX547" s="70">
        <v>0</v>
      </c>
      <c r="BY547" s="70">
        <v>0</v>
      </c>
      <c r="BZ547" s="70">
        <v>0</v>
      </c>
      <c r="CA547" s="70">
        <v>0</v>
      </c>
      <c r="CB547" s="70">
        <v>0</v>
      </c>
      <c r="CC547" s="70">
        <v>0</v>
      </c>
      <c r="CD547" s="70">
        <v>0</v>
      </c>
    </row>
    <row r="548" spans="1:82">
      <c r="A548" s="70" t="s">
        <v>2279</v>
      </c>
      <c r="B548" s="70">
        <v>168</v>
      </c>
      <c r="C548" s="70">
        <v>15</v>
      </c>
      <c r="D548" s="70">
        <v>10</v>
      </c>
      <c r="E548" s="70">
        <v>2018</v>
      </c>
      <c r="F548" s="70" t="s">
        <v>183</v>
      </c>
      <c r="G548" s="70" t="s">
        <v>2264</v>
      </c>
      <c r="H548" s="70" t="s">
        <v>2265</v>
      </c>
      <c r="I548" s="148"/>
      <c r="J548" s="71">
        <v>185.14797398469446</v>
      </c>
      <c r="K548" s="71">
        <v>1.3957370155425306</v>
      </c>
      <c r="L548" s="71">
        <v>0.77417046995779126</v>
      </c>
      <c r="M548" s="71">
        <v>36.289157583267738</v>
      </c>
      <c r="N548" s="71">
        <v>21.512592238444839</v>
      </c>
      <c r="O548" s="71">
        <v>28.942853766937638</v>
      </c>
      <c r="P548" s="71">
        <v>23.139424100235445</v>
      </c>
      <c r="Q548" s="71">
        <v>2.0871308432099598</v>
      </c>
      <c r="R548" s="71">
        <v>0</v>
      </c>
      <c r="S548" s="71">
        <v>5.9690618942539579</v>
      </c>
      <c r="T548" s="72"/>
      <c r="U548" s="71">
        <v>10296021</v>
      </c>
      <c r="V548" s="71">
        <v>721</v>
      </c>
      <c r="W548" s="71">
        <v>21</v>
      </c>
      <c r="X548" s="71">
        <v>10680</v>
      </c>
      <c r="Y548" s="71">
        <v>12951</v>
      </c>
      <c r="Z548" s="71">
        <v>17636</v>
      </c>
      <c r="AA548" s="71">
        <v>4841</v>
      </c>
      <c r="AB548" s="71">
        <v>32930</v>
      </c>
      <c r="AC548" s="71">
        <v>0</v>
      </c>
      <c r="AD548" s="71">
        <v>5.9690618942539579</v>
      </c>
      <c r="AE548" s="72"/>
      <c r="AF548" s="71">
        <v>100585298.2699772</v>
      </c>
      <c r="AG548" s="71">
        <v>1224746.443471269</v>
      </c>
      <c r="AH548" s="71">
        <v>162528.19196348509</v>
      </c>
      <c r="AI548" s="71">
        <v>62641507.778290451</v>
      </c>
      <c r="AJ548" s="71">
        <v>48212601.119923227</v>
      </c>
      <c r="AK548" s="71">
        <v>0</v>
      </c>
      <c r="AL548" s="71">
        <v>0</v>
      </c>
      <c r="AM548" s="71">
        <v>4532851.0757345967</v>
      </c>
      <c r="AN548" s="71">
        <v>0</v>
      </c>
      <c r="AO548" s="71">
        <v>0</v>
      </c>
      <c r="AP548" s="71">
        <v>217359532.87936023</v>
      </c>
      <c r="AQ548" s="72"/>
      <c r="AR548" s="71">
        <v>1104</v>
      </c>
      <c r="AS548" s="71">
        <v>104</v>
      </c>
      <c r="AT548" s="71">
        <v>0</v>
      </c>
      <c r="AU548" s="71">
        <v>0</v>
      </c>
      <c r="AV548" s="71">
        <v>0</v>
      </c>
      <c r="AW548" s="71">
        <v>0</v>
      </c>
      <c r="AX548" s="71"/>
      <c r="AY548" s="72"/>
      <c r="AZ548" s="71">
        <v>4565.51</v>
      </c>
      <c r="BA548" s="71">
        <v>7672.36</v>
      </c>
      <c r="BB548" s="71">
        <v>0</v>
      </c>
      <c r="BC548" s="71">
        <v>0</v>
      </c>
      <c r="BD548" s="71">
        <v>0</v>
      </c>
      <c r="BE548" s="71">
        <v>0</v>
      </c>
      <c r="BF548" s="71"/>
      <c r="BG548" s="72"/>
      <c r="BH548" s="71">
        <v>0</v>
      </c>
      <c r="BI548" s="71">
        <v>0</v>
      </c>
      <c r="BJ548" s="71">
        <v>31.428000000000001</v>
      </c>
      <c r="BK548" s="71">
        <v>0</v>
      </c>
      <c r="BL548" s="71">
        <v>0</v>
      </c>
      <c r="BM548" s="71">
        <v>0</v>
      </c>
      <c r="BN548" s="72"/>
      <c r="BO548" s="71">
        <v>0</v>
      </c>
      <c r="BP548" s="71">
        <v>0</v>
      </c>
      <c r="BQ548" s="71">
        <v>4</v>
      </c>
      <c r="BR548" s="71">
        <v>0</v>
      </c>
      <c r="BS548" s="71">
        <v>0</v>
      </c>
      <c r="BT548" s="71">
        <v>0</v>
      </c>
      <c r="BU548"/>
      <c r="BV548" s="70">
        <v>31.428000000000001</v>
      </c>
      <c r="BW548" s="70">
        <v>0</v>
      </c>
      <c r="BX548" s="70">
        <v>0</v>
      </c>
      <c r="BY548" s="70">
        <v>0</v>
      </c>
      <c r="BZ548" s="70">
        <v>0</v>
      </c>
      <c r="CA548" s="70">
        <v>0</v>
      </c>
      <c r="CB548" s="70">
        <v>0</v>
      </c>
      <c r="CC548" s="70">
        <v>0</v>
      </c>
      <c r="CD548" s="70">
        <v>0</v>
      </c>
    </row>
    <row r="549" spans="1:82">
      <c r="A549" s="70" t="s">
        <v>2280</v>
      </c>
      <c r="B549" s="70">
        <v>169</v>
      </c>
      <c r="C549" s="70">
        <v>16</v>
      </c>
      <c r="D549" s="70">
        <v>10</v>
      </c>
      <c r="E549" s="70">
        <v>2019</v>
      </c>
      <c r="F549" s="70" t="s">
        <v>158</v>
      </c>
      <c r="G549" s="70" t="s">
        <v>2264</v>
      </c>
      <c r="H549" s="70" t="s">
        <v>2265</v>
      </c>
      <c r="I549" s="148"/>
      <c r="J549" s="71">
        <v>180.86780781091099</v>
      </c>
      <c r="K549" s="71">
        <v>1.3262020504453906</v>
      </c>
      <c r="L549" s="71">
        <v>0.78727139924471967</v>
      </c>
      <c r="M549" s="71">
        <v>38.109205143716139</v>
      </c>
      <c r="N549" s="71">
        <v>21.70066770487216</v>
      </c>
      <c r="O549" s="71">
        <v>28.877100347899997</v>
      </c>
      <c r="P549" s="71">
        <v>23.371721697129907</v>
      </c>
      <c r="Q549" s="71">
        <v>2.0591466057433299</v>
      </c>
      <c r="R549" s="71">
        <v>0</v>
      </c>
      <c r="S549" s="71">
        <v>5.0646952288808977</v>
      </c>
      <c r="T549" s="72"/>
      <c r="U549" s="71">
        <v>10036943</v>
      </c>
      <c r="V549" s="71">
        <v>721</v>
      </c>
      <c r="W549" s="71">
        <v>21</v>
      </c>
      <c r="X549" s="71">
        <v>10680</v>
      </c>
      <c r="Y549" s="71">
        <v>13311</v>
      </c>
      <c r="Z549" s="71">
        <v>18079</v>
      </c>
      <c r="AA549" s="71">
        <v>4853</v>
      </c>
      <c r="AB549" s="71">
        <v>33368</v>
      </c>
      <c r="AC549" s="71">
        <v>0</v>
      </c>
      <c r="AD549" s="71">
        <v>5.0646952288808977</v>
      </c>
      <c r="AE549" s="72"/>
      <c r="AF549" s="71">
        <v>100365121.0126695</v>
      </c>
      <c r="AG549" s="71">
        <v>1186926.521534984</v>
      </c>
      <c r="AH549" s="71">
        <v>172717.47779530261</v>
      </c>
      <c r="AI549" s="71">
        <v>64045815.112456538</v>
      </c>
      <c r="AJ549" s="71">
        <v>44702640.692674458</v>
      </c>
      <c r="AK549" s="71">
        <v>0</v>
      </c>
      <c r="AL549" s="71">
        <v>0</v>
      </c>
      <c r="AM549" s="71">
        <v>4544470.4058304885</v>
      </c>
      <c r="AN549" s="71">
        <v>0</v>
      </c>
      <c r="AO549" s="71">
        <v>0</v>
      </c>
      <c r="AP549" s="71">
        <v>215017691.22296128</v>
      </c>
      <c r="AQ549" s="72"/>
      <c r="AR549" s="71">
        <v>1146</v>
      </c>
      <c r="AS549" s="71">
        <v>110</v>
      </c>
      <c r="AT549" s="71">
        <v>0</v>
      </c>
      <c r="AU549" s="71">
        <v>0</v>
      </c>
      <c r="AV549" s="71">
        <v>0</v>
      </c>
      <c r="AW549" s="71">
        <v>0</v>
      </c>
      <c r="AX549" s="71"/>
      <c r="AY549" s="72"/>
      <c r="AZ549" s="71">
        <v>4793.3700000000008</v>
      </c>
      <c r="BA549" s="71">
        <v>7777.86</v>
      </c>
      <c r="BB549" s="71">
        <v>0</v>
      </c>
      <c r="BC549" s="71">
        <v>0</v>
      </c>
      <c r="BD549" s="71">
        <v>0</v>
      </c>
      <c r="BE549" s="71">
        <v>0</v>
      </c>
      <c r="BF549" s="71"/>
      <c r="BG549" s="72"/>
      <c r="BH549" s="71">
        <v>0</v>
      </c>
      <c r="BI549" s="71">
        <v>0</v>
      </c>
      <c r="BJ549" s="71">
        <v>25.312000000000001</v>
      </c>
      <c r="BK549" s="71">
        <v>0</v>
      </c>
      <c r="BL549" s="71">
        <v>0</v>
      </c>
      <c r="BM549" s="71">
        <v>0</v>
      </c>
      <c r="BN549" s="72"/>
      <c r="BO549" s="71">
        <v>0</v>
      </c>
      <c r="BP549" s="71">
        <v>0</v>
      </c>
      <c r="BQ549" s="71">
        <v>4</v>
      </c>
      <c r="BR549" s="71">
        <v>0</v>
      </c>
      <c r="BS549" s="71">
        <v>0</v>
      </c>
      <c r="BT549" s="71">
        <v>0</v>
      </c>
      <c r="BU549"/>
      <c r="BV549" s="70">
        <v>25.312000000000001</v>
      </c>
      <c r="BW549" s="70">
        <v>0</v>
      </c>
      <c r="BX549" s="70">
        <v>0</v>
      </c>
      <c r="BY549" s="70">
        <v>0</v>
      </c>
      <c r="BZ549" s="70">
        <v>0</v>
      </c>
      <c r="CA549" s="70">
        <v>0</v>
      </c>
      <c r="CB549" s="70">
        <v>0</v>
      </c>
      <c r="CC549" s="70">
        <v>0</v>
      </c>
      <c r="CD549" s="70">
        <v>0</v>
      </c>
    </row>
    <row r="550" spans="1:82">
      <c r="A550" s="70" t="s">
        <v>2281</v>
      </c>
      <c r="B550" s="70">
        <v>170</v>
      </c>
      <c r="C550" s="70">
        <v>17</v>
      </c>
      <c r="D550" s="70">
        <v>10</v>
      </c>
      <c r="E550" s="70">
        <v>2020</v>
      </c>
      <c r="F550" s="70" t="s">
        <v>159</v>
      </c>
      <c r="G550" s="70" t="s">
        <v>2264</v>
      </c>
      <c r="H550" s="70" t="s">
        <v>2265</v>
      </c>
      <c r="I550" s="148"/>
      <c r="J550" s="71">
        <v>176.53553899825789</v>
      </c>
      <c r="K550" s="71">
        <v>1.217172926927568</v>
      </c>
      <c r="L550" s="71">
        <v>0.79381953192449328</v>
      </c>
      <c r="M550" s="71">
        <v>44.983853222770577</v>
      </c>
      <c r="N550" s="71">
        <v>25.570727691549379</v>
      </c>
      <c r="O550" s="71">
        <v>25.767834613993589</v>
      </c>
      <c r="P550" s="71">
        <v>21.947968110737602</v>
      </c>
      <c r="Q550" s="71">
        <v>1.9863867713096099</v>
      </c>
      <c r="R550" s="71">
        <v>0</v>
      </c>
      <c r="S550" s="71">
        <v>5.8141439113285598</v>
      </c>
      <c r="T550" s="72"/>
      <c r="U550" s="71">
        <v>9965703</v>
      </c>
      <c r="V550" s="71">
        <v>654</v>
      </c>
      <c r="W550" s="71">
        <v>28</v>
      </c>
      <c r="X550" s="71">
        <v>13275</v>
      </c>
      <c r="Y550" s="71">
        <v>13522</v>
      </c>
      <c r="Z550" s="71">
        <v>18413</v>
      </c>
      <c r="AA550" s="71">
        <v>4844</v>
      </c>
      <c r="AB550" s="71">
        <v>33690</v>
      </c>
      <c r="AC550" s="71">
        <v>0</v>
      </c>
      <c r="AD550" s="71">
        <v>5.8141439113285598</v>
      </c>
      <c r="AE550" s="72"/>
      <c r="AF550" s="71">
        <v>101332646.4077469</v>
      </c>
      <c r="AG550" s="71">
        <v>982864.33450820332</v>
      </c>
      <c r="AH550" s="71">
        <v>180635.58618347105</v>
      </c>
      <c r="AI550" s="71">
        <v>74912820.172933742</v>
      </c>
      <c r="AJ550" s="71">
        <v>53371429.297299467</v>
      </c>
      <c r="AK550" s="71"/>
      <c r="AL550" s="71"/>
      <c r="AM550" s="71">
        <v>4396919.3037068695</v>
      </c>
      <c r="AN550" s="71"/>
      <c r="AO550" s="71"/>
      <c r="AP550" s="71">
        <v>235177315.10237867</v>
      </c>
      <c r="AQ550" s="72"/>
      <c r="AR550" s="71">
        <v>1178</v>
      </c>
      <c r="AS550" s="71">
        <v>111</v>
      </c>
      <c r="AT550" s="71">
        <v>0</v>
      </c>
      <c r="AU550" s="71">
        <v>0</v>
      </c>
      <c r="AV550" s="71">
        <v>0</v>
      </c>
      <c r="AW550" s="71">
        <v>0</v>
      </c>
      <c r="AX550" s="71"/>
      <c r="AY550" s="72"/>
      <c r="AZ550" s="71">
        <v>4962.0199999999986</v>
      </c>
      <c r="BA550" s="71">
        <v>7788.8600000000006</v>
      </c>
      <c r="BB550" s="71">
        <v>0</v>
      </c>
      <c r="BC550" s="71">
        <v>0</v>
      </c>
      <c r="BD550" s="71">
        <v>0</v>
      </c>
      <c r="BE550" s="71">
        <v>0</v>
      </c>
      <c r="BF550" s="71"/>
      <c r="BG550" s="72"/>
      <c r="BH550" s="71">
        <v>0</v>
      </c>
      <c r="BI550" s="71">
        <v>0</v>
      </c>
      <c r="BJ550" s="71">
        <v>25.759</v>
      </c>
      <c r="BK550" s="71">
        <v>0</v>
      </c>
      <c r="BL550" s="71">
        <v>0</v>
      </c>
      <c r="BM550" s="71">
        <v>0</v>
      </c>
      <c r="BN550" s="72"/>
      <c r="BO550" s="71">
        <v>0</v>
      </c>
      <c r="BP550" s="71">
        <v>0</v>
      </c>
      <c r="BQ550" s="71">
        <v>4</v>
      </c>
      <c r="BR550" s="71">
        <v>0</v>
      </c>
      <c r="BS550" s="71">
        <v>0</v>
      </c>
      <c r="BT550" s="71">
        <v>0</v>
      </c>
      <c r="BU550"/>
      <c r="BV550" s="70">
        <v>25.759</v>
      </c>
      <c r="BW550" s="70">
        <v>0</v>
      </c>
      <c r="BX550" s="70">
        <v>0</v>
      </c>
      <c r="BY550" s="70">
        <v>0</v>
      </c>
      <c r="BZ550" s="70">
        <v>0</v>
      </c>
      <c r="CA550" s="70">
        <v>0</v>
      </c>
      <c r="CB550" s="70">
        <v>0</v>
      </c>
      <c r="CC550" s="70">
        <v>0</v>
      </c>
      <c r="CD550" s="70">
        <v>0</v>
      </c>
    </row>
    <row r="551" spans="1:82">
      <c r="A551" s="70" t="s">
        <v>2282</v>
      </c>
      <c r="B551" s="70">
        <v>170</v>
      </c>
      <c r="C551" s="70">
        <v>18</v>
      </c>
      <c r="D551" s="70">
        <v>10</v>
      </c>
      <c r="E551" s="70">
        <v>2021</v>
      </c>
      <c r="F551" s="70" t="s">
        <v>160</v>
      </c>
      <c r="G551" s="70" t="s">
        <v>2264</v>
      </c>
      <c r="H551" s="70" t="s">
        <v>2265</v>
      </c>
      <c r="I551" s="148"/>
      <c r="J551" s="71">
        <v>157.71001985591207</v>
      </c>
      <c r="K551" s="71">
        <v>1.3155793538877485</v>
      </c>
      <c r="L551" s="71">
        <v>0.72131285739647688</v>
      </c>
      <c r="M551" s="71">
        <v>41.393478488731134</v>
      </c>
      <c r="N551" s="71">
        <v>24.566904961117984</v>
      </c>
      <c r="O551" s="71">
        <v>25.543595730252296</v>
      </c>
      <c r="P551" s="71">
        <v>23.019305452664845</v>
      </c>
      <c r="Q551" s="71">
        <v>1.96268261516481</v>
      </c>
      <c r="R551" s="71">
        <v>0</v>
      </c>
      <c r="S551" s="71">
        <v>6.664880463692568</v>
      </c>
      <c r="T551" s="72"/>
      <c r="U551" s="71">
        <v>9706178</v>
      </c>
      <c r="V551" s="71">
        <v>654</v>
      </c>
      <c r="W551" s="71">
        <v>28</v>
      </c>
      <c r="X551" s="71">
        <v>13275</v>
      </c>
      <c r="Y551" s="71">
        <v>13567</v>
      </c>
      <c r="Z551" s="71">
        <v>18794</v>
      </c>
      <c r="AA551" s="71">
        <v>4954</v>
      </c>
      <c r="AB551" s="71">
        <v>33615</v>
      </c>
      <c r="AC551" s="71">
        <v>0</v>
      </c>
      <c r="AD551" s="71">
        <v>6.664880463692568</v>
      </c>
      <c r="AE551" s="72"/>
      <c r="AF551" s="71">
        <v>94135559.614929959</v>
      </c>
      <c r="AG551" s="71">
        <v>1095926.3614683212</v>
      </c>
      <c r="AH551" s="71">
        <v>161669.64379149233</v>
      </c>
      <c r="AI551" s="71">
        <v>79677041.229205877</v>
      </c>
      <c r="AJ551" s="71">
        <v>56407107.312987812</v>
      </c>
      <c r="AK551" s="71">
        <v>0</v>
      </c>
      <c r="AL551" s="71">
        <v>0</v>
      </c>
      <c r="AM551" s="71">
        <v>4412435.5886592949</v>
      </c>
      <c r="AN551" s="71">
        <v>0</v>
      </c>
      <c r="AO551" s="71">
        <v>0</v>
      </c>
      <c r="AP551" s="71">
        <v>235889739.75104272</v>
      </c>
      <c r="AQ551" s="72"/>
      <c r="AR551" s="71">
        <v>1208</v>
      </c>
      <c r="AS551" s="71">
        <v>111</v>
      </c>
      <c r="AT551" s="71">
        <v>0</v>
      </c>
      <c r="AU551" s="71">
        <v>0</v>
      </c>
      <c r="AV551" s="71">
        <v>0</v>
      </c>
      <c r="AW551" s="71">
        <v>0</v>
      </c>
      <c r="AX551" s="71"/>
      <c r="AY551" s="72"/>
      <c r="AZ551" s="71">
        <v>5106.7099999999991</v>
      </c>
      <c r="BA551" s="71">
        <v>7784.7600000000011</v>
      </c>
      <c r="BB551" s="71">
        <v>0</v>
      </c>
      <c r="BC551" s="71">
        <v>0</v>
      </c>
      <c r="BD551" s="71">
        <v>0</v>
      </c>
      <c r="BE551" s="71">
        <v>0</v>
      </c>
      <c r="BF551" s="71"/>
      <c r="BG551" s="72"/>
      <c r="BH551" s="71">
        <v>0</v>
      </c>
      <c r="BI551" s="71">
        <v>0</v>
      </c>
      <c r="BJ551" s="71">
        <v>26.484000000000002</v>
      </c>
      <c r="BK551" s="71">
        <v>0</v>
      </c>
      <c r="BL551" s="71">
        <v>0</v>
      </c>
      <c r="BM551" s="71">
        <v>0</v>
      </c>
      <c r="BN551" s="72"/>
      <c r="BO551" s="71">
        <v>0</v>
      </c>
      <c r="BP551" s="71">
        <v>0</v>
      </c>
      <c r="BQ551" s="71">
        <v>4</v>
      </c>
      <c r="BR551" s="71">
        <v>0</v>
      </c>
      <c r="BS551" s="71">
        <v>0</v>
      </c>
      <c r="BT551" s="71">
        <v>0</v>
      </c>
      <c r="BU551"/>
      <c r="BV551" s="70">
        <v>26.484000000000002</v>
      </c>
      <c r="BW551" s="70">
        <v>0</v>
      </c>
      <c r="BX551" s="70">
        <v>0</v>
      </c>
      <c r="BY551" s="70">
        <v>0</v>
      </c>
      <c r="BZ551" s="70">
        <v>0</v>
      </c>
      <c r="CA551" s="70">
        <v>0</v>
      </c>
      <c r="CB551" s="70">
        <v>0</v>
      </c>
      <c r="CC551" s="70">
        <v>0</v>
      </c>
      <c r="CD551" s="70">
        <v>0</v>
      </c>
    </row>
    <row r="552" spans="1:82">
      <c r="A552" s="70" t="s">
        <v>2283</v>
      </c>
      <c r="B552" s="70">
        <v>170</v>
      </c>
      <c r="C552" s="70">
        <v>19</v>
      </c>
      <c r="D552" s="70">
        <v>10</v>
      </c>
      <c r="E552" s="70">
        <v>2022</v>
      </c>
      <c r="F552" s="70" t="s">
        <v>161</v>
      </c>
      <c r="G552" s="70" t="s">
        <v>2264</v>
      </c>
      <c r="H552" s="70" t="s">
        <v>2265</v>
      </c>
      <c r="I552" s="148"/>
      <c r="J552" s="71">
        <v>140.67002195005179</v>
      </c>
      <c r="K552" s="71">
        <v>1.3089152409482039</v>
      </c>
      <c r="L552" s="71">
        <v>0.6121776289725277</v>
      </c>
      <c r="M552" s="71">
        <v>46.848496748317082</v>
      </c>
      <c r="N552" s="71">
        <v>31.264803823815541</v>
      </c>
      <c r="O552" s="71">
        <v>27.046590285311044</v>
      </c>
      <c r="P552" s="71">
        <v>22.870462710998645</v>
      </c>
      <c r="Q552" s="71">
        <v>1.9690784921769544</v>
      </c>
      <c r="R552" s="71">
        <v>0</v>
      </c>
      <c r="S552" s="71">
        <v>5.3970304318485534</v>
      </c>
      <c r="T552" s="72"/>
      <c r="U552" s="71">
        <v>9302587</v>
      </c>
      <c r="V552" s="71">
        <v>654</v>
      </c>
      <c r="W552" s="71">
        <v>28</v>
      </c>
      <c r="X552" s="71">
        <v>13275</v>
      </c>
      <c r="Y552" s="71">
        <v>13635</v>
      </c>
      <c r="Z552" s="71">
        <v>18907</v>
      </c>
      <c r="AA552" s="71">
        <v>4997</v>
      </c>
      <c r="AB552" s="71">
        <v>33448</v>
      </c>
      <c r="AC552" s="71">
        <v>0</v>
      </c>
      <c r="AD552" s="71">
        <v>5.3970304318485534</v>
      </c>
      <c r="AE552" s="72"/>
      <c r="AF552" s="71">
        <v>83825615.143441051</v>
      </c>
      <c r="AG552" s="71">
        <v>1094943.4032242121</v>
      </c>
      <c r="AH552" s="71">
        <v>160005.24532444566</v>
      </c>
      <c r="AI552" s="71">
        <v>79794337.636315584</v>
      </c>
      <c r="AJ552" s="71">
        <v>59823100.635571457</v>
      </c>
      <c r="AK552" s="71">
        <v>0</v>
      </c>
      <c r="AL552" s="71">
        <v>0</v>
      </c>
      <c r="AM552" s="71">
        <v>4319049.7433292018</v>
      </c>
      <c r="AN552" s="71">
        <v>0</v>
      </c>
      <c r="AO552" s="71">
        <v>0</v>
      </c>
      <c r="AP552" s="71">
        <v>229017051.80720595</v>
      </c>
      <c r="AQ552" s="72"/>
      <c r="AR552" s="71">
        <v>1244</v>
      </c>
      <c r="AS552" s="71">
        <v>111</v>
      </c>
      <c r="AT552" s="71">
        <v>0</v>
      </c>
      <c r="AU552" s="71">
        <v>0</v>
      </c>
      <c r="AV552" s="71">
        <v>0</v>
      </c>
      <c r="AW552" s="71">
        <v>0</v>
      </c>
      <c r="AX552" s="71"/>
      <c r="AY552" s="72"/>
      <c r="AZ552" s="71">
        <v>5291.82</v>
      </c>
      <c r="BA552" s="71">
        <v>7784.7600000000011</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2284</v>
      </c>
      <c r="B553" s="70">
        <v>170</v>
      </c>
      <c r="C553" s="70">
        <v>20</v>
      </c>
      <c r="D553" s="70">
        <v>10</v>
      </c>
      <c r="E553" s="70">
        <v>2023</v>
      </c>
      <c r="F553" s="70" t="s">
        <v>1539</v>
      </c>
      <c r="G553" s="70" t="s">
        <v>2264</v>
      </c>
      <c r="H553" s="70" t="s">
        <v>2265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1271</v>
      </c>
      <c r="AS553" s="71">
        <v>111</v>
      </c>
      <c r="AT553" s="71">
        <v>0</v>
      </c>
      <c r="AU553" s="71">
        <v>0</v>
      </c>
      <c r="AV553" s="71">
        <v>0</v>
      </c>
      <c r="AW553" s="71">
        <v>0</v>
      </c>
      <c r="AX553" s="71"/>
      <c r="AY553" s="72"/>
      <c r="AZ553" s="71">
        <v>5451.07</v>
      </c>
      <c r="BA553" s="71">
        <v>7784.7600000000011</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2285</v>
      </c>
      <c r="B554" s="70">
        <v>170</v>
      </c>
      <c r="C554" s="70">
        <v>21</v>
      </c>
      <c r="D554" s="70">
        <v>10</v>
      </c>
      <c r="E554" s="70">
        <v>2024</v>
      </c>
      <c r="F554" s="70" t="s">
        <v>1554</v>
      </c>
      <c r="G554" s="70" t="s">
        <v>2264</v>
      </c>
      <c r="H554" s="70" t="s">
        <v>2265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2286</v>
      </c>
      <c r="B555" s="70">
        <v>307</v>
      </c>
      <c r="C555" s="70">
        <v>1</v>
      </c>
      <c r="D555" s="70">
        <v>19</v>
      </c>
      <c r="E555" s="70">
        <v>1990</v>
      </c>
      <c r="F555" s="70" t="s">
        <v>787</v>
      </c>
      <c r="G555" s="70" t="s">
        <v>2287</v>
      </c>
      <c r="H555" s="70" t="s">
        <v>2288</v>
      </c>
      <c r="I555" s="148"/>
      <c r="J555" s="71">
        <v>211.49313337126699</v>
      </c>
      <c r="K555" s="71">
        <v>14.368821546498181</v>
      </c>
      <c r="L555" s="71">
        <v>5.8922132804197984</v>
      </c>
      <c r="M555" s="71">
        <v>25.69002505314079</v>
      </c>
      <c r="N555" s="71">
        <v>45.32897839097744</v>
      </c>
      <c r="O555" s="71">
        <v>26.96738305466112</v>
      </c>
      <c r="P555" s="71">
        <v>40.570633991262653</v>
      </c>
      <c r="Q555" s="71">
        <v>2.6752508866512001</v>
      </c>
      <c r="R555" s="71">
        <v>0</v>
      </c>
      <c r="S555" s="71">
        <v>3.2173513331215799</v>
      </c>
      <c r="T555" s="72"/>
      <c r="U555" s="71">
        <v>16112763</v>
      </c>
      <c r="V555" s="71">
        <v>2541</v>
      </c>
      <c r="W555" s="71">
        <v>64</v>
      </c>
      <c r="X555" s="71">
        <v>10327</v>
      </c>
      <c r="Y555" s="71">
        <v>11641</v>
      </c>
      <c r="Z555" s="71">
        <v>11092</v>
      </c>
      <c r="AA555" s="71">
        <v>9851</v>
      </c>
      <c r="AB555" s="71">
        <v>43437</v>
      </c>
      <c r="AC555" s="71">
        <v>0</v>
      </c>
      <c r="AD555" s="71">
        <v>3.2173513331215799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2289</v>
      </c>
      <c r="B556" s="70">
        <v>308</v>
      </c>
      <c r="C556" s="70">
        <v>2</v>
      </c>
      <c r="D556" s="70">
        <v>19</v>
      </c>
      <c r="E556" s="70">
        <v>2005</v>
      </c>
      <c r="F556" s="70" t="s">
        <v>789</v>
      </c>
      <c r="G556" s="70" t="s">
        <v>2287</v>
      </c>
      <c r="H556" s="70" t="s">
        <v>2288</v>
      </c>
      <c r="I556" s="148"/>
      <c r="J556" s="71">
        <v>244.54412668325909</v>
      </c>
      <c r="K556" s="71">
        <v>9.4254476062203238</v>
      </c>
      <c r="L556" s="71">
        <v>5.2643721382967632</v>
      </c>
      <c r="M556" s="71">
        <v>52.599279278548259</v>
      </c>
      <c r="N556" s="71">
        <v>62.192823108903362</v>
      </c>
      <c r="O556" s="71">
        <v>43.288801382632478</v>
      </c>
      <c r="P556" s="71">
        <v>38.061954092311019</v>
      </c>
      <c r="Q556" s="71">
        <v>2.3846158924827399</v>
      </c>
      <c r="R556" s="71">
        <v>0</v>
      </c>
      <c r="S556" s="71">
        <v>3.4095440249982318</v>
      </c>
      <c r="T556" s="72"/>
      <c r="U556" s="71">
        <v>15112106</v>
      </c>
      <c r="V556" s="71">
        <v>1944</v>
      </c>
      <c r="W556" s="71">
        <v>62</v>
      </c>
      <c r="X556" s="71">
        <v>8861</v>
      </c>
      <c r="Y556" s="71">
        <v>12314</v>
      </c>
      <c r="Z556" s="71">
        <v>20604</v>
      </c>
      <c r="AA556" s="71">
        <v>7569</v>
      </c>
      <c r="AB556" s="71">
        <v>40476</v>
      </c>
      <c r="AC556" s="71">
        <v>0</v>
      </c>
      <c r="AD556" s="71">
        <v>3.4095440249982318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2290</v>
      </c>
      <c r="B557" s="70">
        <v>309</v>
      </c>
      <c r="C557" s="70">
        <v>3</v>
      </c>
      <c r="D557" s="70">
        <v>19</v>
      </c>
      <c r="E557" s="70">
        <v>2006</v>
      </c>
      <c r="F557" s="70" t="s">
        <v>790</v>
      </c>
      <c r="G557" s="70" t="s">
        <v>2287</v>
      </c>
      <c r="H557" s="70" t="s">
        <v>2288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2291</v>
      </c>
      <c r="B558" s="70">
        <v>310</v>
      </c>
      <c r="C558" s="70">
        <v>4</v>
      </c>
      <c r="D558" s="70">
        <v>19</v>
      </c>
      <c r="E558" s="70">
        <v>2007</v>
      </c>
      <c r="F558" s="70" t="s">
        <v>791</v>
      </c>
      <c r="G558" s="1064" t="s">
        <v>2287</v>
      </c>
      <c r="H558" s="70" t="s">
        <v>2288</v>
      </c>
      <c r="I558" s="148"/>
      <c r="J558" s="71">
        <v>205.64603247997559</v>
      </c>
      <c r="K558" s="71">
        <v>6.8009300315349046</v>
      </c>
      <c r="L558" s="71">
        <v>5.700464480628284</v>
      </c>
      <c r="M558" s="71">
        <v>48.905251408294852</v>
      </c>
      <c r="N558" s="71">
        <v>56.590410835352721</v>
      </c>
      <c r="O558" s="71">
        <v>41.975274914265214</v>
      </c>
      <c r="P558" s="71">
        <v>37.073200239415307</v>
      </c>
      <c r="Q558" s="71">
        <v>2.4844750115501602</v>
      </c>
      <c r="R558" s="71">
        <v>0</v>
      </c>
      <c r="S558" s="71">
        <v>3.8709464963949838</v>
      </c>
      <c r="T558" s="72"/>
      <c r="U558" s="71">
        <v>15691247</v>
      </c>
      <c r="V558" s="71">
        <v>2050</v>
      </c>
      <c r="W558" s="71">
        <v>84</v>
      </c>
      <c r="X558" s="71">
        <v>10378</v>
      </c>
      <c r="Y558" s="71">
        <v>12388</v>
      </c>
      <c r="Z558" s="71">
        <v>20769</v>
      </c>
      <c r="AA558" s="71">
        <v>7260</v>
      </c>
      <c r="AB558" s="71">
        <v>39941</v>
      </c>
      <c r="AC558" s="71">
        <v>0</v>
      </c>
      <c r="AD558" s="71">
        <v>3.8709464963949838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2292</v>
      </c>
      <c r="B559" s="70">
        <v>311</v>
      </c>
      <c r="C559" s="70">
        <v>5</v>
      </c>
      <c r="D559" s="70">
        <v>19</v>
      </c>
      <c r="E559" s="70">
        <v>2008</v>
      </c>
      <c r="F559" s="70" t="s">
        <v>792</v>
      </c>
      <c r="G559" s="1064" t="s">
        <v>2287</v>
      </c>
      <c r="H559" s="70" t="s">
        <v>2288</v>
      </c>
      <c r="I559" s="148"/>
      <c r="J559" s="71">
        <v>190.64761389522349</v>
      </c>
      <c r="K559" s="71">
        <v>6.5025942151988616</v>
      </c>
      <c r="L559" s="71">
        <v>5.0852185420285174</v>
      </c>
      <c r="M559" s="71">
        <v>50.260732288052381</v>
      </c>
      <c r="N559" s="71">
        <v>55.536922805481048</v>
      </c>
      <c r="O559" s="71">
        <v>40.534399055346199</v>
      </c>
      <c r="P559" s="71">
        <v>35.92410189036611</v>
      </c>
      <c r="Q559" s="71">
        <v>2.4276263489679901</v>
      </c>
      <c r="R559" s="71">
        <v>0</v>
      </c>
      <c r="S559" s="71">
        <v>2.2946515495723139</v>
      </c>
      <c r="T559" s="72"/>
      <c r="U559" s="71">
        <v>15787788</v>
      </c>
      <c r="V559" s="71">
        <v>2050</v>
      </c>
      <c r="W559" s="71">
        <v>84</v>
      </c>
      <c r="X559" s="71">
        <v>10378</v>
      </c>
      <c r="Y559" s="71">
        <v>12534</v>
      </c>
      <c r="Z559" s="71">
        <v>20760</v>
      </c>
      <c r="AA559" s="71">
        <v>7043</v>
      </c>
      <c r="AB559" s="71">
        <v>39669</v>
      </c>
      <c r="AC559" s="71">
        <v>0</v>
      </c>
      <c r="AD559" s="71">
        <v>2.2946515495723139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2293</v>
      </c>
      <c r="B560" s="70">
        <v>312</v>
      </c>
      <c r="C560" s="70">
        <v>6</v>
      </c>
      <c r="D560" s="70">
        <v>19</v>
      </c>
      <c r="E560" s="70">
        <v>2009</v>
      </c>
      <c r="F560" s="70" t="s">
        <v>176</v>
      </c>
      <c r="G560" s="70" t="s">
        <v>2287</v>
      </c>
      <c r="H560" s="70" t="s">
        <v>2288</v>
      </c>
      <c r="I560" s="148"/>
      <c r="J560" s="71">
        <v>136.60757933265279</v>
      </c>
      <c r="K560" s="71">
        <v>5.1187635530868407</v>
      </c>
      <c r="L560" s="71">
        <v>5.2110517378420989</v>
      </c>
      <c r="M560" s="71">
        <v>51.469818475284058</v>
      </c>
      <c r="N560" s="71">
        <v>56.151211498391064</v>
      </c>
      <c r="O560" s="71">
        <v>41.113740523020432</v>
      </c>
      <c r="P560" s="71">
        <v>34.337005486477082</v>
      </c>
      <c r="Q560" s="71">
        <v>2.2994810030175099</v>
      </c>
      <c r="R560" s="71">
        <v>0</v>
      </c>
      <c r="S560" s="71">
        <v>2.2656258686565689</v>
      </c>
      <c r="T560" s="72"/>
      <c r="U560" s="71">
        <v>9452037</v>
      </c>
      <c r="V560" s="71">
        <v>1928</v>
      </c>
      <c r="W560" s="71">
        <v>125</v>
      </c>
      <c r="X560" s="71">
        <v>10989</v>
      </c>
      <c r="Y560" s="71">
        <v>12593</v>
      </c>
      <c r="Z560" s="71">
        <v>20784</v>
      </c>
      <c r="AA560" s="71">
        <v>6911</v>
      </c>
      <c r="AB560" s="71">
        <v>39444</v>
      </c>
      <c r="AC560" s="71">
        <v>0</v>
      </c>
      <c r="AD560" s="71">
        <v>2.2656258686565689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42.564999999999998</v>
      </c>
      <c r="BJ560" s="71">
        <v>146.65700000000001</v>
      </c>
      <c r="BK560" s="71">
        <v>0</v>
      </c>
      <c r="BL560" s="71">
        <v>0</v>
      </c>
      <c r="BM560" s="71">
        <v>0</v>
      </c>
      <c r="BN560" s="72"/>
      <c r="BO560" s="71">
        <v>0</v>
      </c>
      <c r="BP560" s="71">
        <v>1</v>
      </c>
      <c r="BQ560" s="71">
        <v>7</v>
      </c>
      <c r="BR560" s="71">
        <v>0</v>
      </c>
      <c r="BS560" s="71">
        <v>0</v>
      </c>
      <c r="BT560" s="71">
        <v>0</v>
      </c>
      <c r="BU560"/>
      <c r="BV560" s="70">
        <v>117.51</v>
      </c>
      <c r="BW560" s="70">
        <v>0</v>
      </c>
      <c r="BX560" s="70">
        <v>33.395000000000003</v>
      </c>
      <c r="BY560" s="70">
        <v>0</v>
      </c>
      <c r="BZ560" s="70">
        <v>0</v>
      </c>
      <c r="CA560" s="70">
        <v>3.0960000000000001</v>
      </c>
      <c r="CB560" s="70">
        <v>25.488</v>
      </c>
      <c r="CC560" s="70">
        <v>9.7330000000000005</v>
      </c>
      <c r="CD560" s="70">
        <v>0</v>
      </c>
    </row>
    <row r="561" spans="1:82">
      <c r="A561" s="70" t="s">
        <v>2294</v>
      </c>
      <c r="B561" s="70">
        <v>313</v>
      </c>
      <c r="C561" s="70">
        <v>7</v>
      </c>
      <c r="D561" s="70">
        <v>19</v>
      </c>
      <c r="E561" s="70">
        <v>2010</v>
      </c>
      <c r="F561" s="70" t="s">
        <v>177</v>
      </c>
      <c r="G561" s="70" t="s">
        <v>2287</v>
      </c>
      <c r="H561" s="70" t="s">
        <v>2288</v>
      </c>
      <c r="I561" s="148"/>
      <c r="J561" s="71">
        <v>131.7893328058359</v>
      </c>
      <c r="K561" s="71">
        <v>6.1838220783931748</v>
      </c>
      <c r="L561" s="71">
        <v>4.9317773165450172</v>
      </c>
      <c r="M561" s="71">
        <v>50.202809335878712</v>
      </c>
      <c r="N561" s="71">
        <v>56.726936677397383</v>
      </c>
      <c r="O561" s="71">
        <v>41.065344452449303</v>
      </c>
      <c r="P561" s="71">
        <v>34.635579613461843</v>
      </c>
      <c r="Q561" s="71">
        <v>2.3795944850212298</v>
      </c>
      <c r="R561" s="71">
        <v>0</v>
      </c>
      <c r="S561" s="71">
        <v>2.21286346708</v>
      </c>
      <c r="T561" s="72"/>
      <c r="U561" s="71">
        <v>9664571</v>
      </c>
      <c r="V561" s="71">
        <v>1928</v>
      </c>
      <c r="W561" s="71">
        <v>125</v>
      </c>
      <c r="X561" s="71">
        <v>10989</v>
      </c>
      <c r="Y561" s="71">
        <v>12635</v>
      </c>
      <c r="Z561" s="71">
        <v>20856</v>
      </c>
      <c r="AA561" s="71">
        <v>6797</v>
      </c>
      <c r="AB561" s="71">
        <v>39113</v>
      </c>
      <c r="AC561" s="71">
        <v>0</v>
      </c>
      <c r="AD561" s="71">
        <v>2.21286346708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55.58</v>
      </c>
      <c r="BJ561" s="71">
        <v>154.88</v>
      </c>
      <c r="BK561" s="71">
        <v>0</v>
      </c>
      <c r="BL561" s="71">
        <v>0</v>
      </c>
      <c r="BM561" s="71">
        <v>0</v>
      </c>
      <c r="BN561" s="72"/>
      <c r="BO561" s="71">
        <v>0</v>
      </c>
      <c r="BP561" s="71">
        <v>1</v>
      </c>
      <c r="BQ561" s="71">
        <v>7</v>
      </c>
      <c r="BR561" s="71">
        <v>0</v>
      </c>
      <c r="BS561" s="71">
        <v>0</v>
      </c>
      <c r="BT561" s="71">
        <v>0</v>
      </c>
      <c r="BU561"/>
      <c r="BV561" s="70">
        <v>127.672</v>
      </c>
      <c r="BW561" s="70">
        <v>0</v>
      </c>
      <c r="BX561" s="70">
        <v>37.819000000000003</v>
      </c>
      <c r="BY561" s="70">
        <v>4.8550000000000004</v>
      </c>
      <c r="BZ561" s="70">
        <v>0</v>
      </c>
      <c r="CA561" s="70">
        <v>0</v>
      </c>
      <c r="CB561" s="70">
        <v>27.37</v>
      </c>
      <c r="CC561" s="70">
        <v>12.744</v>
      </c>
      <c r="CD561" s="70">
        <v>0</v>
      </c>
    </row>
    <row r="562" spans="1:82">
      <c r="A562" s="70" t="s">
        <v>2295</v>
      </c>
      <c r="B562" s="70">
        <v>314</v>
      </c>
      <c r="C562" s="70">
        <v>8</v>
      </c>
      <c r="D562" s="70">
        <v>19</v>
      </c>
      <c r="E562" s="70">
        <v>2011</v>
      </c>
      <c r="F562" s="70" t="s">
        <v>178</v>
      </c>
      <c r="G562" s="70" t="s">
        <v>2287</v>
      </c>
      <c r="H562" s="70" t="s">
        <v>2288</v>
      </c>
      <c r="I562" s="148"/>
      <c r="J562" s="71">
        <v>159.86986790090319</v>
      </c>
      <c r="K562" s="71">
        <v>8.125264609315634</v>
      </c>
      <c r="L562" s="71">
        <v>4.9813379325235738</v>
      </c>
      <c r="M562" s="71">
        <v>58.602666582138227</v>
      </c>
      <c r="N562" s="71">
        <v>61.730094036682083</v>
      </c>
      <c r="O562" s="71">
        <v>40.494728635173317</v>
      </c>
      <c r="P562" s="71">
        <v>33.209099881014488</v>
      </c>
      <c r="Q562" s="71">
        <v>2.7082723972862799</v>
      </c>
      <c r="R562" s="71">
        <v>0</v>
      </c>
      <c r="S562" s="71">
        <v>2.66187245928</v>
      </c>
      <c r="T562" s="72"/>
      <c r="U562" s="71">
        <v>10126502</v>
      </c>
      <c r="V562" s="71">
        <v>1928</v>
      </c>
      <c r="W562" s="71">
        <v>125</v>
      </c>
      <c r="X562" s="71">
        <v>10989</v>
      </c>
      <c r="Y562" s="71">
        <v>12686</v>
      </c>
      <c r="Z562" s="71">
        <v>21013</v>
      </c>
      <c r="AA562" s="71">
        <v>6711</v>
      </c>
      <c r="AB562" s="71">
        <v>38592</v>
      </c>
      <c r="AC562" s="71">
        <v>0</v>
      </c>
      <c r="AD562" s="71">
        <v>2.66187245928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60.255000000000003</v>
      </c>
      <c r="BJ562" s="71">
        <v>133.96100000000001</v>
      </c>
      <c r="BK562" s="71">
        <v>0</v>
      </c>
      <c r="BL562" s="71">
        <v>0</v>
      </c>
      <c r="BM562" s="71">
        <v>0</v>
      </c>
      <c r="BN562" s="72"/>
      <c r="BO562" s="71">
        <v>0</v>
      </c>
      <c r="BP562" s="71">
        <v>1</v>
      </c>
      <c r="BQ562" s="71">
        <v>8</v>
      </c>
      <c r="BR562" s="71">
        <v>0</v>
      </c>
      <c r="BS562" s="71">
        <v>0</v>
      </c>
      <c r="BT562" s="71">
        <v>0</v>
      </c>
      <c r="BU562"/>
      <c r="BV562" s="70">
        <v>122.68</v>
      </c>
      <c r="BW562" s="70">
        <v>0</v>
      </c>
      <c r="BX562" s="70">
        <v>43.225999999999999</v>
      </c>
      <c r="BY562" s="70">
        <v>0</v>
      </c>
      <c r="BZ562" s="70">
        <v>0</v>
      </c>
      <c r="CA562" s="70">
        <v>0</v>
      </c>
      <c r="CB562" s="70">
        <v>19.885000000000002</v>
      </c>
      <c r="CC562" s="70">
        <v>8.4250000000000007</v>
      </c>
      <c r="CD562" s="70">
        <v>0</v>
      </c>
    </row>
    <row r="563" spans="1:82">
      <c r="A563" s="70" t="s">
        <v>2296</v>
      </c>
      <c r="B563" s="70">
        <v>315</v>
      </c>
      <c r="C563" s="70">
        <v>9</v>
      </c>
      <c r="D563" s="70">
        <v>19</v>
      </c>
      <c r="E563" s="70">
        <v>2012</v>
      </c>
      <c r="F563" s="70" t="s">
        <v>179</v>
      </c>
      <c r="G563" s="70" t="s">
        <v>2287</v>
      </c>
      <c r="H563" s="70" t="s">
        <v>2288</v>
      </c>
      <c r="I563" s="148"/>
      <c r="J563" s="71">
        <v>175.85300884246129</v>
      </c>
      <c r="K563" s="71">
        <v>8.1750591683316216</v>
      </c>
      <c r="L563" s="71">
        <v>5.4385819020987594</v>
      </c>
      <c r="M563" s="71">
        <v>61.751070625327742</v>
      </c>
      <c r="N563" s="71">
        <v>70.42890891355249</v>
      </c>
      <c r="O563" s="71">
        <v>40.470511647261695</v>
      </c>
      <c r="P563" s="71">
        <v>32.885452160390173</v>
      </c>
      <c r="Q563" s="71">
        <v>2.9231931647025302</v>
      </c>
      <c r="R563" s="71">
        <v>0</v>
      </c>
      <c r="S563" s="71">
        <v>2.3064271596000001</v>
      </c>
      <c r="T563" s="72"/>
      <c r="U563" s="71">
        <v>11034706</v>
      </c>
      <c r="V563" s="71">
        <v>1928</v>
      </c>
      <c r="W563" s="71">
        <v>125</v>
      </c>
      <c r="X563" s="71">
        <v>10989</v>
      </c>
      <c r="Y563" s="71">
        <v>12757</v>
      </c>
      <c r="Z563" s="71">
        <v>21167</v>
      </c>
      <c r="AA563" s="71">
        <v>6608</v>
      </c>
      <c r="AB563" s="71">
        <v>38339</v>
      </c>
      <c r="AC563" s="71">
        <v>0</v>
      </c>
      <c r="AD563" s="71">
        <v>2.3064271596000001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72.781999999999996</v>
      </c>
      <c r="BJ563" s="71">
        <v>146.553</v>
      </c>
      <c r="BK563" s="71">
        <v>0</v>
      </c>
      <c r="BL563" s="71">
        <v>0</v>
      </c>
      <c r="BM563" s="71">
        <v>0</v>
      </c>
      <c r="BN563" s="72"/>
      <c r="BO563" s="71">
        <v>0</v>
      </c>
      <c r="BP563" s="71">
        <v>1</v>
      </c>
      <c r="BQ563" s="71">
        <v>8</v>
      </c>
      <c r="BR563" s="71">
        <v>0</v>
      </c>
      <c r="BS563" s="71">
        <v>0</v>
      </c>
      <c r="BT563" s="71">
        <v>0</v>
      </c>
      <c r="BU563"/>
      <c r="BV563" s="70">
        <v>145.91900000000001</v>
      </c>
      <c r="BW563" s="70">
        <v>0</v>
      </c>
      <c r="BX563" s="70">
        <v>49.850999999999999</v>
      </c>
      <c r="BY563" s="70">
        <v>0</v>
      </c>
      <c r="BZ563" s="70">
        <v>0</v>
      </c>
      <c r="CA563" s="70">
        <v>0</v>
      </c>
      <c r="CB563" s="70">
        <v>15.711</v>
      </c>
      <c r="CC563" s="70">
        <v>7.8540000000000001</v>
      </c>
      <c r="CD563" s="70">
        <v>0</v>
      </c>
    </row>
    <row r="564" spans="1:82">
      <c r="A564" s="70" t="s">
        <v>2297</v>
      </c>
      <c r="B564" s="70">
        <v>316</v>
      </c>
      <c r="C564" s="70">
        <v>10</v>
      </c>
      <c r="D564" s="70">
        <v>19</v>
      </c>
      <c r="E564" s="70">
        <v>2013</v>
      </c>
      <c r="F564" s="70" t="s">
        <v>180</v>
      </c>
      <c r="G564" s="70" t="s">
        <v>2287</v>
      </c>
      <c r="H564" s="70" t="s">
        <v>2288</v>
      </c>
      <c r="I564" s="148"/>
      <c r="J564" s="71">
        <v>162.58739018214939</v>
      </c>
      <c r="K564" s="71">
        <v>7.041704588049245</v>
      </c>
      <c r="L564" s="71">
        <v>5.3447721615403623</v>
      </c>
      <c r="M564" s="71">
        <v>61.459754595718621</v>
      </c>
      <c r="N564" s="71">
        <v>70.296140518730269</v>
      </c>
      <c r="O564" s="71">
        <v>39.203858163388432</v>
      </c>
      <c r="P564" s="71">
        <v>32.384944292629562</v>
      </c>
      <c r="Q564" s="71">
        <v>2.9447460971023198</v>
      </c>
      <c r="R564" s="71">
        <v>0</v>
      </c>
      <c r="S564" s="71">
        <v>2.0073341576399999</v>
      </c>
      <c r="T564" s="72"/>
      <c r="U564" s="71">
        <v>10207370</v>
      </c>
      <c r="V564" s="71">
        <v>1928</v>
      </c>
      <c r="W564" s="71">
        <v>125</v>
      </c>
      <c r="X564" s="71">
        <v>10989</v>
      </c>
      <c r="Y564" s="71">
        <v>12713</v>
      </c>
      <c r="Z564" s="71">
        <v>21420</v>
      </c>
      <c r="AA564" s="71">
        <v>6483</v>
      </c>
      <c r="AB564" s="71">
        <v>38068</v>
      </c>
      <c r="AC564" s="71">
        <v>0</v>
      </c>
      <c r="AD564" s="71">
        <v>2.0073341576399999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70.915000000000006</v>
      </c>
      <c r="BJ564" s="71">
        <v>159.821</v>
      </c>
      <c r="BK564" s="71">
        <v>0</v>
      </c>
      <c r="BL564" s="71">
        <v>0</v>
      </c>
      <c r="BM564" s="71">
        <v>0</v>
      </c>
      <c r="BN564" s="72"/>
      <c r="BO564" s="71">
        <v>0</v>
      </c>
      <c r="BP564" s="71">
        <v>1</v>
      </c>
      <c r="BQ564" s="71">
        <v>8</v>
      </c>
      <c r="BR564" s="71">
        <v>0</v>
      </c>
      <c r="BS564" s="71">
        <v>0</v>
      </c>
      <c r="BT564" s="71">
        <v>0</v>
      </c>
      <c r="BU564"/>
      <c r="BV564" s="70">
        <v>160.31299999999999</v>
      </c>
      <c r="BW564" s="70">
        <v>0</v>
      </c>
      <c r="BX564" s="70">
        <v>44.546999999999997</v>
      </c>
      <c r="BY564" s="70">
        <v>0</v>
      </c>
      <c r="BZ564" s="70">
        <v>0</v>
      </c>
      <c r="CA564" s="70">
        <v>0</v>
      </c>
      <c r="CB564" s="70">
        <v>16.236999999999998</v>
      </c>
      <c r="CC564" s="70">
        <v>9.6389999999999993</v>
      </c>
      <c r="CD564" s="70">
        <v>0</v>
      </c>
    </row>
    <row r="565" spans="1:82">
      <c r="A565" s="70" t="s">
        <v>2298</v>
      </c>
      <c r="B565" s="70">
        <v>317</v>
      </c>
      <c r="C565" s="70">
        <v>11</v>
      </c>
      <c r="D565" s="70">
        <v>19</v>
      </c>
      <c r="E565" s="70">
        <v>2014</v>
      </c>
      <c r="F565" s="70" t="s">
        <v>181</v>
      </c>
      <c r="G565" s="70" t="s">
        <v>2287</v>
      </c>
      <c r="H565" s="70" t="s">
        <v>2288</v>
      </c>
      <c r="I565" s="148"/>
      <c r="J565" s="71">
        <v>153.5219741066054</v>
      </c>
      <c r="K565" s="71">
        <v>6.5655740679299983</v>
      </c>
      <c r="L565" s="71">
        <v>6.0472772597049884</v>
      </c>
      <c r="M565" s="71">
        <v>57.648908209956701</v>
      </c>
      <c r="N565" s="71">
        <v>61.174080973897802</v>
      </c>
      <c r="O565" s="71">
        <v>37.579007947701477</v>
      </c>
      <c r="P565" s="71">
        <v>32.151569962252367</v>
      </c>
      <c r="Q565" s="71">
        <v>2.7920590802986398</v>
      </c>
      <c r="R565" s="71">
        <v>0</v>
      </c>
      <c r="S565" s="71">
        <v>2.1968447795000001</v>
      </c>
      <c r="T565" s="72"/>
      <c r="U565" s="71">
        <v>10911142</v>
      </c>
      <c r="V565" s="71">
        <v>1661</v>
      </c>
      <c r="W565" s="71">
        <v>193</v>
      </c>
      <c r="X565" s="71">
        <v>10650</v>
      </c>
      <c r="Y565" s="71">
        <v>12736</v>
      </c>
      <c r="Z565" s="71">
        <v>21625</v>
      </c>
      <c r="AA565" s="71">
        <v>6403</v>
      </c>
      <c r="AB565" s="71">
        <v>37620</v>
      </c>
      <c r="AC565" s="71">
        <v>0</v>
      </c>
      <c r="AD565" s="71">
        <v>2.1968447795000001</v>
      </c>
      <c r="AE565" s="72"/>
      <c r="AF565" s="71"/>
      <c r="AG565" s="71"/>
      <c r="AH565" s="71"/>
      <c r="AI565" s="71"/>
      <c r="AJ565" s="71"/>
      <c r="AK565" s="71"/>
      <c r="AL565" s="71"/>
      <c r="AM565" s="71"/>
      <c r="AN565" s="71"/>
      <c r="AO565" s="71"/>
      <c r="AP565" s="71"/>
      <c r="AQ565" s="72"/>
      <c r="AR565" s="71">
        <v>69</v>
      </c>
      <c r="AS565" s="71">
        <v>1</v>
      </c>
      <c r="AT565" s="71">
        <v>0</v>
      </c>
      <c r="AU565" s="71">
        <v>0</v>
      </c>
      <c r="AV565" s="71">
        <v>0</v>
      </c>
      <c r="AW565" s="71">
        <v>0</v>
      </c>
      <c r="AX565" s="71"/>
      <c r="AY565" s="72"/>
      <c r="AZ565" s="71">
        <v>255.7</v>
      </c>
      <c r="BA565" s="71">
        <v>10</v>
      </c>
      <c r="BB565" s="71">
        <v>0</v>
      </c>
      <c r="BC565" s="71">
        <v>0</v>
      </c>
      <c r="BD565" s="71">
        <v>0</v>
      </c>
      <c r="BE565" s="71">
        <v>0</v>
      </c>
      <c r="BF565" s="71"/>
      <c r="BG565" s="72"/>
      <c r="BH565" s="71">
        <v>0</v>
      </c>
      <c r="BI565" s="71">
        <v>73.715999999999994</v>
      </c>
      <c r="BJ565" s="71">
        <v>144.54</v>
      </c>
      <c r="BK565" s="71">
        <v>0</v>
      </c>
      <c r="BL565" s="71">
        <v>0</v>
      </c>
      <c r="BM565" s="71">
        <v>0</v>
      </c>
      <c r="BN565" s="72"/>
      <c r="BO565" s="71">
        <v>0</v>
      </c>
      <c r="BP565" s="71">
        <v>1</v>
      </c>
      <c r="BQ565" s="71">
        <v>8</v>
      </c>
      <c r="BR565" s="71">
        <v>0</v>
      </c>
      <c r="BS565" s="71">
        <v>0</v>
      </c>
      <c r="BT565" s="71">
        <v>0</v>
      </c>
      <c r="BU565"/>
      <c r="BV565" s="70">
        <v>149.93299999999999</v>
      </c>
      <c r="BW565" s="70">
        <v>0</v>
      </c>
      <c r="BX565" s="70">
        <v>48.058999999999997</v>
      </c>
      <c r="BY565" s="70">
        <v>0</v>
      </c>
      <c r="BZ565" s="70">
        <v>0</v>
      </c>
      <c r="CA565" s="70">
        <v>0</v>
      </c>
      <c r="CB565" s="70">
        <v>12.044</v>
      </c>
      <c r="CC565" s="70">
        <v>8.2200000000000006</v>
      </c>
      <c r="CD565" s="70">
        <v>0</v>
      </c>
    </row>
    <row r="566" spans="1:82">
      <c r="A566" s="70" t="s">
        <v>2299</v>
      </c>
      <c r="B566" s="70">
        <v>318</v>
      </c>
      <c r="C566" s="70">
        <v>12</v>
      </c>
      <c r="D566" s="70">
        <v>19</v>
      </c>
      <c r="E566" s="70">
        <v>2015</v>
      </c>
      <c r="F566" s="70" t="s">
        <v>182</v>
      </c>
      <c r="G566" s="70" t="s">
        <v>2287</v>
      </c>
      <c r="H566" s="70" t="s">
        <v>2288</v>
      </c>
      <c r="I566" s="148"/>
      <c r="J566" s="71">
        <v>139.03077994888099</v>
      </c>
      <c r="K566" s="71">
        <v>6.6373382323531276</v>
      </c>
      <c r="L566" s="71">
        <v>6.4248913204832068</v>
      </c>
      <c r="M566" s="71">
        <v>48.208353603450497</v>
      </c>
      <c r="N566" s="71">
        <v>57.168380892951348</v>
      </c>
      <c r="O566" s="71">
        <v>37.189816623021734</v>
      </c>
      <c r="P566" s="71">
        <v>31.925706771237977</v>
      </c>
      <c r="Q566" s="71">
        <v>2.6976454032330799</v>
      </c>
      <c r="R566" s="71">
        <v>0</v>
      </c>
      <c r="S566" s="71">
        <v>2.1707073242399999</v>
      </c>
      <c r="T566" s="72"/>
      <c r="U566" s="71">
        <v>10987470</v>
      </c>
      <c r="V566" s="71">
        <v>1661</v>
      </c>
      <c r="W566" s="71">
        <v>193</v>
      </c>
      <c r="X566" s="71">
        <v>10650</v>
      </c>
      <c r="Y566" s="71">
        <v>12741</v>
      </c>
      <c r="Z566" s="71">
        <v>21607</v>
      </c>
      <c r="AA566" s="71">
        <v>6353</v>
      </c>
      <c r="AB566" s="71">
        <v>37130</v>
      </c>
      <c r="AC566" s="71">
        <v>0</v>
      </c>
      <c r="AD566" s="71">
        <v>2.1707073242399999</v>
      </c>
      <c r="AE566" s="72"/>
      <c r="AF566" s="71">
        <v>119378964.63583469</v>
      </c>
      <c r="AG566" s="71">
        <v>4472205.8209794564</v>
      </c>
      <c r="AH566" s="71">
        <v>1306531.3923086559</v>
      </c>
      <c r="AI566" s="71">
        <v>64149805.265694171</v>
      </c>
      <c r="AJ566" s="71">
        <v>69849330.218032464</v>
      </c>
      <c r="AK566" s="71">
        <v>0</v>
      </c>
      <c r="AL566" s="71">
        <v>0</v>
      </c>
      <c r="AM566" s="71">
        <v>5088510.7455080394</v>
      </c>
      <c r="AN566" s="71">
        <v>0</v>
      </c>
      <c r="AO566" s="71">
        <v>0</v>
      </c>
      <c r="AP566" s="71">
        <v>264245348.07835749</v>
      </c>
      <c r="AQ566" s="72"/>
      <c r="AR566" s="71">
        <v>73</v>
      </c>
      <c r="AS566" s="71">
        <v>1</v>
      </c>
      <c r="AT566" s="71">
        <v>0</v>
      </c>
      <c r="AU566" s="71">
        <v>0</v>
      </c>
      <c r="AV566" s="71">
        <v>0</v>
      </c>
      <c r="AW566" s="71">
        <v>0</v>
      </c>
      <c r="AX566" s="71"/>
      <c r="AY566" s="72"/>
      <c r="AZ566" s="71">
        <v>271.39999999999998</v>
      </c>
      <c r="BA566" s="71">
        <v>10</v>
      </c>
      <c r="BB566" s="71">
        <v>0</v>
      </c>
      <c r="BC566" s="71">
        <v>0</v>
      </c>
      <c r="BD566" s="71">
        <v>0</v>
      </c>
      <c r="BE566" s="71">
        <v>0</v>
      </c>
      <c r="BF566" s="71"/>
      <c r="BG566" s="72"/>
      <c r="BH566" s="71">
        <v>0</v>
      </c>
      <c r="BI566" s="71">
        <v>85.688000000000002</v>
      </c>
      <c r="BJ566" s="71">
        <v>127.68600000000001</v>
      </c>
      <c r="BK566" s="71">
        <v>0</v>
      </c>
      <c r="BL566" s="71">
        <v>0</v>
      </c>
      <c r="BM566" s="71">
        <v>0</v>
      </c>
      <c r="BN566" s="72"/>
      <c r="BO566" s="71">
        <v>0</v>
      </c>
      <c r="BP566" s="71">
        <v>1</v>
      </c>
      <c r="BQ566" s="71">
        <v>8</v>
      </c>
      <c r="BR566" s="71">
        <v>0</v>
      </c>
      <c r="BS566" s="71">
        <v>0</v>
      </c>
      <c r="BT566" s="71">
        <v>0</v>
      </c>
      <c r="BU566"/>
      <c r="BV566" s="70">
        <v>139.80099999999999</v>
      </c>
      <c r="BW566" s="70">
        <v>0</v>
      </c>
      <c r="BX566" s="70">
        <v>59.146999999999998</v>
      </c>
      <c r="BY566" s="70">
        <v>0</v>
      </c>
      <c r="BZ566" s="70">
        <v>0</v>
      </c>
      <c r="CA566" s="70">
        <v>0</v>
      </c>
      <c r="CB566" s="70">
        <v>8.5359999999999996</v>
      </c>
      <c r="CC566" s="70">
        <v>5.89</v>
      </c>
      <c r="CD566" s="70">
        <v>0</v>
      </c>
    </row>
    <row r="567" spans="1:82">
      <c r="A567" s="70" t="s">
        <v>2300</v>
      </c>
      <c r="B567" s="70">
        <v>319</v>
      </c>
      <c r="C567" s="70">
        <v>13</v>
      </c>
      <c r="D567" s="70">
        <v>19</v>
      </c>
      <c r="E567" s="70">
        <v>2016</v>
      </c>
      <c r="F567" s="70" t="s">
        <v>155</v>
      </c>
      <c r="G567" s="70" t="s">
        <v>2287</v>
      </c>
      <c r="H567" s="70" t="s">
        <v>2288</v>
      </c>
      <c r="I567" s="148"/>
      <c r="J567" s="71">
        <v>148.75249453859078</v>
      </c>
      <c r="K567" s="71">
        <v>5.660575586514498</v>
      </c>
      <c r="L567" s="71">
        <v>8.2690820922333135</v>
      </c>
      <c r="M567" s="71">
        <v>46.886136412191796</v>
      </c>
      <c r="N567" s="71">
        <v>53.459984004780821</v>
      </c>
      <c r="O567" s="71">
        <v>36.943938081893798</v>
      </c>
      <c r="P567" s="71">
        <v>31.596268737196848</v>
      </c>
      <c r="Q567" s="71">
        <v>2.5897939331959887</v>
      </c>
      <c r="R567" s="71">
        <v>0</v>
      </c>
      <c r="S567" s="71">
        <v>1.6909218959999999</v>
      </c>
      <c r="T567" s="72"/>
      <c r="U567" s="71">
        <v>11465758</v>
      </c>
      <c r="V567" s="71">
        <v>1661</v>
      </c>
      <c r="W567" s="71">
        <v>193</v>
      </c>
      <c r="X567" s="71">
        <v>10650</v>
      </c>
      <c r="Y567" s="71">
        <v>12716</v>
      </c>
      <c r="Z567" s="71">
        <v>21728</v>
      </c>
      <c r="AA567" s="71">
        <v>6503</v>
      </c>
      <c r="AB567" s="71">
        <v>36666</v>
      </c>
      <c r="AC567" s="71">
        <v>0</v>
      </c>
      <c r="AD567" s="71">
        <v>1.6909218960000001</v>
      </c>
      <c r="AE567" s="72"/>
      <c r="AF567" s="71">
        <v>128465685.60996</v>
      </c>
      <c r="AG567" s="71">
        <v>3648100.8820932382</v>
      </c>
      <c r="AH567" s="71">
        <v>1302422.1055190789</v>
      </c>
      <c r="AI567" s="71">
        <v>65737055.106094763</v>
      </c>
      <c r="AJ567" s="71">
        <v>62808931.243010104</v>
      </c>
      <c r="AK567" s="71">
        <v>0</v>
      </c>
      <c r="AL567" s="71">
        <v>0</v>
      </c>
      <c r="AM567" s="71">
        <v>5028825.3628731733</v>
      </c>
      <c r="AN567" s="71">
        <v>0</v>
      </c>
      <c r="AO567" s="71">
        <v>0</v>
      </c>
      <c r="AP567" s="71">
        <v>266991020.30955037</v>
      </c>
      <c r="AQ567" s="72"/>
      <c r="AR567" s="71">
        <v>76</v>
      </c>
      <c r="AS567" s="71">
        <v>1</v>
      </c>
      <c r="AT567" s="71">
        <v>0</v>
      </c>
      <c r="AU567" s="71">
        <v>0</v>
      </c>
      <c r="AV567" s="71">
        <v>0</v>
      </c>
      <c r="AW567" s="71">
        <v>0</v>
      </c>
      <c r="AX567" s="71"/>
      <c r="AY567" s="72"/>
      <c r="AZ567" s="71">
        <v>289.89999999999998</v>
      </c>
      <c r="BA567" s="71">
        <v>10</v>
      </c>
      <c r="BB567" s="71">
        <v>0</v>
      </c>
      <c r="BC567" s="71">
        <v>0</v>
      </c>
      <c r="BD567" s="71">
        <v>0</v>
      </c>
      <c r="BE567" s="71">
        <v>0</v>
      </c>
      <c r="BF567" s="71"/>
      <c r="BG567" s="72"/>
      <c r="BH567" s="71">
        <v>0</v>
      </c>
      <c r="BI567" s="71">
        <v>91.168999999999997</v>
      </c>
      <c r="BJ567" s="71">
        <v>125.852</v>
      </c>
      <c r="BK567" s="71">
        <v>0</v>
      </c>
      <c r="BL567" s="71">
        <v>0</v>
      </c>
      <c r="BM567" s="71">
        <v>0</v>
      </c>
      <c r="BN567" s="72"/>
      <c r="BO567" s="71">
        <v>0</v>
      </c>
      <c r="BP567" s="71">
        <v>1</v>
      </c>
      <c r="BQ567" s="71">
        <v>8</v>
      </c>
      <c r="BR567" s="71">
        <v>0</v>
      </c>
      <c r="BS567" s="71">
        <v>0</v>
      </c>
      <c r="BT567" s="71">
        <v>0</v>
      </c>
      <c r="BU567"/>
      <c r="BV567" s="70">
        <v>138.59</v>
      </c>
      <c r="BW567" s="70">
        <v>0</v>
      </c>
      <c r="BX567" s="70">
        <v>64.397000000000006</v>
      </c>
      <c r="BY567" s="70">
        <v>1.387</v>
      </c>
      <c r="BZ567" s="70">
        <v>0</v>
      </c>
      <c r="CA567" s="70">
        <v>0</v>
      </c>
      <c r="CB567" s="70">
        <v>8.0459999999999994</v>
      </c>
      <c r="CC567" s="70">
        <v>4.601</v>
      </c>
      <c r="CD567" s="70">
        <v>0</v>
      </c>
    </row>
    <row r="568" spans="1:82">
      <c r="A568" s="70" t="s">
        <v>2301</v>
      </c>
      <c r="B568" s="70">
        <v>320</v>
      </c>
      <c r="C568" s="70">
        <v>14</v>
      </c>
      <c r="D568" s="70">
        <v>19</v>
      </c>
      <c r="E568" s="70">
        <v>2017</v>
      </c>
      <c r="F568" s="70" t="s">
        <v>156</v>
      </c>
      <c r="G568" s="70" t="s">
        <v>2287</v>
      </c>
      <c r="H568" s="70" t="s">
        <v>2288</v>
      </c>
      <c r="I568" s="148"/>
      <c r="J568" s="71">
        <v>149.45447748241961</v>
      </c>
      <c r="K568" s="71">
        <v>5.7913196254265227</v>
      </c>
      <c r="L568" s="71">
        <v>7.449432602191</v>
      </c>
      <c r="M568" s="71">
        <v>45.177486281102269</v>
      </c>
      <c r="N568" s="71">
        <v>56.705437120090458</v>
      </c>
      <c r="O568" s="71">
        <v>36.548496867335047</v>
      </c>
      <c r="P568" s="71">
        <v>30.980914502125337</v>
      </c>
      <c r="Q568" s="71">
        <v>2.4720128793690601</v>
      </c>
      <c r="R568" s="71">
        <v>0</v>
      </c>
      <c r="S568" s="71">
        <v>4.1153605584000008</v>
      </c>
      <c r="T568" s="72"/>
      <c r="U568" s="71">
        <v>12301842</v>
      </c>
      <c r="V568" s="71">
        <v>1661</v>
      </c>
      <c r="W568" s="71">
        <v>193</v>
      </c>
      <c r="X568" s="71">
        <v>10650</v>
      </c>
      <c r="Y568" s="71">
        <v>12726</v>
      </c>
      <c r="Z568" s="71">
        <v>21852</v>
      </c>
      <c r="AA568" s="71">
        <v>6417</v>
      </c>
      <c r="AB568" s="71">
        <v>36192</v>
      </c>
      <c r="AC568" s="71">
        <v>0</v>
      </c>
      <c r="AD568" s="71">
        <v>4.1153605584000008</v>
      </c>
      <c r="AE568" s="72"/>
      <c r="AF568" s="71">
        <v>133519642.8478187</v>
      </c>
      <c r="AG568" s="71">
        <v>4153125.4400177328</v>
      </c>
      <c r="AH568" s="71">
        <v>1576994.912299935</v>
      </c>
      <c r="AI568" s="71">
        <v>67576293.732099742</v>
      </c>
      <c r="AJ568" s="71">
        <v>67081186.188515089</v>
      </c>
      <c r="AK568" s="71">
        <v>0</v>
      </c>
      <c r="AL568" s="71">
        <v>0</v>
      </c>
      <c r="AM568" s="71">
        <v>4971582.1996931303</v>
      </c>
      <c r="AN568" s="71">
        <v>0</v>
      </c>
      <c r="AO568" s="71">
        <v>0</v>
      </c>
      <c r="AP568" s="71">
        <v>278878825.32044435</v>
      </c>
      <c r="AQ568" s="72"/>
      <c r="AR568" s="71">
        <v>77</v>
      </c>
      <c r="AS568" s="71">
        <v>1</v>
      </c>
      <c r="AT568" s="71">
        <v>0</v>
      </c>
      <c r="AU568" s="71">
        <v>0</v>
      </c>
      <c r="AV568" s="71">
        <v>0</v>
      </c>
      <c r="AW568" s="71">
        <v>0</v>
      </c>
      <c r="AX568" s="71"/>
      <c r="AY568" s="72"/>
      <c r="AZ568" s="71">
        <v>297.89999999999998</v>
      </c>
      <c r="BA568" s="71">
        <v>10</v>
      </c>
      <c r="BB568" s="71">
        <v>0</v>
      </c>
      <c r="BC568" s="71">
        <v>0</v>
      </c>
      <c r="BD568" s="71">
        <v>0</v>
      </c>
      <c r="BE568" s="71">
        <v>0</v>
      </c>
      <c r="BF568" s="71"/>
      <c r="BG568" s="72"/>
      <c r="BH568" s="71">
        <v>0</v>
      </c>
      <c r="BI568" s="71">
        <v>90.664000000000001</v>
      </c>
      <c r="BJ568" s="71">
        <v>141.154</v>
      </c>
      <c r="BK568" s="71">
        <v>0</v>
      </c>
      <c r="BL568" s="71">
        <v>4.7089999999999996</v>
      </c>
      <c r="BM568" s="71">
        <v>0</v>
      </c>
      <c r="BN568" s="72"/>
      <c r="BO568" s="71">
        <v>0</v>
      </c>
      <c r="BP568" s="71">
        <v>1</v>
      </c>
      <c r="BQ568" s="71">
        <v>8</v>
      </c>
      <c r="BR568" s="71">
        <v>0</v>
      </c>
      <c r="BS568" s="71">
        <v>1</v>
      </c>
      <c r="BT568" s="71">
        <v>0</v>
      </c>
      <c r="BU568"/>
      <c r="BV568" s="70">
        <v>145.69399999999999</v>
      </c>
      <c r="BW568" s="70">
        <v>0</v>
      </c>
      <c r="BX568" s="70">
        <v>62.597999999999999</v>
      </c>
      <c r="BY568" s="70">
        <v>1.57</v>
      </c>
      <c r="BZ568" s="70">
        <v>0</v>
      </c>
      <c r="CA568" s="70">
        <v>0</v>
      </c>
      <c r="CB568" s="70">
        <v>14.596</v>
      </c>
      <c r="CC568" s="70">
        <v>12.069000000000001</v>
      </c>
      <c r="CD568" s="70">
        <v>0</v>
      </c>
    </row>
    <row r="569" spans="1:82">
      <c r="A569" s="70" t="s">
        <v>2302</v>
      </c>
      <c r="B569" s="70">
        <v>321</v>
      </c>
      <c r="C569" s="70">
        <v>15</v>
      </c>
      <c r="D569" s="70">
        <v>19</v>
      </c>
      <c r="E569" s="70">
        <v>2018</v>
      </c>
      <c r="F569" s="70" t="s">
        <v>183</v>
      </c>
      <c r="G569" s="70" t="s">
        <v>2287</v>
      </c>
      <c r="H569" s="70" t="s">
        <v>2288</v>
      </c>
      <c r="I569" s="148"/>
      <c r="J569" s="71">
        <v>155.63874052284459</v>
      </c>
      <c r="K569" s="71">
        <v>5.3030016092812282</v>
      </c>
      <c r="L569" s="71">
        <v>6.9409865347106425</v>
      </c>
      <c r="M569" s="71">
        <v>44.084381375619401</v>
      </c>
      <c r="N569" s="71">
        <v>53.242123683003136</v>
      </c>
      <c r="O569" s="71">
        <v>35.792903189890566</v>
      </c>
      <c r="P569" s="71">
        <v>30.352270819354487</v>
      </c>
      <c r="Q569" s="71">
        <v>2.2675126950100002</v>
      </c>
      <c r="R569" s="71">
        <v>0</v>
      </c>
      <c r="S569" s="71">
        <v>3.3441852776000003</v>
      </c>
      <c r="T569" s="72"/>
      <c r="U569" s="71">
        <v>12843676</v>
      </c>
      <c r="V569" s="71">
        <v>1661</v>
      </c>
      <c r="W569" s="71">
        <v>193</v>
      </c>
      <c r="X569" s="71">
        <v>10650</v>
      </c>
      <c r="Y569" s="71">
        <v>12754</v>
      </c>
      <c r="Z569" s="71">
        <v>21810</v>
      </c>
      <c r="AA569" s="71">
        <v>6350</v>
      </c>
      <c r="AB569" s="71">
        <v>35776</v>
      </c>
      <c r="AC569" s="71">
        <v>0</v>
      </c>
      <c r="AD569" s="71">
        <v>3.3441852775999998</v>
      </c>
      <c r="AE569" s="72"/>
      <c r="AF569" s="71">
        <v>138848921.70780131</v>
      </c>
      <c r="AG569" s="71">
        <v>3642020.7493911651</v>
      </c>
      <c r="AH569" s="71">
        <v>1491197.6802153341</v>
      </c>
      <c r="AI569" s="71">
        <v>63896866.562992319</v>
      </c>
      <c r="AJ569" s="71">
        <v>66152397.02918797</v>
      </c>
      <c r="AK569" s="71">
        <v>0</v>
      </c>
      <c r="AL569" s="71">
        <v>0</v>
      </c>
      <c r="AM569" s="71">
        <v>4924606.1368199503</v>
      </c>
      <c r="AN569" s="71">
        <v>0</v>
      </c>
      <c r="AO569" s="71">
        <v>0</v>
      </c>
      <c r="AP569" s="71">
        <v>278956009.86640805</v>
      </c>
      <c r="AQ569" s="72"/>
      <c r="AR569" s="71">
        <v>79</v>
      </c>
      <c r="AS569" s="71">
        <v>1</v>
      </c>
      <c r="AT569" s="71">
        <v>0</v>
      </c>
      <c r="AU569" s="71">
        <v>0</v>
      </c>
      <c r="AV569" s="71">
        <v>0</v>
      </c>
      <c r="AW569" s="71">
        <v>0</v>
      </c>
      <c r="AX569" s="71"/>
      <c r="AY569" s="72"/>
      <c r="AZ569" s="71">
        <v>312</v>
      </c>
      <c r="BA569" s="71">
        <v>10</v>
      </c>
      <c r="BB569" s="71">
        <v>0</v>
      </c>
      <c r="BC569" s="71">
        <v>0</v>
      </c>
      <c r="BD569" s="71">
        <v>0</v>
      </c>
      <c r="BE569" s="71">
        <v>0</v>
      </c>
      <c r="BF569" s="71"/>
      <c r="BG569" s="72"/>
      <c r="BH569" s="71">
        <v>0</v>
      </c>
      <c r="BI569" s="71">
        <v>84.024000000000001</v>
      </c>
      <c r="BJ569" s="71">
        <v>131.57499999999999</v>
      </c>
      <c r="BK569" s="71">
        <v>0</v>
      </c>
      <c r="BL569" s="71">
        <v>4.0170000000000003</v>
      </c>
      <c r="BM569" s="71">
        <v>0</v>
      </c>
      <c r="BN569" s="72"/>
      <c r="BO569" s="71">
        <v>0</v>
      </c>
      <c r="BP569" s="71">
        <v>1</v>
      </c>
      <c r="BQ569" s="71">
        <v>8</v>
      </c>
      <c r="BR569" s="71">
        <v>0</v>
      </c>
      <c r="BS569" s="71">
        <v>1</v>
      </c>
      <c r="BT569" s="71">
        <v>0</v>
      </c>
      <c r="BU569"/>
      <c r="BV569" s="70">
        <v>137.69200000000001</v>
      </c>
      <c r="BW569" s="70">
        <v>0</v>
      </c>
      <c r="BX569" s="70">
        <v>56.253999999999998</v>
      </c>
      <c r="BY569" s="70">
        <v>2.2989999999999999</v>
      </c>
      <c r="BZ569" s="70">
        <v>0</v>
      </c>
      <c r="CA569" s="70">
        <v>0</v>
      </c>
      <c r="CB569" s="70">
        <v>13.494</v>
      </c>
      <c r="CC569" s="70">
        <v>9.8770000000000007</v>
      </c>
      <c r="CD569" s="70">
        <v>0</v>
      </c>
    </row>
    <row r="570" spans="1:82">
      <c r="A570" s="70" t="s">
        <v>2303</v>
      </c>
      <c r="B570" s="70">
        <v>322</v>
      </c>
      <c r="C570" s="70">
        <v>16</v>
      </c>
      <c r="D570" s="70">
        <v>19</v>
      </c>
      <c r="E570" s="70">
        <v>2019</v>
      </c>
      <c r="F570" s="70" t="s">
        <v>158</v>
      </c>
      <c r="G570" s="70" t="s">
        <v>2287</v>
      </c>
      <c r="H570" s="70" t="s">
        <v>2288</v>
      </c>
      <c r="I570" s="148"/>
      <c r="J570" s="71">
        <v>132.15313082241443</v>
      </c>
      <c r="K570" s="71">
        <v>5.9733324394854383</v>
      </c>
      <c r="L570" s="71">
        <v>7.0062613030439245</v>
      </c>
      <c r="M570" s="71">
        <v>44.726042333651428</v>
      </c>
      <c r="N570" s="71">
        <v>51.198651130643654</v>
      </c>
      <c r="O570" s="71">
        <v>34.603324406045992</v>
      </c>
      <c r="P570" s="71">
        <v>28.741486727482233</v>
      </c>
      <c r="Q570" s="71">
        <v>2.1720763075088101</v>
      </c>
      <c r="R570" s="71">
        <v>0</v>
      </c>
      <c r="S570" s="71">
        <v>5.6101996499999993</v>
      </c>
      <c r="T570" s="72"/>
      <c r="U570" s="71">
        <v>11589037</v>
      </c>
      <c r="V570" s="71">
        <v>1661</v>
      </c>
      <c r="W570" s="71">
        <v>193</v>
      </c>
      <c r="X570" s="71">
        <v>10650</v>
      </c>
      <c r="Y570" s="71">
        <v>12731</v>
      </c>
      <c r="Z570" s="71">
        <v>21664</v>
      </c>
      <c r="AA570" s="71">
        <v>5968</v>
      </c>
      <c r="AB570" s="71">
        <v>35198</v>
      </c>
      <c r="AC570" s="71">
        <v>0</v>
      </c>
      <c r="AD570" s="71">
        <v>5.6101996499999993</v>
      </c>
      <c r="AE570" s="72"/>
      <c r="AF570" s="71">
        <v>115318234.83814161</v>
      </c>
      <c r="AG570" s="71">
        <v>3548965.6360094878</v>
      </c>
      <c r="AH570" s="71">
        <v>1577118.978726167</v>
      </c>
      <c r="AI570" s="71">
        <v>65988320.487865113</v>
      </c>
      <c r="AJ570" s="71">
        <v>63868492.25809177</v>
      </c>
      <c r="AK570" s="71">
        <v>0</v>
      </c>
      <c r="AL570" s="71">
        <v>0</v>
      </c>
      <c r="AM570" s="71">
        <v>4793702.6295978641</v>
      </c>
      <c r="AN570" s="71">
        <v>0</v>
      </c>
      <c r="AO570" s="71">
        <v>0</v>
      </c>
      <c r="AP570" s="71">
        <v>255094834.82843202</v>
      </c>
      <c r="AQ570" s="72"/>
      <c r="AR570" s="71">
        <v>85</v>
      </c>
      <c r="AS570" s="71">
        <v>1</v>
      </c>
      <c r="AT570" s="71">
        <v>0</v>
      </c>
      <c r="AU570" s="71">
        <v>0</v>
      </c>
      <c r="AV570" s="71">
        <v>0</v>
      </c>
      <c r="AW570" s="71">
        <v>0</v>
      </c>
      <c r="AX570" s="71"/>
      <c r="AY570" s="72"/>
      <c r="AZ570" s="71">
        <v>338.1</v>
      </c>
      <c r="BA570" s="71">
        <v>10</v>
      </c>
      <c r="BB570" s="71">
        <v>0</v>
      </c>
      <c r="BC570" s="71">
        <v>0</v>
      </c>
      <c r="BD570" s="71">
        <v>0</v>
      </c>
      <c r="BE570" s="71">
        <v>0</v>
      </c>
      <c r="BF570" s="71"/>
      <c r="BG570" s="72"/>
      <c r="BH570" s="71">
        <v>0</v>
      </c>
      <c r="BI570" s="71">
        <v>74.106999999999999</v>
      </c>
      <c r="BJ570" s="71">
        <v>117.453</v>
      </c>
      <c r="BK570" s="71">
        <v>0</v>
      </c>
      <c r="BL570" s="71">
        <v>4.0439999999999996</v>
      </c>
      <c r="BM570" s="71">
        <v>0</v>
      </c>
      <c r="BN570" s="72"/>
      <c r="BO570" s="71">
        <v>0</v>
      </c>
      <c r="BP570" s="71">
        <v>1</v>
      </c>
      <c r="BQ570" s="71">
        <v>8</v>
      </c>
      <c r="BR570" s="71">
        <v>0</v>
      </c>
      <c r="BS570" s="71">
        <v>1</v>
      </c>
      <c r="BT570" s="71">
        <v>0</v>
      </c>
      <c r="BU570"/>
      <c r="BV570" s="70">
        <v>128.44200000000001</v>
      </c>
      <c r="BW570" s="70">
        <v>0</v>
      </c>
      <c r="BX570" s="70">
        <v>49.106000000000002</v>
      </c>
      <c r="BY570" s="70">
        <v>0</v>
      </c>
      <c r="BZ570" s="70">
        <v>0</v>
      </c>
      <c r="CA570" s="70">
        <v>0</v>
      </c>
      <c r="CB570" s="70">
        <v>8.0869999999999997</v>
      </c>
      <c r="CC570" s="70">
        <v>9.9689999999999994</v>
      </c>
      <c r="CD570" s="70">
        <v>0</v>
      </c>
    </row>
    <row r="571" spans="1:82">
      <c r="A571" s="70" t="s">
        <v>2304</v>
      </c>
      <c r="B571" s="70">
        <v>323</v>
      </c>
      <c r="C571" s="70">
        <v>17</v>
      </c>
      <c r="D571" s="70">
        <v>19</v>
      </c>
      <c r="E571" s="70">
        <v>2020</v>
      </c>
      <c r="F571" s="70" t="s">
        <v>159</v>
      </c>
      <c r="G571" s="70" t="s">
        <v>2287</v>
      </c>
      <c r="H571" s="70" t="s">
        <v>2288</v>
      </c>
      <c r="I571" s="148"/>
      <c r="J571" s="71">
        <v>110.6507142344433</v>
      </c>
      <c r="K571" s="71">
        <v>5.5968771117484577</v>
      </c>
      <c r="L571" s="71">
        <v>9.1721931410796511</v>
      </c>
      <c r="M571" s="71">
        <v>35.318979846288798</v>
      </c>
      <c r="N571" s="71">
        <v>47.428214177517432</v>
      </c>
      <c r="O571" s="71">
        <v>30.310407315727321</v>
      </c>
      <c r="P571" s="71">
        <v>26.782501961719646</v>
      </c>
      <c r="Q571" s="71">
        <v>2.03797740428366</v>
      </c>
      <c r="R571" s="71">
        <v>0</v>
      </c>
      <c r="S571" s="71">
        <v>2.7934852365</v>
      </c>
      <c r="T571" s="72"/>
      <c r="U571" s="71">
        <v>10263105</v>
      </c>
      <c r="V571" s="71">
        <v>1408</v>
      </c>
      <c r="W571" s="71">
        <v>267</v>
      </c>
      <c r="X571" s="71">
        <v>9513</v>
      </c>
      <c r="Y571" s="71">
        <v>12621</v>
      </c>
      <c r="Z571" s="71">
        <v>21659</v>
      </c>
      <c r="AA571" s="71">
        <v>5911</v>
      </c>
      <c r="AB571" s="71">
        <v>34565</v>
      </c>
      <c r="AC571" s="71">
        <v>0</v>
      </c>
      <c r="AD571" s="71">
        <v>2.7934852365</v>
      </c>
      <c r="AE571" s="72"/>
      <c r="AF571" s="71">
        <v>99140175.203151867</v>
      </c>
      <c r="AG571" s="71">
        <v>3178322.8370022578</v>
      </c>
      <c r="AH571" s="71">
        <v>2119471.5411031367</v>
      </c>
      <c r="AI571" s="71">
        <v>55333185.347215734</v>
      </c>
      <c r="AJ571" s="71">
        <v>61779034.792167269</v>
      </c>
      <c r="AK571" s="71"/>
      <c r="AL571" s="71"/>
      <c r="AM571" s="71">
        <v>4511116.5251596309</v>
      </c>
      <c r="AN571" s="71"/>
      <c r="AO571" s="71"/>
      <c r="AP571" s="71">
        <v>226061306.2457999</v>
      </c>
      <c r="AQ571" s="72"/>
      <c r="AR571" s="71">
        <v>94</v>
      </c>
      <c r="AS571" s="71">
        <v>1</v>
      </c>
      <c r="AT571" s="71">
        <v>0</v>
      </c>
      <c r="AU571" s="71">
        <v>0</v>
      </c>
      <c r="AV571" s="71">
        <v>0</v>
      </c>
      <c r="AW571" s="71">
        <v>0</v>
      </c>
      <c r="AX571" s="71"/>
      <c r="AY571" s="72"/>
      <c r="AZ571" s="71">
        <v>384.9</v>
      </c>
      <c r="BA571" s="71">
        <v>10</v>
      </c>
      <c r="BB571" s="71">
        <v>0</v>
      </c>
      <c r="BC571" s="71">
        <v>0</v>
      </c>
      <c r="BD571" s="71">
        <v>0</v>
      </c>
      <c r="BE571" s="71">
        <v>0</v>
      </c>
      <c r="BF571" s="71"/>
      <c r="BG571" s="72"/>
      <c r="BH571" s="71">
        <v>0</v>
      </c>
      <c r="BI571" s="71">
        <v>70.911000000000001</v>
      </c>
      <c r="BJ571" s="71">
        <v>109.58</v>
      </c>
      <c r="BK571" s="71">
        <v>0</v>
      </c>
      <c r="BL571" s="71">
        <v>4.4779999999999998</v>
      </c>
      <c r="BM571" s="71">
        <v>0</v>
      </c>
      <c r="BN571" s="72"/>
      <c r="BO571" s="71">
        <v>0</v>
      </c>
      <c r="BP571" s="71">
        <v>1</v>
      </c>
      <c r="BQ571" s="71">
        <v>8</v>
      </c>
      <c r="BR571" s="71">
        <v>0</v>
      </c>
      <c r="BS571" s="71">
        <v>1</v>
      </c>
      <c r="BT571" s="71">
        <v>0</v>
      </c>
      <c r="BU571"/>
      <c r="BV571" s="70">
        <v>120.11499999999999</v>
      </c>
      <c r="BW571" s="70">
        <v>0</v>
      </c>
      <c r="BX571" s="70">
        <v>43.165999999999997</v>
      </c>
      <c r="BY571" s="70">
        <v>4.0179999999999998</v>
      </c>
      <c r="BZ571" s="70">
        <v>0</v>
      </c>
      <c r="CA571" s="70">
        <v>0</v>
      </c>
      <c r="CB571" s="70">
        <v>7.41</v>
      </c>
      <c r="CC571" s="70">
        <v>10.26</v>
      </c>
      <c r="CD571" s="70">
        <v>0</v>
      </c>
    </row>
    <row r="572" spans="1:82">
      <c r="A572" s="70" t="s">
        <v>2305</v>
      </c>
      <c r="B572" s="70">
        <v>323</v>
      </c>
      <c r="C572" s="70">
        <v>18</v>
      </c>
      <c r="D572" s="70">
        <v>19</v>
      </c>
      <c r="E572" s="70">
        <v>2021</v>
      </c>
      <c r="F572" s="70" t="s">
        <v>160</v>
      </c>
      <c r="G572" s="70" t="s">
        <v>2287</v>
      </c>
      <c r="H572" s="70" t="s">
        <v>2288</v>
      </c>
      <c r="I572" s="148"/>
      <c r="J572" s="71">
        <v>119.34696951962384</v>
      </c>
      <c r="K572" s="71">
        <v>4.5916898759430129</v>
      </c>
      <c r="L572" s="71">
        <v>6.6809579607050438</v>
      </c>
      <c r="M572" s="71">
        <v>39.460828168294285</v>
      </c>
      <c r="N572" s="71">
        <v>43.910689372507356</v>
      </c>
      <c r="O572" s="71">
        <v>29.232289931162413</v>
      </c>
      <c r="P572" s="71">
        <v>27.30812639186744</v>
      </c>
      <c r="Q572" s="71">
        <v>1.9887816521714601</v>
      </c>
      <c r="R572" s="71">
        <v>0</v>
      </c>
      <c r="S572" s="71">
        <v>2.7722260990600001</v>
      </c>
      <c r="T572" s="72"/>
      <c r="U572" s="71">
        <v>11501089</v>
      </c>
      <c r="V572" s="71">
        <v>1408</v>
      </c>
      <c r="W572" s="71">
        <v>267</v>
      </c>
      <c r="X572" s="71">
        <v>9513</v>
      </c>
      <c r="Y572" s="71">
        <v>12704</v>
      </c>
      <c r="Z572" s="71">
        <v>21508</v>
      </c>
      <c r="AA572" s="71">
        <v>5877</v>
      </c>
      <c r="AB572" s="71">
        <v>34062</v>
      </c>
      <c r="AC572" s="71">
        <v>0</v>
      </c>
      <c r="AD572" s="71">
        <v>2.7722260990600001</v>
      </c>
      <c r="AE572" s="72"/>
      <c r="AF572" s="71">
        <v>103474134.16118819</v>
      </c>
      <c r="AG572" s="71">
        <v>3179587.9499564068</v>
      </c>
      <c r="AH572" s="71">
        <v>1445458.1413566305</v>
      </c>
      <c r="AI572" s="71">
        <v>60966338.994006261</v>
      </c>
      <c r="AJ572" s="71">
        <v>53188376.262061797</v>
      </c>
      <c r="AK572" s="71">
        <v>0</v>
      </c>
      <c r="AL572" s="71">
        <v>0</v>
      </c>
      <c r="AM572" s="71">
        <v>4471110.5465093832</v>
      </c>
      <c r="AN572" s="71">
        <v>0</v>
      </c>
      <c r="AO572" s="71">
        <v>0</v>
      </c>
      <c r="AP572" s="71">
        <v>226725006.05507866</v>
      </c>
      <c r="AQ572" s="72"/>
      <c r="AR572" s="71">
        <v>96</v>
      </c>
      <c r="AS572" s="71">
        <v>1</v>
      </c>
      <c r="AT572" s="71">
        <v>0</v>
      </c>
      <c r="AU572" s="71">
        <v>0</v>
      </c>
      <c r="AV572" s="71">
        <v>0</v>
      </c>
      <c r="AW572" s="71">
        <v>0</v>
      </c>
      <c r="AX572" s="71"/>
      <c r="AY572" s="72"/>
      <c r="AZ572" s="71">
        <v>398.30000000000013</v>
      </c>
      <c r="BA572" s="71">
        <v>10</v>
      </c>
      <c r="BB572" s="71">
        <v>0</v>
      </c>
      <c r="BC572" s="71">
        <v>0</v>
      </c>
      <c r="BD572" s="71">
        <v>0</v>
      </c>
      <c r="BE572" s="71">
        <v>0</v>
      </c>
      <c r="BF572" s="71"/>
      <c r="BG572" s="72"/>
      <c r="BH572" s="71">
        <v>0</v>
      </c>
      <c r="BI572" s="71">
        <v>68.787999999999997</v>
      </c>
      <c r="BJ572" s="71">
        <v>61.48</v>
      </c>
      <c r="BK572" s="71">
        <v>0</v>
      </c>
      <c r="BL572" s="71">
        <v>4.2329999999999997</v>
      </c>
      <c r="BM572" s="71">
        <v>0</v>
      </c>
      <c r="BN572" s="72"/>
      <c r="BO572" s="71">
        <v>0</v>
      </c>
      <c r="BP572" s="71">
        <v>1</v>
      </c>
      <c r="BQ572" s="71">
        <v>8</v>
      </c>
      <c r="BR572" s="71">
        <v>0</v>
      </c>
      <c r="BS572" s="71">
        <v>1</v>
      </c>
      <c r="BT572" s="71">
        <v>0</v>
      </c>
      <c r="BU572"/>
      <c r="BV572" s="70">
        <v>66.811000000000007</v>
      </c>
      <c r="BW572" s="70">
        <v>0</v>
      </c>
      <c r="BX572" s="70">
        <v>44.505000000000003</v>
      </c>
      <c r="BY572" s="70">
        <v>1.127</v>
      </c>
      <c r="BZ572" s="70">
        <v>0</v>
      </c>
      <c r="CA572" s="70">
        <v>0</v>
      </c>
      <c r="CB572" s="70">
        <v>10.259</v>
      </c>
      <c r="CC572" s="70">
        <v>11.798999999999999</v>
      </c>
      <c r="CD572" s="70">
        <v>0</v>
      </c>
    </row>
    <row r="573" spans="1:82">
      <c r="A573" s="70" t="s">
        <v>2306</v>
      </c>
      <c r="B573" s="70">
        <v>323</v>
      </c>
      <c r="C573" s="70">
        <v>19</v>
      </c>
      <c r="D573" s="70">
        <v>19</v>
      </c>
      <c r="E573" s="70">
        <v>2022</v>
      </c>
      <c r="F573" s="70" t="s">
        <v>161</v>
      </c>
      <c r="G573" s="70" t="s">
        <v>2287</v>
      </c>
      <c r="H573" s="70" t="s">
        <v>2288</v>
      </c>
      <c r="I573" s="148"/>
      <c r="J573" s="71">
        <v>110.2858807635704</v>
      </c>
      <c r="K573" s="71">
        <v>4.6893242584553994</v>
      </c>
      <c r="L573" s="71">
        <v>6.7112123493406974</v>
      </c>
      <c r="M573" s="71">
        <v>36.95208159602138</v>
      </c>
      <c r="N573" s="71">
        <v>44.67479151155915</v>
      </c>
      <c r="O573" s="71">
        <v>30.630009583174491</v>
      </c>
      <c r="P573" s="71">
        <v>26.687546141251374</v>
      </c>
      <c r="Q573" s="71">
        <v>1.9852088290238954</v>
      </c>
      <c r="R573" s="71">
        <v>0</v>
      </c>
      <c r="S573" s="71">
        <v>3.49281693992</v>
      </c>
      <c r="T573" s="72"/>
      <c r="U573" s="71">
        <v>11809501</v>
      </c>
      <c r="V573" s="71">
        <v>1408</v>
      </c>
      <c r="W573" s="71">
        <v>267</v>
      </c>
      <c r="X573" s="71">
        <v>9513</v>
      </c>
      <c r="Y573" s="71">
        <v>12899</v>
      </c>
      <c r="Z573" s="71">
        <v>21412</v>
      </c>
      <c r="AA573" s="71">
        <v>5831</v>
      </c>
      <c r="AB573" s="71">
        <v>33722</v>
      </c>
      <c r="AC573" s="71">
        <v>0</v>
      </c>
      <c r="AD573" s="71">
        <v>3.49281693992</v>
      </c>
      <c r="AE573" s="72"/>
      <c r="AF573" s="71">
        <v>101029601.455908</v>
      </c>
      <c r="AG573" s="71">
        <v>3114698.9733274132</v>
      </c>
      <c r="AH573" s="71">
        <v>1749049.3370950958</v>
      </c>
      <c r="AI573" s="71">
        <v>56205194.847491346</v>
      </c>
      <c r="AJ573" s="71">
        <v>60524053.210123345</v>
      </c>
      <c r="AK573" s="71">
        <v>0</v>
      </c>
      <c r="AL573" s="71">
        <v>0</v>
      </c>
      <c r="AM573" s="71">
        <v>4354430.6219967511</v>
      </c>
      <c r="AN573" s="71">
        <v>0</v>
      </c>
      <c r="AO573" s="71">
        <v>0</v>
      </c>
      <c r="AP573" s="71">
        <v>226977028.44594198</v>
      </c>
      <c r="AQ573" s="72"/>
      <c r="AR573" s="71">
        <v>101</v>
      </c>
      <c r="AS573" s="71">
        <v>1</v>
      </c>
      <c r="AT573" s="71">
        <v>0</v>
      </c>
      <c r="AU573" s="71">
        <v>0</v>
      </c>
      <c r="AV573" s="71">
        <v>0</v>
      </c>
      <c r="AW573" s="71">
        <v>0</v>
      </c>
      <c r="AX573" s="71"/>
      <c r="AY573" s="72"/>
      <c r="AZ573" s="71">
        <v>416.10000000000014</v>
      </c>
      <c r="BA573" s="71">
        <v>10</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2307</v>
      </c>
      <c r="B574" s="70">
        <v>323</v>
      </c>
      <c r="C574" s="70">
        <v>20</v>
      </c>
      <c r="D574" s="70">
        <v>19</v>
      </c>
      <c r="E574" s="70">
        <v>2023</v>
      </c>
      <c r="F574" s="70" t="s">
        <v>1539</v>
      </c>
      <c r="G574" s="70" t="s">
        <v>2287</v>
      </c>
      <c r="H574" s="70" t="s">
        <v>2288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109</v>
      </c>
      <c r="AS574" s="71">
        <v>1</v>
      </c>
      <c r="AT574" s="71">
        <v>0</v>
      </c>
      <c r="AU574" s="71">
        <v>0</v>
      </c>
      <c r="AV574" s="71">
        <v>0</v>
      </c>
      <c r="AW574" s="71">
        <v>0</v>
      </c>
      <c r="AX574" s="71"/>
      <c r="AY574" s="72"/>
      <c r="AZ574" s="71">
        <v>462.10000000000008</v>
      </c>
      <c r="BA574" s="71">
        <v>10</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2308</v>
      </c>
      <c r="B575" s="70">
        <v>323</v>
      </c>
      <c r="C575" s="70">
        <v>21</v>
      </c>
      <c r="D575" s="70">
        <v>19</v>
      </c>
      <c r="E575" s="70">
        <v>2024</v>
      </c>
      <c r="F575" s="70" t="s">
        <v>1554</v>
      </c>
      <c r="G575" s="70" t="s">
        <v>2287</v>
      </c>
      <c r="H575" s="70" t="s">
        <v>2288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2309</v>
      </c>
      <c r="B576" s="70">
        <v>443</v>
      </c>
      <c r="C576" s="70">
        <v>1</v>
      </c>
      <c r="D576" s="70">
        <v>27</v>
      </c>
      <c r="E576" s="70">
        <v>1990</v>
      </c>
      <c r="F576" s="70" t="s">
        <v>787</v>
      </c>
      <c r="G576" s="70" t="s">
        <v>2310</v>
      </c>
      <c r="H576" s="70" t="s">
        <v>2311</v>
      </c>
      <c r="I576" s="148"/>
      <c r="J576" s="71">
        <v>402.09817079913591</v>
      </c>
      <c r="K576" s="71">
        <v>2.7189668405635259</v>
      </c>
      <c r="L576" s="71">
        <v>13.30109697811521</v>
      </c>
      <c r="M576" s="71">
        <v>17.630776538953331</v>
      </c>
      <c r="N576" s="71">
        <v>22.520964268252161</v>
      </c>
      <c r="O576" s="71">
        <v>19.6906631229445</v>
      </c>
      <c r="P576" s="71">
        <v>30.031576800760039</v>
      </c>
      <c r="Q576" s="71">
        <v>1.95564245697989</v>
      </c>
      <c r="R576" s="71">
        <v>0</v>
      </c>
      <c r="S576" s="71">
        <v>2.017727122865959</v>
      </c>
      <c r="T576" s="72"/>
      <c r="U576" s="71">
        <v>10353972</v>
      </c>
      <c r="V576" s="71">
        <v>920</v>
      </c>
      <c r="W576" s="71">
        <v>150</v>
      </c>
      <c r="X576" s="71">
        <v>6917</v>
      </c>
      <c r="Y576" s="71">
        <v>9779</v>
      </c>
      <c r="Z576" s="71">
        <v>8099</v>
      </c>
      <c r="AA576" s="71">
        <v>7292</v>
      </c>
      <c r="AB576" s="71">
        <v>31753</v>
      </c>
      <c r="AC576" s="71">
        <v>0</v>
      </c>
      <c r="AD576" s="71">
        <v>2.017727122865959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2312</v>
      </c>
      <c r="B577" s="70">
        <v>444</v>
      </c>
      <c r="C577" s="70">
        <v>2</v>
      </c>
      <c r="D577" s="70">
        <v>27</v>
      </c>
      <c r="E577" s="70">
        <v>2005</v>
      </c>
      <c r="F577" s="70" t="s">
        <v>789</v>
      </c>
      <c r="G577" s="1064" t="s">
        <v>2310</v>
      </c>
      <c r="H577" s="70" t="s">
        <v>2311</v>
      </c>
      <c r="I577" s="148"/>
      <c r="J577" s="71">
        <v>261.22418446474688</v>
      </c>
      <c r="K577" s="71">
        <v>1.8189244019625479</v>
      </c>
      <c r="L577" s="71">
        <v>14.704731183258909</v>
      </c>
      <c r="M577" s="71">
        <v>35.508964462616717</v>
      </c>
      <c r="N577" s="71">
        <v>40.759356092073908</v>
      </c>
      <c r="O577" s="71">
        <v>36.212666503157322</v>
      </c>
      <c r="P577" s="71">
        <v>38.061954092311019</v>
      </c>
      <c r="Q577" s="71">
        <v>2.0370803368508699</v>
      </c>
      <c r="R577" s="71">
        <v>0</v>
      </c>
      <c r="S577" s="71">
        <v>1.7078346719999999</v>
      </c>
      <c r="T577" s="72"/>
      <c r="U577" s="71">
        <v>8164582</v>
      </c>
      <c r="V577" s="71">
        <v>829</v>
      </c>
      <c r="W577" s="71">
        <v>173</v>
      </c>
      <c r="X577" s="71">
        <v>7973</v>
      </c>
      <c r="Y577" s="71">
        <v>13185</v>
      </c>
      <c r="Z577" s="71">
        <v>17236</v>
      </c>
      <c r="AA577" s="71">
        <v>7569</v>
      </c>
      <c r="AB577" s="71">
        <v>34577</v>
      </c>
      <c r="AC577" s="71">
        <v>0</v>
      </c>
      <c r="AD577" s="71">
        <v>1.7078346719999999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2313</v>
      </c>
      <c r="B578" s="70">
        <v>445</v>
      </c>
      <c r="C578" s="70">
        <v>3</v>
      </c>
      <c r="D578" s="70">
        <v>27</v>
      </c>
      <c r="E578" s="70">
        <v>2006</v>
      </c>
      <c r="F578" s="70" t="s">
        <v>790</v>
      </c>
      <c r="G578" s="1064" t="s">
        <v>2310</v>
      </c>
      <c r="H578" s="70" t="s">
        <v>2311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2314</v>
      </c>
      <c r="B579" s="70">
        <v>446</v>
      </c>
      <c r="C579" s="70">
        <v>4</v>
      </c>
      <c r="D579" s="70">
        <v>27</v>
      </c>
      <c r="E579" s="70">
        <v>2007</v>
      </c>
      <c r="F579" s="70" t="s">
        <v>791</v>
      </c>
      <c r="G579" s="70" t="s">
        <v>2310</v>
      </c>
      <c r="H579" s="70" t="s">
        <v>2311</v>
      </c>
      <c r="I579" s="148"/>
      <c r="J579" s="71">
        <v>213.4830707861488</v>
      </c>
      <c r="K579" s="71">
        <v>1.3935380339528269</v>
      </c>
      <c r="L579" s="71">
        <v>12.92882528337776</v>
      </c>
      <c r="M579" s="71">
        <v>45.153765198434421</v>
      </c>
      <c r="N579" s="71">
        <v>42.264583264276567</v>
      </c>
      <c r="O579" s="71">
        <v>35.414932944420492</v>
      </c>
      <c r="P579" s="71">
        <v>38.028116003157827</v>
      </c>
      <c r="Q579" s="71">
        <v>2.1628822670090999</v>
      </c>
      <c r="R579" s="71">
        <v>0</v>
      </c>
      <c r="S579" s="71">
        <v>1.5969106356</v>
      </c>
      <c r="T579" s="72"/>
      <c r="U579" s="71">
        <v>8621872</v>
      </c>
      <c r="V579" s="71">
        <v>627</v>
      </c>
      <c r="W579" s="71">
        <v>146</v>
      </c>
      <c r="X579" s="71">
        <v>11456</v>
      </c>
      <c r="Y579" s="71">
        <v>13605</v>
      </c>
      <c r="Z579" s="71">
        <v>17523</v>
      </c>
      <c r="AA579" s="71">
        <v>7447</v>
      </c>
      <c r="AB579" s="71">
        <v>34771</v>
      </c>
      <c r="AC579" s="71">
        <v>0</v>
      </c>
      <c r="AD579" s="71">
        <v>1.5969106356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2315</v>
      </c>
      <c r="B580" s="70">
        <v>447</v>
      </c>
      <c r="C580" s="70">
        <v>5</v>
      </c>
      <c r="D580" s="70">
        <v>27</v>
      </c>
      <c r="E580" s="70">
        <v>2008</v>
      </c>
      <c r="F580" s="70" t="s">
        <v>792</v>
      </c>
      <c r="G580" s="70" t="s">
        <v>2310</v>
      </c>
      <c r="H580" s="70" t="s">
        <v>2311</v>
      </c>
      <c r="I580" s="148"/>
      <c r="J580" s="71">
        <v>173.44360673311371</v>
      </c>
      <c r="K580" s="71">
        <v>1.031344013650545</v>
      </c>
      <c r="L580" s="71">
        <v>11.22553751907453</v>
      </c>
      <c r="M580" s="71">
        <v>47.997804859192271</v>
      </c>
      <c r="N580" s="71">
        <v>45.516722456936741</v>
      </c>
      <c r="O580" s="71">
        <v>34.743212754856962</v>
      </c>
      <c r="P580" s="71">
        <v>37.04625188552167</v>
      </c>
      <c r="Q580" s="71">
        <v>2.1315549512441501</v>
      </c>
      <c r="R580" s="71">
        <v>0</v>
      </c>
      <c r="S580" s="71">
        <v>1.2192740224</v>
      </c>
      <c r="T580" s="72"/>
      <c r="U580" s="71">
        <v>7604831</v>
      </c>
      <c r="V580" s="71">
        <v>627</v>
      </c>
      <c r="W580" s="71">
        <v>146</v>
      </c>
      <c r="X580" s="71">
        <v>11456</v>
      </c>
      <c r="Y580" s="71">
        <v>13881</v>
      </c>
      <c r="Z580" s="71">
        <v>17794</v>
      </c>
      <c r="AA580" s="71">
        <v>7263</v>
      </c>
      <c r="AB580" s="71">
        <v>34831</v>
      </c>
      <c r="AC580" s="71">
        <v>0</v>
      </c>
      <c r="AD580" s="71">
        <v>1.2192740224</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2316</v>
      </c>
      <c r="B581" s="70">
        <v>448</v>
      </c>
      <c r="C581" s="70">
        <v>6</v>
      </c>
      <c r="D581" s="70">
        <v>27</v>
      </c>
      <c r="E581" s="70">
        <v>2009</v>
      </c>
      <c r="F581" s="70" t="s">
        <v>176</v>
      </c>
      <c r="G581" s="70" t="s">
        <v>2310</v>
      </c>
      <c r="H581" s="70" t="s">
        <v>2311</v>
      </c>
      <c r="I581" s="148"/>
      <c r="J581" s="71">
        <v>179.76918476967751</v>
      </c>
      <c r="K581" s="71">
        <v>0.94670047799497681</v>
      </c>
      <c r="L581" s="71">
        <v>15.673020195440101</v>
      </c>
      <c r="M581" s="71">
        <v>55.435513830791187</v>
      </c>
      <c r="N581" s="71">
        <v>42.342227357241768</v>
      </c>
      <c r="O581" s="71">
        <v>35.321735507075289</v>
      </c>
      <c r="P581" s="71">
        <v>35.782826438085358</v>
      </c>
      <c r="Q581" s="71">
        <v>2.0238510927075302</v>
      </c>
      <c r="R581" s="71">
        <v>0</v>
      </c>
      <c r="S581" s="71">
        <v>1.2179434212</v>
      </c>
      <c r="T581" s="72"/>
      <c r="U581" s="71">
        <v>6742542</v>
      </c>
      <c r="V581" s="71">
        <v>520</v>
      </c>
      <c r="W581" s="71">
        <v>244</v>
      </c>
      <c r="X581" s="71">
        <v>13114</v>
      </c>
      <c r="Y581" s="71">
        <v>14003</v>
      </c>
      <c r="Z581" s="71">
        <v>17856</v>
      </c>
      <c r="AA581" s="71">
        <v>7202</v>
      </c>
      <c r="AB581" s="71">
        <v>34716</v>
      </c>
      <c r="AC581" s="71">
        <v>0</v>
      </c>
      <c r="AD581" s="71">
        <v>1.2179434212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13.438000000000001</v>
      </c>
      <c r="BK581" s="71">
        <v>0</v>
      </c>
      <c r="BL581" s="71">
        <v>22.240000000000002</v>
      </c>
      <c r="BM581" s="71">
        <v>0</v>
      </c>
      <c r="BN581" s="72"/>
      <c r="BO581" s="71">
        <v>0</v>
      </c>
      <c r="BP581" s="71">
        <v>0</v>
      </c>
      <c r="BQ581" s="71">
        <v>2</v>
      </c>
      <c r="BR581" s="71">
        <v>0</v>
      </c>
      <c r="BS581" s="71">
        <v>3</v>
      </c>
      <c r="BT581" s="71">
        <v>0</v>
      </c>
      <c r="BU581"/>
      <c r="BV581" s="70">
        <v>35.677999999999997</v>
      </c>
      <c r="BW581" s="70">
        <v>0</v>
      </c>
      <c r="BX581" s="70">
        <v>0</v>
      </c>
      <c r="BY581" s="70">
        <v>0</v>
      </c>
      <c r="BZ581" s="70">
        <v>0</v>
      </c>
      <c r="CA581" s="70">
        <v>0</v>
      </c>
      <c r="CB581" s="70">
        <v>0</v>
      </c>
      <c r="CC581" s="70">
        <v>0</v>
      </c>
      <c r="CD581" s="70">
        <v>0</v>
      </c>
    </row>
    <row r="582" spans="1:82">
      <c r="A582" s="70" t="s">
        <v>2317</v>
      </c>
      <c r="B582" s="70">
        <v>449</v>
      </c>
      <c r="C582" s="70">
        <v>7</v>
      </c>
      <c r="D582" s="70">
        <v>27</v>
      </c>
      <c r="E582" s="70">
        <v>2010</v>
      </c>
      <c r="F582" s="70" t="s">
        <v>177</v>
      </c>
      <c r="G582" s="70" t="s">
        <v>2310</v>
      </c>
      <c r="H582" s="70" t="s">
        <v>2311</v>
      </c>
      <c r="I582" s="148"/>
      <c r="J582" s="71">
        <v>164.59869016543101</v>
      </c>
      <c r="K582" s="71">
        <v>0.91314116803810286</v>
      </c>
      <c r="L582" s="71">
        <v>14.60118446353731</v>
      </c>
      <c r="M582" s="71">
        <v>49.493410060341937</v>
      </c>
      <c r="N582" s="71">
        <v>38.622590667342337</v>
      </c>
      <c r="O582" s="71">
        <v>35.589571393269132</v>
      </c>
      <c r="P582" s="71">
        <v>36.561760148093093</v>
      </c>
      <c r="Q582" s="71">
        <v>2.1030813836375102</v>
      </c>
      <c r="R582" s="71">
        <v>0</v>
      </c>
      <c r="S582" s="71">
        <v>1.29521677075</v>
      </c>
      <c r="T582" s="72"/>
      <c r="U582" s="71">
        <v>6794112</v>
      </c>
      <c r="V582" s="71">
        <v>520</v>
      </c>
      <c r="W582" s="71">
        <v>244</v>
      </c>
      <c r="X582" s="71">
        <v>13114</v>
      </c>
      <c r="Y582" s="71">
        <v>14090</v>
      </c>
      <c r="Z582" s="71">
        <v>18075</v>
      </c>
      <c r="AA582" s="71">
        <v>7175</v>
      </c>
      <c r="AB582" s="71">
        <v>34568</v>
      </c>
      <c r="AC582" s="71">
        <v>0</v>
      </c>
      <c r="AD582" s="71">
        <v>1.29521677075</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13.797000000000001</v>
      </c>
      <c r="BK582" s="71">
        <v>0</v>
      </c>
      <c r="BL582" s="71">
        <v>24.271000000000001</v>
      </c>
      <c r="BM582" s="71">
        <v>0</v>
      </c>
      <c r="BN582" s="72"/>
      <c r="BO582" s="71">
        <v>0</v>
      </c>
      <c r="BP582" s="71">
        <v>0</v>
      </c>
      <c r="BQ582" s="71">
        <v>2</v>
      </c>
      <c r="BR582" s="71">
        <v>0</v>
      </c>
      <c r="BS582" s="71">
        <v>3</v>
      </c>
      <c r="BT582" s="71">
        <v>0</v>
      </c>
      <c r="BU582"/>
      <c r="BV582" s="70">
        <v>38.067999999999998</v>
      </c>
      <c r="BW582" s="70">
        <v>0</v>
      </c>
      <c r="BX582" s="70">
        <v>0</v>
      </c>
      <c r="BY582" s="70">
        <v>0</v>
      </c>
      <c r="BZ582" s="70">
        <v>0</v>
      </c>
      <c r="CA582" s="70">
        <v>0</v>
      </c>
      <c r="CB582" s="70">
        <v>0</v>
      </c>
      <c r="CC582" s="70">
        <v>0</v>
      </c>
      <c r="CD582" s="70">
        <v>0</v>
      </c>
    </row>
    <row r="583" spans="1:82">
      <c r="A583" s="70" t="s">
        <v>2318</v>
      </c>
      <c r="B583" s="70">
        <v>450</v>
      </c>
      <c r="C583" s="70">
        <v>8</v>
      </c>
      <c r="D583" s="70">
        <v>27</v>
      </c>
      <c r="E583" s="70">
        <v>2011</v>
      </c>
      <c r="F583" s="70" t="s">
        <v>178</v>
      </c>
      <c r="G583" s="70" t="s">
        <v>2310</v>
      </c>
      <c r="H583" s="70" t="s">
        <v>2311</v>
      </c>
      <c r="I583" s="148"/>
      <c r="J583" s="71">
        <v>178.37749068649279</v>
      </c>
      <c r="K583" s="71">
        <v>1.3129475389450029</v>
      </c>
      <c r="L583" s="71">
        <v>11.701593321661591</v>
      </c>
      <c r="M583" s="71">
        <v>68.684627937387575</v>
      </c>
      <c r="N583" s="71">
        <v>55.476644649877578</v>
      </c>
      <c r="O583" s="71">
        <v>35.268359051649306</v>
      </c>
      <c r="P583" s="71">
        <v>34.921266258429341</v>
      </c>
      <c r="Q583" s="71">
        <v>2.41387970691998</v>
      </c>
      <c r="R583" s="71">
        <v>0</v>
      </c>
      <c r="S583" s="71">
        <v>1.3234592948399999</v>
      </c>
      <c r="T583" s="72"/>
      <c r="U583" s="71">
        <v>6932073</v>
      </c>
      <c r="V583" s="71">
        <v>520</v>
      </c>
      <c r="W583" s="71">
        <v>244</v>
      </c>
      <c r="X583" s="71">
        <v>13114</v>
      </c>
      <c r="Y583" s="71">
        <v>14138</v>
      </c>
      <c r="Z583" s="71">
        <v>18301</v>
      </c>
      <c r="AA583" s="71">
        <v>7057</v>
      </c>
      <c r="AB583" s="71">
        <v>34397</v>
      </c>
      <c r="AC583" s="71">
        <v>0</v>
      </c>
      <c r="AD583" s="71">
        <v>1.3234592948399999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12.759</v>
      </c>
      <c r="BK583" s="71">
        <v>0</v>
      </c>
      <c r="BL583" s="71">
        <v>28.024000000000001</v>
      </c>
      <c r="BM583" s="71">
        <v>0</v>
      </c>
      <c r="BN583" s="72"/>
      <c r="BO583" s="71">
        <v>0</v>
      </c>
      <c r="BP583" s="71">
        <v>0</v>
      </c>
      <c r="BQ583" s="71">
        <v>2</v>
      </c>
      <c r="BR583" s="71">
        <v>0</v>
      </c>
      <c r="BS583" s="71">
        <v>3</v>
      </c>
      <c r="BT583" s="71">
        <v>0</v>
      </c>
      <c r="BU583"/>
      <c r="BV583" s="70">
        <v>40.783000000000001</v>
      </c>
      <c r="BW583" s="70">
        <v>0</v>
      </c>
      <c r="BX583" s="70">
        <v>0</v>
      </c>
      <c r="BY583" s="70">
        <v>0</v>
      </c>
      <c r="BZ583" s="70">
        <v>0</v>
      </c>
      <c r="CA583" s="70">
        <v>0</v>
      </c>
      <c r="CB583" s="70">
        <v>0</v>
      </c>
      <c r="CC583" s="70">
        <v>0</v>
      </c>
      <c r="CD583" s="70">
        <v>0</v>
      </c>
    </row>
    <row r="584" spans="1:82">
      <c r="A584" s="70" t="s">
        <v>2319</v>
      </c>
      <c r="B584" s="70">
        <v>451</v>
      </c>
      <c r="C584" s="70">
        <v>9</v>
      </c>
      <c r="D584" s="70">
        <v>27</v>
      </c>
      <c r="E584" s="70">
        <v>2012</v>
      </c>
      <c r="F584" s="70" t="s">
        <v>179</v>
      </c>
      <c r="G584" s="70" t="s">
        <v>2310</v>
      </c>
      <c r="H584" s="70" t="s">
        <v>2311</v>
      </c>
      <c r="I584" s="148"/>
      <c r="J584" s="71">
        <v>230.1343980721538</v>
      </c>
      <c r="K584" s="71">
        <v>1.321370019641293</v>
      </c>
      <c r="L584" s="71">
        <v>11.629857730344821</v>
      </c>
      <c r="M584" s="71">
        <v>77.016244201469078</v>
      </c>
      <c r="N584" s="71">
        <v>63.970737046529173</v>
      </c>
      <c r="O584" s="71">
        <v>35.640894204025379</v>
      </c>
      <c r="P584" s="71">
        <v>34.482944615518079</v>
      </c>
      <c r="Q584" s="71">
        <v>2.6115760003492801</v>
      </c>
      <c r="R584" s="71">
        <v>0</v>
      </c>
      <c r="S584" s="71">
        <v>2.2714733870399999</v>
      </c>
      <c r="T584" s="72"/>
      <c r="U584" s="71">
        <v>7020425</v>
      </c>
      <c r="V584" s="71">
        <v>520</v>
      </c>
      <c r="W584" s="71">
        <v>244</v>
      </c>
      <c r="X584" s="71">
        <v>13114</v>
      </c>
      <c r="Y584" s="71">
        <v>14338</v>
      </c>
      <c r="Z584" s="71">
        <v>18641</v>
      </c>
      <c r="AA584" s="71">
        <v>6929</v>
      </c>
      <c r="AB584" s="71">
        <v>34252</v>
      </c>
      <c r="AC584" s="71">
        <v>0</v>
      </c>
      <c r="AD584" s="71">
        <v>2.2714733870399999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17.588000000000001</v>
      </c>
      <c r="BK584" s="71">
        <v>0</v>
      </c>
      <c r="BL584" s="71">
        <v>35.731999999999999</v>
      </c>
      <c r="BM584" s="71">
        <v>0</v>
      </c>
      <c r="BN584" s="72"/>
      <c r="BO584" s="71">
        <v>0</v>
      </c>
      <c r="BP584" s="71">
        <v>0</v>
      </c>
      <c r="BQ584" s="71">
        <v>2</v>
      </c>
      <c r="BR584" s="71">
        <v>0</v>
      </c>
      <c r="BS584" s="71">
        <v>3</v>
      </c>
      <c r="BT584" s="71">
        <v>0</v>
      </c>
      <c r="BU584"/>
      <c r="BV584" s="70">
        <v>53.32</v>
      </c>
      <c r="BW584" s="70">
        <v>0</v>
      </c>
      <c r="BX584" s="70">
        <v>0</v>
      </c>
      <c r="BY584" s="70">
        <v>0</v>
      </c>
      <c r="BZ584" s="70">
        <v>0</v>
      </c>
      <c r="CA584" s="70">
        <v>0</v>
      </c>
      <c r="CB584" s="70">
        <v>0</v>
      </c>
      <c r="CC584" s="70">
        <v>0</v>
      </c>
      <c r="CD584" s="70">
        <v>0</v>
      </c>
    </row>
    <row r="585" spans="1:82">
      <c r="A585" s="70" t="s">
        <v>2320</v>
      </c>
      <c r="B585" s="70">
        <v>452</v>
      </c>
      <c r="C585" s="70">
        <v>10</v>
      </c>
      <c r="D585" s="70">
        <v>27</v>
      </c>
      <c r="E585" s="70">
        <v>2013</v>
      </c>
      <c r="F585" s="70" t="s">
        <v>180</v>
      </c>
      <c r="G585" s="70" t="s">
        <v>2310</v>
      </c>
      <c r="H585" s="70" t="s">
        <v>2311</v>
      </c>
      <c r="I585" s="148"/>
      <c r="J585" s="71">
        <v>181.5185858944086</v>
      </c>
      <c r="K585" s="71">
        <v>1.1013359947498831</v>
      </c>
      <c r="L585" s="71">
        <v>12.020657600547381</v>
      </c>
      <c r="M585" s="71">
        <v>78.206354013827251</v>
      </c>
      <c r="N585" s="71">
        <v>67.350878329508674</v>
      </c>
      <c r="O585" s="71">
        <v>34.368349607474691</v>
      </c>
      <c r="P585" s="71">
        <v>34.852654069053905</v>
      </c>
      <c r="Q585" s="71">
        <v>2.6433714308653</v>
      </c>
      <c r="R585" s="71">
        <v>0</v>
      </c>
      <c r="S585" s="71">
        <v>2.8458516744</v>
      </c>
      <c r="T585" s="72"/>
      <c r="U585" s="71">
        <v>6126271</v>
      </c>
      <c r="V585" s="71">
        <v>520</v>
      </c>
      <c r="W585" s="71">
        <v>244</v>
      </c>
      <c r="X585" s="71">
        <v>13114</v>
      </c>
      <c r="Y585" s="71">
        <v>14431</v>
      </c>
      <c r="Z585" s="71">
        <v>18778</v>
      </c>
      <c r="AA585" s="71">
        <v>6977</v>
      </c>
      <c r="AB585" s="71">
        <v>34172</v>
      </c>
      <c r="AC585" s="71">
        <v>0</v>
      </c>
      <c r="AD585" s="71">
        <v>2.8458516744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19.808</v>
      </c>
      <c r="BK585" s="71">
        <v>0</v>
      </c>
      <c r="BL585" s="71">
        <v>43.483999999999995</v>
      </c>
      <c r="BM585" s="71">
        <v>0</v>
      </c>
      <c r="BN585" s="72"/>
      <c r="BO585" s="71">
        <v>0</v>
      </c>
      <c r="BP585" s="71">
        <v>0</v>
      </c>
      <c r="BQ585" s="71">
        <v>2</v>
      </c>
      <c r="BR585" s="71">
        <v>0</v>
      </c>
      <c r="BS585" s="71">
        <v>3</v>
      </c>
      <c r="BT585" s="71">
        <v>0</v>
      </c>
      <c r="BU585"/>
      <c r="BV585" s="70">
        <v>63.292000000000002</v>
      </c>
      <c r="BW585" s="70">
        <v>0</v>
      </c>
      <c r="BX585" s="70">
        <v>0</v>
      </c>
      <c r="BY585" s="70">
        <v>0</v>
      </c>
      <c r="BZ585" s="70">
        <v>0</v>
      </c>
      <c r="CA585" s="70">
        <v>0</v>
      </c>
      <c r="CB585" s="70">
        <v>0</v>
      </c>
      <c r="CC585" s="70">
        <v>0</v>
      </c>
      <c r="CD585" s="70">
        <v>0</v>
      </c>
    </row>
    <row r="586" spans="1:82">
      <c r="A586" s="70" t="s">
        <v>2321</v>
      </c>
      <c r="B586" s="70">
        <v>453</v>
      </c>
      <c r="C586" s="70">
        <v>11</v>
      </c>
      <c r="D586" s="70">
        <v>27</v>
      </c>
      <c r="E586" s="70">
        <v>2014</v>
      </c>
      <c r="F586" s="70" t="s">
        <v>181</v>
      </c>
      <c r="G586" s="70" t="s">
        <v>2310</v>
      </c>
      <c r="H586" s="70" t="s">
        <v>2311</v>
      </c>
      <c r="I586" s="148"/>
      <c r="J586" s="71">
        <v>173.19140177423981</v>
      </c>
      <c r="K586" s="71">
        <v>1.201140423708611</v>
      </c>
      <c r="L586" s="71">
        <v>14.272258495496979</v>
      </c>
      <c r="M586" s="71">
        <v>87.899862144263878</v>
      </c>
      <c r="N586" s="71">
        <v>62.283245708771339</v>
      </c>
      <c r="O586" s="71">
        <v>33.055624933233638</v>
      </c>
      <c r="P586" s="71">
        <v>35.294921952939546</v>
      </c>
      <c r="Q586" s="71">
        <v>2.53452465688992</v>
      </c>
      <c r="R586" s="71">
        <v>0</v>
      </c>
      <c r="S586" s="71">
        <v>1.304964617</v>
      </c>
      <c r="T586" s="72"/>
      <c r="U586" s="71">
        <v>6709797</v>
      </c>
      <c r="V586" s="71">
        <v>479</v>
      </c>
      <c r="W586" s="71">
        <v>247</v>
      </c>
      <c r="X586" s="71">
        <v>15370</v>
      </c>
      <c r="Y586" s="71">
        <v>14534</v>
      </c>
      <c r="Z586" s="71">
        <v>19022</v>
      </c>
      <c r="AA586" s="71">
        <v>7029</v>
      </c>
      <c r="AB586" s="71">
        <v>34150</v>
      </c>
      <c r="AC586" s="71">
        <v>0</v>
      </c>
      <c r="AD586" s="71">
        <v>1.304964617</v>
      </c>
      <c r="AE586" s="72"/>
      <c r="AF586" s="71"/>
      <c r="AG586" s="71"/>
      <c r="AH586" s="71"/>
      <c r="AI586" s="71"/>
      <c r="AJ586" s="71"/>
      <c r="AK586" s="71"/>
      <c r="AL586" s="71"/>
      <c r="AM586" s="71"/>
      <c r="AN586" s="71"/>
      <c r="AO586" s="71"/>
      <c r="AP586" s="71"/>
      <c r="AQ586" s="72"/>
      <c r="AR586" s="71">
        <v>1118</v>
      </c>
      <c r="AS586" s="71">
        <v>187</v>
      </c>
      <c r="AT586" s="71">
        <v>0</v>
      </c>
      <c r="AU586" s="71">
        <v>0</v>
      </c>
      <c r="AV586" s="71">
        <v>0</v>
      </c>
      <c r="AW586" s="71">
        <v>0</v>
      </c>
      <c r="AX586" s="71"/>
      <c r="AY586" s="72"/>
      <c r="AZ586" s="71">
        <v>4688.1010000000006</v>
      </c>
      <c r="BA586" s="71">
        <v>8779.5820000000003</v>
      </c>
      <c r="BB586" s="71">
        <v>0</v>
      </c>
      <c r="BC586" s="71">
        <v>0</v>
      </c>
      <c r="BD586" s="71">
        <v>0</v>
      </c>
      <c r="BE586" s="71">
        <v>0</v>
      </c>
      <c r="BF586" s="71"/>
      <c r="BG586" s="72"/>
      <c r="BH586" s="71">
        <v>0</v>
      </c>
      <c r="BI586" s="71">
        <v>0</v>
      </c>
      <c r="BJ586" s="71">
        <v>19.954000000000001</v>
      </c>
      <c r="BK586" s="71">
        <v>0</v>
      </c>
      <c r="BL586" s="71">
        <v>43.326000000000001</v>
      </c>
      <c r="BM586" s="71">
        <v>0</v>
      </c>
      <c r="BN586" s="72"/>
      <c r="BO586" s="71">
        <v>0</v>
      </c>
      <c r="BP586" s="71">
        <v>0</v>
      </c>
      <c r="BQ586" s="71">
        <v>2</v>
      </c>
      <c r="BR586" s="71">
        <v>0</v>
      </c>
      <c r="BS586" s="71">
        <v>3</v>
      </c>
      <c r="BT586" s="71">
        <v>0</v>
      </c>
      <c r="BU586"/>
      <c r="BV586" s="70">
        <v>63.28</v>
      </c>
      <c r="BW586" s="70">
        <v>0</v>
      </c>
      <c r="BX586" s="70">
        <v>0</v>
      </c>
      <c r="BY586" s="70">
        <v>0</v>
      </c>
      <c r="BZ586" s="70">
        <v>0</v>
      </c>
      <c r="CA586" s="70">
        <v>0</v>
      </c>
      <c r="CB586" s="70">
        <v>0</v>
      </c>
      <c r="CC586" s="70">
        <v>0</v>
      </c>
      <c r="CD586" s="70">
        <v>0</v>
      </c>
    </row>
    <row r="587" spans="1:82">
      <c r="A587" s="70" t="s">
        <v>2322</v>
      </c>
      <c r="B587" s="70">
        <v>454</v>
      </c>
      <c r="C587" s="70">
        <v>12</v>
      </c>
      <c r="D587" s="70">
        <v>27</v>
      </c>
      <c r="E587" s="70">
        <v>2015</v>
      </c>
      <c r="F587" s="70" t="s">
        <v>182</v>
      </c>
      <c r="G587" s="70" t="s">
        <v>2310</v>
      </c>
      <c r="H587" s="70" t="s">
        <v>2311</v>
      </c>
      <c r="I587" s="148"/>
      <c r="J587" s="71">
        <v>211.7806726939603</v>
      </c>
      <c r="K587" s="71">
        <v>1.127619040296435</v>
      </c>
      <c r="L587" s="71">
        <v>11.452605635814511</v>
      </c>
      <c r="M587" s="71">
        <v>82.589580314268403</v>
      </c>
      <c r="N587" s="71">
        <v>54.228349113436693</v>
      </c>
      <c r="O587" s="71">
        <v>32.840361973770293</v>
      </c>
      <c r="P587" s="71">
        <v>35.669552441720008</v>
      </c>
      <c r="Q587" s="71">
        <v>2.4532371313107499</v>
      </c>
      <c r="R587" s="71">
        <v>0</v>
      </c>
      <c r="S587" s="71">
        <v>1.1900753073999999</v>
      </c>
      <c r="T587" s="72"/>
      <c r="U587" s="71">
        <v>7810793</v>
      </c>
      <c r="V587" s="71">
        <v>479</v>
      </c>
      <c r="W587" s="71">
        <v>247</v>
      </c>
      <c r="X587" s="71">
        <v>15370</v>
      </c>
      <c r="Y587" s="71">
        <v>14529</v>
      </c>
      <c r="Z587" s="71">
        <v>19080</v>
      </c>
      <c r="AA587" s="71">
        <v>7098</v>
      </c>
      <c r="AB587" s="71">
        <v>33766</v>
      </c>
      <c r="AC587" s="71">
        <v>0</v>
      </c>
      <c r="AD587" s="71">
        <v>1.1900753073999999</v>
      </c>
      <c r="AE587" s="72"/>
      <c r="AF587" s="71">
        <v>97816423.810975626</v>
      </c>
      <c r="AG587" s="71">
        <v>811125.93586634507</v>
      </c>
      <c r="AH587" s="71">
        <v>2395720.1885137339</v>
      </c>
      <c r="AI587" s="71">
        <v>90305567.839628413</v>
      </c>
      <c r="AJ587" s="71">
        <v>72621540.01290372</v>
      </c>
      <c r="AK587" s="71">
        <v>0</v>
      </c>
      <c r="AL587" s="71">
        <v>0</v>
      </c>
      <c r="AM587" s="71">
        <v>4627488.6569572967</v>
      </c>
      <c r="AN587" s="71">
        <v>0</v>
      </c>
      <c r="AO587" s="71">
        <v>0</v>
      </c>
      <c r="AP587" s="71">
        <v>268577866.44484514</v>
      </c>
      <c r="AQ587" s="72"/>
      <c r="AR587" s="71">
        <v>1188</v>
      </c>
      <c r="AS587" s="71">
        <v>241</v>
      </c>
      <c r="AT587" s="71">
        <v>0</v>
      </c>
      <c r="AU587" s="71">
        <v>0</v>
      </c>
      <c r="AV587" s="71">
        <v>0</v>
      </c>
      <c r="AW587" s="71">
        <v>0</v>
      </c>
      <c r="AX587" s="71"/>
      <c r="AY587" s="72"/>
      <c r="AZ587" s="71">
        <v>5067.7430000000004</v>
      </c>
      <c r="BA587" s="71">
        <v>14524.082</v>
      </c>
      <c r="BB587" s="71">
        <v>0</v>
      </c>
      <c r="BC587" s="71">
        <v>0</v>
      </c>
      <c r="BD587" s="71">
        <v>0</v>
      </c>
      <c r="BE587" s="71">
        <v>0</v>
      </c>
      <c r="BF587" s="71"/>
      <c r="BG587" s="72"/>
      <c r="BH587" s="71">
        <v>0</v>
      </c>
      <c r="BI587" s="71">
        <v>0</v>
      </c>
      <c r="BJ587" s="71">
        <v>19.050999999999998</v>
      </c>
      <c r="BK587" s="71">
        <v>0</v>
      </c>
      <c r="BL587" s="71">
        <v>72.929000000000002</v>
      </c>
      <c r="BM587" s="71">
        <v>0</v>
      </c>
      <c r="BN587" s="72"/>
      <c r="BO587" s="71">
        <v>0</v>
      </c>
      <c r="BP587" s="71">
        <v>0</v>
      </c>
      <c r="BQ587" s="71">
        <v>2</v>
      </c>
      <c r="BR587" s="71">
        <v>0</v>
      </c>
      <c r="BS587" s="71">
        <v>3</v>
      </c>
      <c r="BT587" s="71">
        <v>0</v>
      </c>
      <c r="BU587"/>
      <c r="BV587" s="70">
        <v>63.88</v>
      </c>
      <c r="BW587" s="70">
        <v>0</v>
      </c>
      <c r="BX587" s="70">
        <v>28.1</v>
      </c>
      <c r="BY587" s="70">
        <v>0</v>
      </c>
      <c r="BZ587" s="70">
        <v>0</v>
      </c>
      <c r="CA587" s="70">
        <v>0</v>
      </c>
      <c r="CB587" s="70">
        <v>0</v>
      </c>
      <c r="CC587" s="70">
        <v>0</v>
      </c>
      <c r="CD587" s="70">
        <v>0</v>
      </c>
    </row>
    <row r="588" spans="1:82">
      <c r="A588" s="70" t="s">
        <v>2323</v>
      </c>
      <c r="B588" s="70">
        <v>455</v>
      </c>
      <c r="C588" s="70">
        <v>13</v>
      </c>
      <c r="D588" s="70">
        <v>27</v>
      </c>
      <c r="E588" s="70">
        <v>2016</v>
      </c>
      <c r="F588" s="70" t="s">
        <v>155</v>
      </c>
      <c r="G588" s="70" t="s">
        <v>2310</v>
      </c>
      <c r="H588" s="70" t="s">
        <v>2311</v>
      </c>
      <c r="I588" s="148"/>
      <c r="J588" s="71">
        <v>206.10791682346891</v>
      </c>
      <c r="K588" s="71">
        <v>1.0467337762236171</v>
      </c>
      <c r="L588" s="71">
        <v>11.447450467285202</v>
      </c>
      <c r="M588" s="71">
        <v>62.867478849729274</v>
      </c>
      <c r="N588" s="71">
        <v>45.87285247481006</v>
      </c>
      <c r="O588" s="71">
        <v>33.084275920355736</v>
      </c>
      <c r="P588" s="71">
        <v>34.297718132534612</v>
      </c>
      <c r="Q588" s="71">
        <v>2.3722472874139657</v>
      </c>
      <c r="R588" s="71">
        <v>0</v>
      </c>
      <c r="S588" s="71">
        <v>1.3369445219000002</v>
      </c>
      <c r="T588" s="72"/>
      <c r="U588" s="71">
        <v>7865835.0000000009</v>
      </c>
      <c r="V588" s="71">
        <v>479</v>
      </c>
      <c r="W588" s="71">
        <v>247</v>
      </c>
      <c r="X588" s="71">
        <v>15370</v>
      </c>
      <c r="Y588" s="71">
        <v>14639</v>
      </c>
      <c r="Z588" s="71">
        <v>19458</v>
      </c>
      <c r="AA588" s="71">
        <v>7059</v>
      </c>
      <c r="AB588" s="71">
        <v>33586</v>
      </c>
      <c r="AC588" s="71">
        <v>0</v>
      </c>
      <c r="AD588" s="71">
        <v>1.3369445219</v>
      </c>
      <c r="AE588" s="72"/>
      <c r="AF588" s="71">
        <v>94601750.63445355</v>
      </c>
      <c r="AG588" s="71">
        <v>789379.14903565391</v>
      </c>
      <c r="AH588" s="71">
        <v>1944742.1649469561</v>
      </c>
      <c r="AI588" s="71">
        <v>90711726.709314883</v>
      </c>
      <c r="AJ588" s="71">
        <v>76537801.742546529</v>
      </c>
      <c r="AK588" s="71">
        <v>0</v>
      </c>
      <c r="AL588" s="71">
        <v>0</v>
      </c>
      <c r="AM588" s="71">
        <v>4606396.3518643538</v>
      </c>
      <c r="AN588" s="71">
        <v>0</v>
      </c>
      <c r="AO588" s="71">
        <v>0</v>
      </c>
      <c r="AP588" s="71">
        <v>269191796.75216192</v>
      </c>
      <c r="AQ588" s="72"/>
      <c r="AR588" s="71">
        <v>1267</v>
      </c>
      <c r="AS588" s="71">
        <v>262</v>
      </c>
      <c r="AT588" s="71">
        <v>0</v>
      </c>
      <c r="AU588" s="71">
        <v>0</v>
      </c>
      <c r="AV588" s="71">
        <v>0</v>
      </c>
      <c r="AW588" s="71">
        <v>0</v>
      </c>
      <c r="AX588" s="71"/>
      <c r="AY588" s="72"/>
      <c r="AZ588" s="71">
        <v>5492.7550000000001</v>
      </c>
      <c r="BA588" s="71">
        <v>15191.082</v>
      </c>
      <c r="BB588" s="71">
        <v>0</v>
      </c>
      <c r="BC588" s="71">
        <v>0</v>
      </c>
      <c r="BD588" s="71">
        <v>0</v>
      </c>
      <c r="BE588" s="71">
        <v>0</v>
      </c>
      <c r="BF588" s="71"/>
      <c r="BG588" s="72"/>
      <c r="BH588" s="71">
        <v>0</v>
      </c>
      <c r="BI588" s="71">
        <v>0</v>
      </c>
      <c r="BJ588" s="71">
        <v>18.658999999999999</v>
      </c>
      <c r="BK588" s="71">
        <v>0</v>
      </c>
      <c r="BL588" s="71">
        <v>231.13</v>
      </c>
      <c r="BM588" s="71">
        <v>0</v>
      </c>
      <c r="BN588" s="72"/>
      <c r="BO588" s="71">
        <v>0</v>
      </c>
      <c r="BP588" s="71">
        <v>0</v>
      </c>
      <c r="BQ588" s="71">
        <v>2</v>
      </c>
      <c r="BR588" s="71">
        <v>0</v>
      </c>
      <c r="BS588" s="71">
        <v>3</v>
      </c>
      <c r="BT588" s="71">
        <v>0</v>
      </c>
      <c r="BU588"/>
      <c r="BV588" s="70">
        <v>65.688999999999993</v>
      </c>
      <c r="BW588" s="70">
        <v>0</v>
      </c>
      <c r="BX588" s="70">
        <v>33.174999999999997</v>
      </c>
      <c r="BY588" s="70">
        <v>150.92500000000001</v>
      </c>
      <c r="BZ588" s="70">
        <v>0</v>
      </c>
      <c r="CA588" s="70">
        <v>0</v>
      </c>
      <c r="CB588" s="70">
        <v>0</v>
      </c>
      <c r="CC588" s="70">
        <v>0</v>
      </c>
      <c r="CD588" s="70">
        <v>0</v>
      </c>
    </row>
    <row r="589" spans="1:82">
      <c r="A589" s="70" t="s">
        <v>2324</v>
      </c>
      <c r="B589" s="70">
        <v>456</v>
      </c>
      <c r="C589" s="70">
        <v>14</v>
      </c>
      <c r="D589" s="70">
        <v>27</v>
      </c>
      <c r="E589" s="70">
        <v>2017</v>
      </c>
      <c r="F589" s="70" t="s">
        <v>156</v>
      </c>
      <c r="G589" s="70" t="s">
        <v>2310</v>
      </c>
      <c r="H589" s="70" t="s">
        <v>2311</v>
      </c>
      <c r="I589" s="148"/>
      <c r="J589" s="71">
        <v>181.10828612798014</v>
      </c>
      <c r="K589" s="71">
        <v>1.0521987195534208</v>
      </c>
      <c r="L589" s="71">
        <v>10.481255810643347</v>
      </c>
      <c r="M589" s="71">
        <v>61.021223317752849</v>
      </c>
      <c r="N589" s="71">
        <v>49.471323288557358</v>
      </c>
      <c r="O589" s="71">
        <v>32.76185047763861</v>
      </c>
      <c r="P589" s="71">
        <v>34.683947293636962</v>
      </c>
      <c r="Q589" s="71">
        <v>2.2918985457346599</v>
      </c>
      <c r="R589" s="71">
        <v>0</v>
      </c>
      <c r="S589" s="71">
        <v>1.1114028840600001</v>
      </c>
      <c r="T589" s="72"/>
      <c r="U589" s="71">
        <v>7777823</v>
      </c>
      <c r="V589" s="71">
        <v>479</v>
      </c>
      <c r="W589" s="71">
        <v>247</v>
      </c>
      <c r="X589" s="71">
        <v>15370</v>
      </c>
      <c r="Y589" s="71">
        <v>14819</v>
      </c>
      <c r="Z589" s="71">
        <v>19588</v>
      </c>
      <c r="AA589" s="71">
        <v>7184</v>
      </c>
      <c r="AB589" s="71">
        <v>33555</v>
      </c>
      <c r="AC589" s="71">
        <v>0</v>
      </c>
      <c r="AD589" s="71">
        <v>1.1114028840600001</v>
      </c>
      <c r="AE589" s="72"/>
      <c r="AF589" s="71">
        <v>80604535.135605127</v>
      </c>
      <c r="AG589" s="71">
        <v>794685.68832653423</v>
      </c>
      <c r="AH589" s="71">
        <v>2270133.0497546992</v>
      </c>
      <c r="AI589" s="71">
        <v>88913277.680664882</v>
      </c>
      <c r="AJ589" s="71">
        <v>81471659.964095935</v>
      </c>
      <c r="AK589" s="71">
        <v>0</v>
      </c>
      <c r="AL589" s="71">
        <v>0</v>
      </c>
      <c r="AM589" s="71">
        <v>4609345.7313965224</v>
      </c>
      <c r="AN589" s="71">
        <v>0</v>
      </c>
      <c r="AO589" s="71">
        <v>0</v>
      </c>
      <c r="AP589" s="71">
        <v>258663637.24984369</v>
      </c>
      <c r="AQ589" s="72"/>
      <c r="AR589" s="71">
        <v>1342</v>
      </c>
      <c r="AS589" s="71">
        <v>284</v>
      </c>
      <c r="AT589" s="71">
        <v>0</v>
      </c>
      <c r="AU589" s="71">
        <v>0</v>
      </c>
      <c r="AV589" s="71">
        <v>0</v>
      </c>
      <c r="AW589" s="71">
        <v>0</v>
      </c>
      <c r="AX589" s="71"/>
      <c r="AY589" s="72"/>
      <c r="AZ589" s="71">
        <v>5906.0749999999998</v>
      </c>
      <c r="BA589" s="71">
        <v>16816.682000000001</v>
      </c>
      <c r="BB589" s="71">
        <v>0</v>
      </c>
      <c r="BC589" s="71">
        <v>0</v>
      </c>
      <c r="BD589" s="71">
        <v>0</v>
      </c>
      <c r="BE589" s="71">
        <v>0</v>
      </c>
      <c r="BF589" s="71"/>
      <c r="BG589" s="72"/>
      <c r="BH589" s="71">
        <v>0</v>
      </c>
      <c r="BI589" s="71">
        <v>0</v>
      </c>
      <c r="BJ589" s="71">
        <v>15.189</v>
      </c>
      <c r="BK589" s="71">
        <v>0</v>
      </c>
      <c r="BL589" s="71">
        <v>204.315</v>
      </c>
      <c r="BM589" s="71">
        <v>0</v>
      </c>
      <c r="BN589" s="72"/>
      <c r="BO589" s="71">
        <v>0</v>
      </c>
      <c r="BP589" s="71">
        <v>0</v>
      </c>
      <c r="BQ589" s="71">
        <v>2</v>
      </c>
      <c r="BR589" s="71">
        <v>0</v>
      </c>
      <c r="BS589" s="71">
        <v>3</v>
      </c>
      <c r="BT589" s="71">
        <v>0</v>
      </c>
      <c r="BU589"/>
      <c r="BV589" s="70">
        <v>57.372999999999998</v>
      </c>
      <c r="BW589" s="70">
        <v>0</v>
      </c>
      <c r="BX589" s="70">
        <v>93.805999999999997</v>
      </c>
      <c r="BY589" s="70">
        <v>68.325000000000003</v>
      </c>
      <c r="BZ589" s="70">
        <v>0</v>
      </c>
      <c r="CA589" s="70">
        <v>0</v>
      </c>
      <c r="CB589" s="70">
        <v>0</v>
      </c>
      <c r="CC589" s="70">
        <v>0</v>
      </c>
      <c r="CD589" s="70">
        <v>0</v>
      </c>
    </row>
    <row r="590" spans="1:82">
      <c r="A590" s="70" t="s">
        <v>2325</v>
      </c>
      <c r="B590" s="70">
        <v>457</v>
      </c>
      <c r="C590" s="70">
        <v>15</v>
      </c>
      <c r="D590" s="70">
        <v>27</v>
      </c>
      <c r="E590" s="70">
        <v>2018</v>
      </c>
      <c r="F590" s="70" t="s">
        <v>183</v>
      </c>
      <c r="G590" s="70" t="s">
        <v>2310</v>
      </c>
      <c r="H590" s="70" t="s">
        <v>2311</v>
      </c>
      <c r="I590" s="148"/>
      <c r="J590" s="71">
        <v>157.47286951108214</v>
      </c>
      <c r="K590" s="71">
        <v>0.99044314922987597</v>
      </c>
      <c r="L590" s="71">
        <v>9.4725968880527276</v>
      </c>
      <c r="M590" s="71">
        <v>60.946681687832857</v>
      </c>
      <c r="N590" s="71">
        <v>42.978490604279912</v>
      </c>
      <c r="O590" s="71">
        <v>32.684615310860174</v>
      </c>
      <c r="P590" s="71">
        <v>34.921841040347061</v>
      </c>
      <c r="Q590" s="71">
        <v>2.1288354315741298</v>
      </c>
      <c r="R590" s="71">
        <v>0</v>
      </c>
      <c r="S590" s="71">
        <v>0.95868456190000007</v>
      </c>
      <c r="T590" s="72"/>
      <c r="U590" s="71">
        <v>6999428.9999999991</v>
      </c>
      <c r="V590" s="71">
        <v>479</v>
      </c>
      <c r="W590" s="71">
        <v>247</v>
      </c>
      <c r="X590" s="71">
        <v>15370</v>
      </c>
      <c r="Y590" s="71">
        <v>14962</v>
      </c>
      <c r="Z590" s="71">
        <v>19916</v>
      </c>
      <c r="AA590" s="71">
        <v>7306</v>
      </c>
      <c r="AB590" s="71">
        <v>33588</v>
      </c>
      <c r="AC590" s="71">
        <v>0</v>
      </c>
      <c r="AD590" s="71">
        <v>0.95868456190000007</v>
      </c>
      <c r="AE590" s="72"/>
      <c r="AF590" s="71">
        <v>76373660.412871659</v>
      </c>
      <c r="AG590" s="71">
        <v>708651.074844577</v>
      </c>
      <c r="AH590" s="71">
        <v>1987492.740951803</v>
      </c>
      <c r="AI590" s="71">
        <v>87351049.406607792</v>
      </c>
      <c r="AJ590" s="71">
        <v>69536299.042316914</v>
      </c>
      <c r="AK590" s="71">
        <v>0</v>
      </c>
      <c r="AL590" s="71">
        <v>0</v>
      </c>
      <c r="AM590" s="71">
        <v>4623425.5065828627</v>
      </c>
      <c r="AN590" s="71">
        <v>0</v>
      </c>
      <c r="AO590" s="71">
        <v>0</v>
      </c>
      <c r="AP590" s="71">
        <v>240580578.18417561</v>
      </c>
      <c r="AQ590" s="72"/>
      <c r="AR590" s="71">
        <v>1452</v>
      </c>
      <c r="AS590" s="71">
        <v>311</v>
      </c>
      <c r="AT590" s="71">
        <v>0</v>
      </c>
      <c r="AU590" s="71">
        <v>0</v>
      </c>
      <c r="AV590" s="71">
        <v>0</v>
      </c>
      <c r="AW590" s="71">
        <v>0</v>
      </c>
      <c r="AX590" s="71"/>
      <c r="AY590" s="72"/>
      <c r="AZ590" s="71">
        <v>6502.4849999999951</v>
      </c>
      <c r="BA590" s="71">
        <v>18084.081999999999</v>
      </c>
      <c r="BB590" s="71">
        <v>0</v>
      </c>
      <c r="BC590" s="71">
        <v>0</v>
      </c>
      <c r="BD590" s="71">
        <v>0</v>
      </c>
      <c r="BE590" s="71">
        <v>0</v>
      </c>
      <c r="BF590" s="71"/>
      <c r="BG590" s="72"/>
      <c r="BH590" s="71">
        <v>0</v>
      </c>
      <c r="BI590" s="71">
        <v>0</v>
      </c>
      <c r="BJ590" s="71">
        <v>15.331</v>
      </c>
      <c r="BK590" s="71">
        <v>0</v>
      </c>
      <c r="BL590" s="71">
        <v>54.137</v>
      </c>
      <c r="BM590" s="71">
        <v>0</v>
      </c>
      <c r="BN590" s="72"/>
      <c r="BO590" s="71">
        <v>0</v>
      </c>
      <c r="BP590" s="71">
        <v>0</v>
      </c>
      <c r="BQ590" s="71">
        <v>2</v>
      </c>
      <c r="BR590" s="71">
        <v>0</v>
      </c>
      <c r="BS590" s="71">
        <v>3</v>
      </c>
      <c r="BT590" s="71">
        <v>0</v>
      </c>
      <c r="BU590"/>
      <c r="BV590" s="70">
        <v>69.468000000000004</v>
      </c>
      <c r="BW590" s="70">
        <v>0</v>
      </c>
      <c r="BX590" s="70">
        <v>0</v>
      </c>
      <c r="BY590" s="70">
        <v>0</v>
      </c>
      <c r="BZ590" s="70">
        <v>0</v>
      </c>
      <c r="CA590" s="70">
        <v>0</v>
      </c>
      <c r="CB590" s="70">
        <v>0</v>
      </c>
      <c r="CC590" s="70">
        <v>0</v>
      </c>
      <c r="CD590" s="70">
        <v>0</v>
      </c>
    </row>
    <row r="591" spans="1:82">
      <c r="A591" s="70" t="s">
        <v>2326</v>
      </c>
      <c r="B591" s="70">
        <v>458</v>
      </c>
      <c r="C591" s="70">
        <v>16</v>
      </c>
      <c r="D591" s="70">
        <v>27</v>
      </c>
      <c r="E591" s="70">
        <v>2019</v>
      </c>
      <c r="F591" s="70" t="s">
        <v>158</v>
      </c>
      <c r="G591" s="70" t="s">
        <v>2310</v>
      </c>
      <c r="H591" s="70" t="s">
        <v>2311</v>
      </c>
      <c r="I591" s="148"/>
      <c r="J591" s="71">
        <v>156.40967334877581</v>
      </c>
      <c r="K591" s="71">
        <v>0.83037830121323564</v>
      </c>
      <c r="L591" s="71">
        <v>9.3258989553764646</v>
      </c>
      <c r="M591" s="71">
        <v>48.921277342237019</v>
      </c>
      <c r="N591" s="71">
        <v>35.524400285816569</v>
      </c>
      <c r="O591" s="71">
        <v>32.336793879265194</v>
      </c>
      <c r="P591" s="71">
        <v>34.433919252931965</v>
      </c>
      <c r="Q591" s="71">
        <v>2.06439197440457</v>
      </c>
      <c r="R591" s="71">
        <v>0</v>
      </c>
      <c r="S591" s="71">
        <v>0.97945393092000022</v>
      </c>
      <c r="T591" s="72"/>
      <c r="U591" s="71">
        <v>7320707</v>
      </c>
      <c r="V591" s="71">
        <v>479</v>
      </c>
      <c r="W591" s="71">
        <v>247</v>
      </c>
      <c r="X591" s="71">
        <v>15370</v>
      </c>
      <c r="Y591" s="71">
        <v>15103</v>
      </c>
      <c r="Z591" s="71">
        <v>20245</v>
      </c>
      <c r="AA591" s="71">
        <v>7150</v>
      </c>
      <c r="AB591" s="71">
        <v>33453</v>
      </c>
      <c r="AC591" s="71">
        <v>0</v>
      </c>
      <c r="AD591" s="71">
        <v>0.97945393092000022</v>
      </c>
      <c r="AE591" s="72"/>
      <c r="AF591" s="71">
        <v>78016959.448760808</v>
      </c>
      <c r="AG591" s="71">
        <v>683996.38601256663</v>
      </c>
      <c r="AH591" s="71">
        <v>2319752.0248949509</v>
      </c>
      <c r="AI591" s="71">
        <v>87638013.819039628</v>
      </c>
      <c r="AJ591" s="71">
        <v>69939018.991352171</v>
      </c>
      <c r="AK591" s="71">
        <v>0</v>
      </c>
      <c r="AL591" s="71">
        <v>0</v>
      </c>
      <c r="AM591" s="71">
        <v>4556046.7659508307</v>
      </c>
      <c r="AN591" s="71">
        <v>0</v>
      </c>
      <c r="AO591" s="71">
        <v>0</v>
      </c>
      <c r="AP591" s="71">
        <v>243153787.43601096</v>
      </c>
      <c r="AQ591" s="72"/>
      <c r="AR591" s="71">
        <v>1561</v>
      </c>
      <c r="AS591" s="71">
        <v>325</v>
      </c>
      <c r="AT591" s="71">
        <v>0</v>
      </c>
      <c r="AU591" s="71">
        <v>0</v>
      </c>
      <c r="AV591" s="71">
        <v>0</v>
      </c>
      <c r="AW591" s="71">
        <v>0</v>
      </c>
      <c r="AX591" s="71"/>
      <c r="AY591" s="72"/>
      <c r="AZ591" s="71">
        <v>7089.152</v>
      </c>
      <c r="BA591" s="71">
        <v>20094.182000000001</v>
      </c>
      <c r="BB591" s="71">
        <v>0</v>
      </c>
      <c r="BC591" s="71">
        <v>0</v>
      </c>
      <c r="BD591" s="71">
        <v>0</v>
      </c>
      <c r="BE591" s="71">
        <v>0</v>
      </c>
      <c r="BF591" s="71"/>
      <c r="BG591" s="72"/>
      <c r="BH591" s="71">
        <v>0</v>
      </c>
      <c r="BI591" s="71">
        <v>0</v>
      </c>
      <c r="BJ591" s="71">
        <v>14.843999999999999</v>
      </c>
      <c r="BK591" s="71">
        <v>0</v>
      </c>
      <c r="BL591" s="71">
        <v>230.15800000000002</v>
      </c>
      <c r="BM591" s="71">
        <v>0</v>
      </c>
      <c r="BN591" s="72"/>
      <c r="BO591" s="71">
        <v>0</v>
      </c>
      <c r="BP591" s="71">
        <v>0</v>
      </c>
      <c r="BQ591" s="71">
        <v>2</v>
      </c>
      <c r="BR591" s="71">
        <v>0</v>
      </c>
      <c r="BS591" s="71">
        <v>3</v>
      </c>
      <c r="BT591" s="71">
        <v>0</v>
      </c>
      <c r="BU591"/>
      <c r="BV591" s="70">
        <v>89.069000000000003</v>
      </c>
      <c r="BW591" s="70">
        <v>0</v>
      </c>
      <c r="BX591" s="70">
        <v>30.46</v>
      </c>
      <c r="BY591" s="70">
        <v>125.473</v>
      </c>
      <c r="BZ591" s="70">
        <v>0</v>
      </c>
      <c r="CA591" s="70">
        <v>0</v>
      </c>
      <c r="CB591" s="70">
        <v>0</v>
      </c>
      <c r="CC591" s="70">
        <v>0</v>
      </c>
      <c r="CD591" s="70">
        <v>0</v>
      </c>
    </row>
    <row r="592" spans="1:82">
      <c r="A592" s="70" t="s">
        <v>2327</v>
      </c>
      <c r="B592" s="70">
        <v>459</v>
      </c>
      <c r="C592" s="70">
        <v>17</v>
      </c>
      <c r="D592" s="70">
        <v>27</v>
      </c>
      <c r="E592" s="70">
        <v>2020</v>
      </c>
      <c r="F592" s="70" t="s">
        <v>159</v>
      </c>
      <c r="G592" s="70" t="s">
        <v>2310</v>
      </c>
      <c r="H592" s="70" t="s">
        <v>2311</v>
      </c>
      <c r="I592" s="148"/>
      <c r="J592" s="71">
        <v>185.86949660778831</v>
      </c>
      <c r="K592" s="71">
        <v>1.4309904023461615</v>
      </c>
      <c r="L592" s="71">
        <v>11.9091539621037</v>
      </c>
      <c r="M592" s="71">
        <v>58.77783191100918</v>
      </c>
      <c r="N592" s="71">
        <v>49.609519029888439</v>
      </c>
      <c r="O592" s="71">
        <v>28.538719995827474</v>
      </c>
      <c r="P592" s="71">
        <v>32.373706059294001</v>
      </c>
      <c r="Q592" s="71">
        <v>1.9773657806295699</v>
      </c>
      <c r="R592" s="71">
        <v>0</v>
      </c>
      <c r="S592" s="71">
        <v>1.1190259629999999</v>
      </c>
      <c r="T592" s="72"/>
      <c r="U592" s="71">
        <v>7591278</v>
      </c>
      <c r="V592" s="71">
        <v>662</v>
      </c>
      <c r="W592" s="71">
        <v>259</v>
      </c>
      <c r="X592" s="71">
        <v>14693</v>
      </c>
      <c r="Y592" s="71">
        <v>15389</v>
      </c>
      <c r="Z592" s="71">
        <v>20393</v>
      </c>
      <c r="AA592" s="71">
        <v>7145</v>
      </c>
      <c r="AB592" s="71">
        <v>33537</v>
      </c>
      <c r="AC592" s="71">
        <v>0</v>
      </c>
      <c r="AD592" s="71">
        <v>1.1190259629999999</v>
      </c>
      <c r="AE592" s="72"/>
      <c r="AF592" s="71">
        <v>89229139.069802254</v>
      </c>
      <c r="AG592" s="71">
        <v>976167.93823733844</v>
      </c>
      <c r="AH592" s="71">
        <v>3375097.8735529198</v>
      </c>
      <c r="AI592" s="71">
        <v>81258050.63874796</v>
      </c>
      <c r="AJ592" s="71">
        <v>78804590.343536109</v>
      </c>
      <c r="AK592" s="71"/>
      <c r="AL592" s="71"/>
      <c r="AM592" s="71">
        <v>4376951.1038414156</v>
      </c>
      <c r="AN592" s="71"/>
      <c r="AO592" s="71"/>
      <c r="AP592" s="71">
        <v>258019996.96771801</v>
      </c>
      <c r="AQ592" s="72"/>
      <c r="AR592" s="71">
        <v>1659</v>
      </c>
      <c r="AS592" s="71">
        <v>334</v>
      </c>
      <c r="AT592" s="71">
        <v>0</v>
      </c>
      <c r="AU592" s="71">
        <v>0</v>
      </c>
      <c r="AV592" s="71">
        <v>0</v>
      </c>
      <c r="AW592" s="71">
        <v>0</v>
      </c>
      <c r="AX592" s="71"/>
      <c r="AY592" s="72"/>
      <c r="AZ592" s="71">
        <v>7642.4499999999962</v>
      </c>
      <c r="BA592" s="71">
        <v>20341.482000000011</v>
      </c>
      <c r="BB592" s="71">
        <v>0</v>
      </c>
      <c r="BC592" s="71">
        <v>0</v>
      </c>
      <c r="BD592" s="71">
        <v>0</v>
      </c>
      <c r="BE592" s="71">
        <v>0</v>
      </c>
      <c r="BF592" s="71"/>
      <c r="BG592" s="72"/>
      <c r="BH592" s="71">
        <v>0</v>
      </c>
      <c r="BI592" s="71">
        <v>0</v>
      </c>
      <c r="BJ592" s="71">
        <v>12.512</v>
      </c>
      <c r="BK592" s="71">
        <v>0</v>
      </c>
      <c r="BL592" s="71">
        <v>204.595</v>
      </c>
      <c r="BM592" s="71">
        <v>0</v>
      </c>
      <c r="BN592" s="72"/>
      <c r="BO592" s="71">
        <v>0</v>
      </c>
      <c r="BP592" s="71">
        <v>0</v>
      </c>
      <c r="BQ592" s="71">
        <v>2</v>
      </c>
      <c r="BR592" s="71">
        <v>0</v>
      </c>
      <c r="BS592" s="71">
        <v>3</v>
      </c>
      <c r="BT592" s="71">
        <v>0</v>
      </c>
      <c r="BU592"/>
      <c r="BV592" s="70">
        <v>73.771000000000001</v>
      </c>
      <c r="BW592" s="70">
        <v>0</v>
      </c>
      <c r="BX592" s="70">
        <v>34.774999999999999</v>
      </c>
      <c r="BY592" s="70">
        <v>108.56100000000001</v>
      </c>
      <c r="BZ592" s="70">
        <v>0</v>
      </c>
      <c r="CA592" s="70">
        <v>0</v>
      </c>
      <c r="CB592" s="70">
        <v>0</v>
      </c>
      <c r="CC592" s="70">
        <v>0</v>
      </c>
      <c r="CD592" s="70">
        <v>0</v>
      </c>
    </row>
    <row r="593" spans="1:82">
      <c r="A593" s="70" t="s">
        <v>2328</v>
      </c>
      <c r="B593" s="70">
        <v>459</v>
      </c>
      <c r="C593" s="70">
        <v>18</v>
      </c>
      <c r="D593" s="70">
        <v>27</v>
      </c>
      <c r="E593" s="70">
        <v>2021</v>
      </c>
      <c r="F593" s="70" t="s">
        <v>160</v>
      </c>
      <c r="G593" s="70" t="s">
        <v>2310</v>
      </c>
      <c r="H593" s="70" t="s">
        <v>2311</v>
      </c>
      <c r="I593" s="148"/>
      <c r="J593" s="71">
        <v>175.52985608052037</v>
      </c>
      <c r="K593" s="71">
        <v>1.4621735187166705</v>
      </c>
      <c r="L593" s="71">
        <v>11.036756549153599</v>
      </c>
      <c r="M593" s="71">
        <v>56.541305559531658</v>
      </c>
      <c r="N593" s="71">
        <v>47.234186465277496</v>
      </c>
      <c r="O593" s="71">
        <v>27.877231670916508</v>
      </c>
      <c r="P593" s="71">
        <v>33.622869248179818</v>
      </c>
      <c r="Q593" s="71">
        <v>1.9442322892272199</v>
      </c>
      <c r="R593" s="71">
        <v>0</v>
      </c>
      <c r="S593" s="71">
        <v>1.3827278326400001</v>
      </c>
      <c r="T593" s="72"/>
      <c r="U593" s="71">
        <v>9000338</v>
      </c>
      <c r="V593" s="71">
        <v>662</v>
      </c>
      <c r="W593" s="71">
        <v>259</v>
      </c>
      <c r="X593" s="71">
        <v>14693</v>
      </c>
      <c r="Y593" s="71">
        <v>15387</v>
      </c>
      <c r="Z593" s="71">
        <v>20511</v>
      </c>
      <c r="AA593" s="71">
        <v>7236</v>
      </c>
      <c r="AB593" s="71">
        <v>33299</v>
      </c>
      <c r="AC593" s="71">
        <v>0</v>
      </c>
      <c r="AD593" s="71">
        <v>1.3827278326400001</v>
      </c>
      <c r="AE593" s="72"/>
      <c r="AF593" s="71">
        <v>83646751.868032411</v>
      </c>
      <c r="AG593" s="71">
        <v>1043471.8913863543</v>
      </c>
      <c r="AH593" s="71">
        <v>3318131.3988275984</v>
      </c>
      <c r="AI593" s="71">
        <v>87647480.536744088</v>
      </c>
      <c r="AJ593" s="71">
        <v>75966816.766521335</v>
      </c>
      <c r="AK593" s="71">
        <v>0</v>
      </c>
      <c r="AL593" s="71">
        <v>0</v>
      </c>
      <c r="AM593" s="71">
        <v>4370956.2001120299</v>
      </c>
      <c r="AN593" s="71">
        <v>0</v>
      </c>
      <c r="AO593" s="71">
        <v>0</v>
      </c>
      <c r="AP593" s="71">
        <v>255993608.66162384</v>
      </c>
      <c r="AQ593" s="72"/>
      <c r="AR593" s="71">
        <v>1743</v>
      </c>
      <c r="AS593" s="71">
        <v>338</v>
      </c>
      <c r="AT593" s="71">
        <v>0</v>
      </c>
      <c r="AU593" s="71">
        <v>0</v>
      </c>
      <c r="AV593" s="71">
        <v>0</v>
      </c>
      <c r="AW593" s="71">
        <v>0</v>
      </c>
      <c r="AX593" s="71"/>
      <c r="AY593" s="72"/>
      <c r="AZ593" s="71">
        <v>8153.945999999989</v>
      </c>
      <c r="BA593" s="71">
        <v>20739.882000000009</v>
      </c>
      <c r="BB593" s="71">
        <v>0</v>
      </c>
      <c r="BC593" s="71">
        <v>0</v>
      </c>
      <c r="BD593" s="71">
        <v>0</v>
      </c>
      <c r="BE593" s="71">
        <v>0</v>
      </c>
      <c r="BF593" s="71"/>
      <c r="BG593" s="72"/>
      <c r="BH593" s="71">
        <v>0</v>
      </c>
      <c r="BI593" s="71">
        <v>0</v>
      </c>
      <c r="BJ593" s="71">
        <v>16.547999999999998</v>
      </c>
      <c r="BK593" s="71">
        <v>0</v>
      </c>
      <c r="BL593" s="71">
        <v>262.65899999999999</v>
      </c>
      <c r="BM593" s="71">
        <v>0</v>
      </c>
      <c r="BN593" s="72"/>
      <c r="BO593" s="71">
        <v>0</v>
      </c>
      <c r="BP593" s="71">
        <v>0</v>
      </c>
      <c r="BQ593" s="71">
        <v>2</v>
      </c>
      <c r="BR593" s="71">
        <v>0</v>
      </c>
      <c r="BS593" s="71">
        <v>3</v>
      </c>
      <c r="BT593" s="71">
        <v>0</v>
      </c>
      <c r="BU593"/>
      <c r="BV593" s="70">
        <v>90.408000000000001</v>
      </c>
      <c r="BW593" s="70">
        <v>0</v>
      </c>
      <c r="BX593" s="70">
        <v>37.923999999999999</v>
      </c>
      <c r="BY593" s="70">
        <v>150.875</v>
      </c>
      <c r="BZ593" s="70">
        <v>0</v>
      </c>
      <c r="CA593" s="70">
        <v>0</v>
      </c>
      <c r="CB593" s="70">
        <v>0</v>
      </c>
      <c r="CC593" s="70">
        <v>0</v>
      </c>
      <c r="CD593" s="70">
        <v>0</v>
      </c>
    </row>
    <row r="594" spans="1:82">
      <c r="A594" s="70" t="s">
        <v>2329</v>
      </c>
      <c r="B594" s="70">
        <v>459</v>
      </c>
      <c r="C594" s="70">
        <v>19</v>
      </c>
      <c r="D594" s="70">
        <v>27</v>
      </c>
      <c r="E594" s="70">
        <v>2022</v>
      </c>
      <c r="F594" s="70" t="s">
        <v>161</v>
      </c>
      <c r="G594" s="70" t="s">
        <v>2310</v>
      </c>
      <c r="H594" s="70" t="s">
        <v>2311</v>
      </c>
      <c r="I594" s="148"/>
      <c r="J594" s="71">
        <v>111.166451127298</v>
      </c>
      <c r="K594" s="71">
        <v>1.2429170015184328</v>
      </c>
      <c r="L594" s="71">
        <v>10.250626765283743</v>
      </c>
      <c r="M594" s="71">
        <v>46.628567104453808</v>
      </c>
      <c r="N594" s="71">
        <v>39.860088434694234</v>
      </c>
      <c r="O594" s="71">
        <v>29.166601223208701</v>
      </c>
      <c r="P594" s="71">
        <v>32.806779410133743</v>
      </c>
      <c r="Q594" s="71">
        <v>1.957422263360552</v>
      </c>
      <c r="R594" s="71">
        <v>0</v>
      </c>
      <c r="S594" s="71">
        <v>0</v>
      </c>
      <c r="T594" s="72"/>
      <c r="U594" s="71">
        <v>7802592</v>
      </c>
      <c r="V594" s="71">
        <v>662</v>
      </c>
      <c r="W594" s="71">
        <v>259</v>
      </c>
      <c r="X594" s="71">
        <v>14693</v>
      </c>
      <c r="Y594" s="71">
        <v>15581</v>
      </c>
      <c r="Z594" s="71">
        <v>20389</v>
      </c>
      <c r="AA594" s="71">
        <v>7168</v>
      </c>
      <c r="AB594" s="71">
        <v>33250</v>
      </c>
      <c r="AC594" s="71">
        <v>0</v>
      </c>
      <c r="AD594" s="71">
        <v>0</v>
      </c>
      <c r="AE594" s="72"/>
      <c r="AF594" s="71">
        <v>69515503.343700498</v>
      </c>
      <c r="AG594" s="71">
        <v>1031038.7096249871</v>
      </c>
      <c r="AH594" s="71">
        <v>3585362.8302794173</v>
      </c>
      <c r="AI594" s="71">
        <v>80250087.109611288</v>
      </c>
      <c r="AJ594" s="71">
        <v>81793948.001786485</v>
      </c>
      <c r="AK594" s="71">
        <v>0</v>
      </c>
      <c r="AL594" s="71">
        <v>0</v>
      </c>
      <c r="AM594" s="71">
        <v>4293482.5390365925</v>
      </c>
      <c r="AN594" s="71">
        <v>0</v>
      </c>
      <c r="AO594" s="71">
        <v>0</v>
      </c>
      <c r="AP594" s="71">
        <v>240469422.53403929</v>
      </c>
      <c r="AQ594" s="72"/>
      <c r="AR594" s="71">
        <v>1834</v>
      </c>
      <c r="AS594" s="71">
        <v>339</v>
      </c>
      <c r="AT594" s="71">
        <v>0</v>
      </c>
      <c r="AU594" s="71">
        <v>0</v>
      </c>
      <c r="AV594" s="71">
        <v>0</v>
      </c>
      <c r="AW594" s="71">
        <v>0</v>
      </c>
      <c r="AX594" s="71"/>
      <c r="AY594" s="72"/>
      <c r="AZ594" s="71">
        <v>8691.6839999999829</v>
      </c>
      <c r="BA594" s="71">
        <v>20761.882000000012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2330</v>
      </c>
      <c r="B595" s="70">
        <v>459</v>
      </c>
      <c r="C595" s="70">
        <v>20</v>
      </c>
      <c r="D595" s="70">
        <v>27</v>
      </c>
      <c r="E595" s="70">
        <v>2023</v>
      </c>
      <c r="F595" s="70" t="s">
        <v>1539</v>
      </c>
      <c r="G595" s="70" t="s">
        <v>2310</v>
      </c>
      <c r="H595" s="70" t="s">
        <v>2311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1911</v>
      </c>
      <c r="AS595" s="71">
        <v>340</v>
      </c>
      <c r="AT595" s="71">
        <v>0</v>
      </c>
      <c r="AU595" s="71">
        <v>0</v>
      </c>
      <c r="AV595" s="71">
        <v>0</v>
      </c>
      <c r="AW595" s="71">
        <v>0</v>
      </c>
      <c r="AX595" s="71"/>
      <c r="AY595" s="72"/>
      <c r="AZ595" s="71">
        <v>9101.413999999977</v>
      </c>
      <c r="BA595" s="71">
        <v>20781.682000000012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2331</v>
      </c>
      <c r="B596" s="70">
        <v>459</v>
      </c>
      <c r="C596" s="70">
        <v>21</v>
      </c>
      <c r="D596" s="70">
        <v>27</v>
      </c>
      <c r="E596" s="70">
        <v>2024</v>
      </c>
      <c r="F596" s="70" t="s">
        <v>1554</v>
      </c>
      <c r="G596" s="1064" t="s">
        <v>2310</v>
      </c>
      <c r="H596" s="70" t="s">
        <v>2311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2332</v>
      </c>
      <c r="B597" s="70">
        <v>222</v>
      </c>
      <c r="C597" s="70">
        <v>1</v>
      </c>
      <c r="D597" s="70">
        <v>14</v>
      </c>
      <c r="E597" s="70">
        <v>1990</v>
      </c>
      <c r="F597" s="70" t="s">
        <v>787</v>
      </c>
      <c r="G597" s="1064" t="s">
        <v>2333</v>
      </c>
      <c r="H597" s="70" t="s">
        <v>2334</v>
      </c>
      <c r="I597" s="148"/>
      <c r="J597" s="71">
        <v>103.91952554110431</v>
      </c>
      <c r="K597" s="71">
        <v>22.539993185494581</v>
      </c>
      <c r="L597" s="71">
        <v>19.610022323897141</v>
      </c>
      <c r="M597" s="71">
        <v>27.418946076858511</v>
      </c>
      <c r="N597" s="71">
        <v>48.911373384508863</v>
      </c>
      <c r="O597" s="71">
        <v>31.06403293269069</v>
      </c>
      <c r="P597" s="71">
        <v>54.985131907151313</v>
      </c>
      <c r="Q597" s="71">
        <v>2.9189594244986301</v>
      </c>
      <c r="R597" s="71">
        <v>0</v>
      </c>
      <c r="S597" s="71">
        <v>3.5104438400894211</v>
      </c>
      <c r="T597" s="72"/>
      <c r="U597" s="71">
        <v>7917187</v>
      </c>
      <c r="V597" s="71">
        <v>3986</v>
      </c>
      <c r="W597" s="71">
        <v>213</v>
      </c>
      <c r="X597" s="71">
        <v>11022</v>
      </c>
      <c r="Y597" s="71">
        <v>12561</v>
      </c>
      <c r="Z597" s="71">
        <v>12777</v>
      </c>
      <c r="AA597" s="71">
        <v>13351</v>
      </c>
      <c r="AB597" s="71">
        <v>47394</v>
      </c>
      <c r="AC597" s="71">
        <v>0</v>
      </c>
      <c r="AD597" s="71">
        <v>3.5104438400894211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2335</v>
      </c>
      <c r="B598" s="70">
        <v>223</v>
      </c>
      <c r="C598" s="70">
        <v>2</v>
      </c>
      <c r="D598" s="70">
        <v>14</v>
      </c>
      <c r="E598" s="70">
        <v>2005</v>
      </c>
      <c r="F598" s="70" t="s">
        <v>789</v>
      </c>
      <c r="G598" s="70" t="s">
        <v>2333</v>
      </c>
      <c r="H598" s="70" t="s">
        <v>2334</v>
      </c>
      <c r="I598" s="148"/>
      <c r="J598" s="71">
        <v>88.637335660221368</v>
      </c>
      <c r="K598" s="71">
        <v>14.773322456868989</v>
      </c>
      <c r="L598" s="71">
        <v>11.462745785001021</v>
      </c>
      <c r="M598" s="71">
        <v>50.812530258929357</v>
      </c>
      <c r="N598" s="71">
        <v>68.430287502235799</v>
      </c>
      <c r="O598" s="71">
        <v>46.236490585691747</v>
      </c>
      <c r="P598" s="71">
        <v>53.047371346253001</v>
      </c>
      <c r="Q598" s="71">
        <v>2.5793277099710101</v>
      </c>
      <c r="R598" s="71">
        <v>0</v>
      </c>
      <c r="S598" s="71">
        <v>3.7426114639999999</v>
      </c>
      <c r="T598" s="72"/>
      <c r="U598" s="71">
        <v>5477526</v>
      </c>
      <c r="V598" s="71">
        <v>3047</v>
      </c>
      <c r="W598" s="71">
        <v>135</v>
      </c>
      <c r="X598" s="71">
        <v>8560</v>
      </c>
      <c r="Y598" s="71">
        <v>13549</v>
      </c>
      <c r="Z598" s="71">
        <v>22007</v>
      </c>
      <c r="AA598" s="71">
        <v>10549</v>
      </c>
      <c r="AB598" s="71">
        <v>43781</v>
      </c>
      <c r="AC598" s="71">
        <v>0</v>
      </c>
      <c r="AD598" s="71">
        <v>3.7426114639999999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2336</v>
      </c>
      <c r="B599" s="70">
        <v>224</v>
      </c>
      <c r="C599" s="70">
        <v>3</v>
      </c>
      <c r="D599" s="70">
        <v>14</v>
      </c>
      <c r="E599" s="70">
        <v>2006</v>
      </c>
      <c r="F599" s="70" t="s">
        <v>790</v>
      </c>
      <c r="G599" s="70" t="s">
        <v>2333</v>
      </c>
      <c r="H599" s="70" t="s">
        <v>2334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2337</v>
      </c>
      <c r="B600" s="70">
        <v>225</v>
      </c>
      <c r="C600" s="70">
        <v>4</v>
      </c>
      <c r="D600" s="70">
        <v>14</v>
      </c>
      <c r="E600" s="70">
        <v>2007</v>
      </c>
      <c r="F600" s="70" t="s">
        <v>791</v>
      </c>
      <c r="G600" s="70" t="s">
        <v>2333</v>
      </c>
      <c r="H600" s="70" t="s">
        <v>2334</v>
      </c>
      <c r="I600" s="148"/>
      <c r="J600" s="71">
        <v>72.115695134101927</v>
      </c>
      <c r="K600" s="71">
        <v>10.665848805553519</v>
      </c>
      <c r="L600" s="71">
        <v>7.8720699970581061</v>
      </c>
      <c r="M600" s="71">
        <v>55.092628080013007</v>
      </c>
      <c r="N600" s="71">
        <v>61.55143651885232</v>
      </c>
      <c r="O600" s="71">
        <v>44.600624334729858</v>
      </c>
      <c r="P600" s="71">
        <v>51.723752785817872</v>
      </c>
      <c r="Q600" s="71">
        <v>2.6477595288461502</v>
      </c>
      <c r="R600" s="71">
        <v>0</v>
      </c>
      <c r="S600" s="71">
        <v>3.77988408</v>
      </c>
      <c r="T600" s="72"/>
      <c r="U600" s="71">
        <v>5502587</v>
      </c>
      <c r="V600" s="71">
        <v>3215</v>
      </c>
      <c r="W600" s="71">
        <v>116</v>
      </c>
      <c r="X600" s="71">
        <v>11691</v>
      </c>
      <c r="Y600" s="71">
        <v>13474</v>
      </c>
      <c r="Z600" s="71">
        <v>22068</v>
      </c>
      <c r="AA600" s="71">
        <v>10129</v>
      </c>
      <c r="AB600" s="71">
        <v>42566</v>
      </c>
      <c r="AC600" s="71">
        <v>0</v>
      </c>
      <c r="AD600" s="71">
        <v>3.77988408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2338</v>
      </c>
      <c r="B601" s="70">
        <v>226</v>
      </c>
      <c r="C601" s="70">
        <v>5</v>
      </c>
      <c r="D601" s="70">
        <v>14</v>
      </c>
      <c r="E601" s="70">
        <v>2008</v>
      </c>
      <c r="F601" s="70" t="s">
        <v>792</v>
      </c>
      <c r="G601" s="70" t="s">
        <v>2333</v>
      </c>
      <c r="H601" s="70" t="s">
        <v>2334</v>
      </c>
      <c r="I601" s="148"/>
      <c r="J601" s="71">
        <v>57.111549141858958</v>
      </c>
      <c r="K601" s="71">
        <v>10.1979709277387</v>
      </c>
      <c r="L601" s="71">
        <v>7.0224446532774758</v>
      </c>
      <c r="M601" s="71">
        <v>56.6196011928715</v>
      </c>
      <c r="N601" s="71">
        <v>59.737417684976499</v>
      </c>
      <c r="O601" s="71">
        <v>43.111730787189018</v>
      </c>
      <c r="P601" s="71">
        <v>50.415138873261213</v>
      </c>
      <c r="Q601" s="71">
        <v>2.5788442951803998</v>
      </c>
      <c r="R601" s="71">
        <v>0</v>
      </c>
      <c r="S601" s="71">
        <v>6.2142134777500004</v>
      </c>
      <c r="T601" s="72"/>
      <c r="U601" s="71">
        <v>4729485</v>
      </c>
      <c r="V601" s="71">
        <v>3215</v>
      </c>
      <c r="W601" s="71">
        <v>116</v>
      </c>
      <c r="X601" s="71">
        <v>11691</v>
      </c>
      <c r="Y601" s="71">
        <v>13482</v>
      </c>
      <c r="Z601" s="71">
        <v>22080</v>
      </c>
      <c r="AA601" s="71">
        <v>9884</v>
      </c>
      <c r="AB601" s="71">
        <v>42140</v>
      </c>
      <c r="AC601" s="71">
        <v>0</v>
      </c>
      <c r="AD601" s="71">
        <v>6.2142134777500004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2339</v>
      </c>
      <c r="B602" s="70">
        <v>227</v>
      </c>
      <c r="C602" s="70">
        <v>6</v>
      </c>
      <c r="D602" s="70">
        <v>14</v>
      </c>
      <c r="E602" s="70">
        <v>2009</v>
      </c>
      <c r="F602" s="70" t="s">
        <v>176</v>
      </c>
      <c r="G602" s="70" t="s">
        <v>2333</v>
      </c>
      <c r="H602" s="70" t="s">
        <v>2334</v>
      </c>
      <c r="I602" s="148"/>
      <c r="J602" s="71">
        <v>50.633187174262709</v>
      </c>
      <c r="K602" s="71">
        <v>7.0807792510801892</v>
      </c>
      <c r="L602" s="71">
        <v>10.588857131295139</v>
      </c>
      <c r="M602" s="71">
        <v>56.518909777163778</v>
      </c>
      <c r="N602" s="71">
        <v>60.195454238726207</v>
      </c>
      <c r="O602" s="71">
        <v>43.794125357926738</v>
      </c>
      <c r="P602" s="71">
        <v>47.374236335343497</v>
      </c>
      <c r="Q602" s="71">
        <v>2.4271522178184499</v>
      </c>
      <c r="R602" s="71">
        <v>0</v>
      </c>
      <c r="S602" s="71">
        <v>3.6917344582</v>
      </c>
      <c r="T602" s="72"/>
      <c r="U602" s="71">
        <v>3503369</v>
      </c>
      <c r="V602" s="71">
        <v>2667</v>
      </c>
      <c r="W602" s="71">
        <v>254</v>
      </c>
      <c r="X602" s="71">
        <v>12067</v>
      </c>
      <c r="Y602" s="71">
        <v>13500</v>
      </c>
      <c r="Z602" s="71">
        <v>22139</v>
      </c>
      <c r="AA602" s="71">
        <v>9535</v>
      </c>
      <c r="AB602" s="71">
        <v>41634</v>
      </c>
      <c r="AC602" s="71">
        <v>0</v>
      </c>
      <c r="AD602" s="71">
        <v>3.6917344582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7.81</v>
      </c>
      <c r="BM602" s="71">
        <v>0</v>
      </c>
      <c r="BN602" s="72"/>
      <c r="BO602" s="71">
        <v>0</v>
      </c>
      <c r="BP602" s="71">
        <v>0</v>
      </c>
      <c r="BQ602" s="71">
        <v>0</v>
      </c>
      <c r="BR602" s="71">
        <v>0</v>
      </c>
      <c r="BS602" s="71">
        <v>1</v>
      </c>
      <c r="BT602" s="71">
        <v>0</v>
      </c>
      <c r="BU602"/>
      <c r="BV602" s="70">
        <v>0</v>
      </c>
      <c r="BW602" s="70">
        <v>0</v>
      </c>
      <c r="BX602" s="70">
        <v>7.81</v>
      </c>
      <c r="BY602" s="70">
        <v>0</v>
      </c>
      <c r="BZ602" s="70">
        <v>0</v>
      </c>
      <c r="CA602" s="70">
        <v>0</v>
      </c>
      <c r="CB602" s="70">
        <v>0</v>
      </c>
      <c r="CC602" s="70">
        <v>0</v>
      </c>
      <c r="CD602" s="70">
        <v>0</v>
      </c>
    </row>
    <row r="603" spans="1:82">
      <c r="A603" s="70" t="s">
        <v>2340</v>
      </c>
      <c r="B603" s="70">
        <v>228</v>
      </c>
      <c r="C603" s="70">
        <v>7</v>
      </c>
      <c r="D603" s="70">
        <v>14</v>
      </c>
      <c r="E603" s="70">
        <v>2010</v>
      </c>
      <c r="F603" s="70" t="s">
        <v>177</v>
      </c>
      <c r="G603" s="70" t="s">
        <v>2333</v>
      </c>
      <c r="H603" s="70" t="s">
        <v>2334</v>
      </c>
      <c r="I603" s="148"/>
      <c r="J603" s="71">
        <v>53.649993923232117</v>
      </c>
      <c r="K603" s="71">
        <v>8.554073383337446</v>
      </c>
      <c r="L603" s="71">
        <v>10.02137150721947</v>
      </c>
      <c r="M603" s="71">
        <v>55.127609450909851</v>
      </c>
      <c r="N603" s="71">
        <v>60.556622232270357</v>
      </c>
      <c r="O603" s="71">
        <v>43.69788978870384</v>
      </c>
      <c r="P603" s="71">
        <v>47.588888923071963</v>
      </c>
      <c r="Q603" s="71">
        <v>2.5012724174233001</v>
      </c>
      <c r="R603" s="71">
        <v>0</v>
      </c>
      <c r="S603" s="71">
        <v>5.3843254207199989</v>
      </c>
      <c r="T603" s="72"/>
      <c r="U603" s="71">
        <v>3934341</v>
      </c>
      <c r="V603" s="71">
        <v>2667</v>
      </c>
      <c r="W603" s="71">
        <v>254</v>
      </c>
      <c r="X603" s="71">
        <v>12067</v>
      </c>
      <c r="Y603" s="71">
        <v>13488</v>
      </c>
      <c r="Z603" s="71">
        <v>22193</v>
      </c>
      <c r="AA603" s="71">
        <v>9339</v>
      </c>
      <c r="AB603" s="71">
        <v>41113</v>
      </c>
      <c r="AC603" s="71">
        <v>0</v>
      </c>
      <c r="AD603" s="71">
        <v>5.3843254207199989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2341</v>
      </c>
      <c r="B604" s="70">
        <v>229</v>
      </c>
      <c r="C604" s="70">
        <v>8</v>
      </c>
      <c r="D604" s="70">
        <v>14</v>
      </c>
      <c r="E604" s="70">
        <v>2011</v>
      </c>
      <c r="F604" s="70" t="s">
        <v>178</v>
      </c>
      <c r="G604" s="70" t="s">
        <v>2333</v>
      </c>
      <c r="H604" s="70" t="s">
        <v>2334</v>
      </c>
      <c r="I604" s="148"/>
      <c r="J604" s="71">
        <v>65.933294823524662</v>
      </c>
      <c r="K604" s="71">
        <v>11.239668419629041</v>
      </c>
      <c r="L604" s="71">
        <v>10.122078678887901</v>
      </c>
      <c r="M604" s="71">
        <v>64.351476717322967</v>
      </c>
      <c r="N604" s="71">
        <v>65.491513135716843</v>
      </c>
      <c r="O604" s="71">
        <v>42.992285781282142</v>
      </c>
      <c r="P604" s="71">
        <v>45.540656564591913</v>
      </c>
      <c r="Q604" s="71">
        <v>2.8397139965845</v>
      </c>
      <c r="R604" s="71">
        <v>0</v>
      </c>
      <c r="S604" s="71">
        <v>3.8193311432599999</v>
      </c>
      <c r="T604" s="72"/>
      <c r="U604" s="71">
        <v>4176357</v>
      </c>
      <c r="V604" s="71">
        <v>2667</v>
      </c>
      <c r="W604" s="71">
        <v>254</v>
      </c>
      <c r="X604" s="71">
        <v>12067</v>
      </c>
      <c r="Y604" s="71">
        <v>13459</v>
      </c>
      <c r="Z604" s="71">
        <v>22309</v>
      </c>
      <c r="AA604" s="71">
        <v>9203</v>
      </c>
      <c r="AB604" s="71">
        <v>40465</v>
      </c>
      <c r="AC604" s="71">
        <v>0</v>
      </c>
      <c r="AD604" s="71">
        <v>3.8193311432599999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10.478</v>
      </c>
      <c r="BK604" s="71">
        <v>0</v>
      </c>
      <c r="BL604" s="71">
        <v>0</v>
      </c>
      <c r="BM604" s="71">
        <v>0</v>
      </c>
      <c r="BN604" s="72"/>
      <c r="BO604" s="71">
        <v>0</v>
      </c>
      <c r="BP604" s="71">
        <v>0</v>
      </c>
      <c r="BQ604" s="71">
        <v>1</v>
      </c>
      <c r="BR604" s="71">
        <v>0</v>
      </c>
      <c r="BS604" s="71">
        <v>0</v>
      </c>
      <c r="BT604" s="71">
        <v>0</v>
      </c>
      <c r="BU604"/>
      <c r="BV604" s="70">
        <v>10.478</v>
      </c>
      <c r="BW604" s="70">
        <v>0</v>
      </c>
      <c r="BX604" s="70">
        <v>0</v>
      </c>
      <c r="BY604" s="70">
        <v>0</v>
      </c>
      <c r="BZ604" s="70">
        <v>0</v>
      </c>
      <c r="CA604" s="70">
        <v>0</v>
      </c>
      <c r="CB604" s="70">
        <v>0</v>
      </c>
      <c r="CC604" s="70">
        <v>0</v>
      </c>
      <c r="CD604" s="70">
        <v>0</v>
      </c>
    </row>
    <row r="605" spans="1:82">
      <c r="A605" s="70" t="s">
        <v>2342</v>
      </c>
      <c r="B605" s="70">
        <v>230</v>
      </c>
      <c r="C605" s="70">
        <v>9</v>
      </c>
      <c r="D605" s="70">
        <v>14</v>
      </c>
      <c r="E605" s="70">
        <v>2012</v>
      </c>
      <c r="F605" s="70" t="s">
        <v>179</v>
      </c>
      <c r="G605" s="70" t="s">
        <v>2333</v>
      </c>
      <c r="H605" s="70" t="s">
        <v>2334</v>
      </c>
      <c r="I605" s="148"/>
      <c r="J605" s="71">
        <v>68.030393595208281</v>
      </c>
      <c r="K605" s="71">
        <v>11.308549171130929</v>
      </c>
      <c r="L605" s="71">
        <v>11.05119842506468</v>
      </c>
      <c r="M605" s="71">
        <v>67.808733209193718</v>
      </c>
      <c r="N605" s="71">
        <v>74.851073688950748</v>
      </c>
      <c r="O605" s="71">
        <v>42.917823732512076</v>
      </c>
      <c r="P605" s="71">
        <v>45.038338688185689</v>
      </c>
      <c r="Q605" s="71">
        <v>3.04587288514402</v>
      </c>
      <c r="R605" s="71">
        <v>0</v>
      </c>
      <c r="S605" s="71">
        <v>3.8049144029000002</v>
      </c>
      <c r="T605" s="72"/>
      <c r="U605" s="71">
        <v>4268880</v>
      </c>
      <c r="V605" s="71">
        <v>2667</v>
      </c>
      <c r="W605" s="71">
        <v>254</v>
      </c>
      <c r="X605" s="71">
        <v>12067</v>
      </c>
      <c r="Y605" s="71">
        <v>13558</v>
      </c>
      <c r="Z605" s="71">
        <v>22447</v>
      </c>
      <c r="AA605" s="71">
        <v>9050</v>
      </c>
      <c r="AB605" s="71">
        <v>39948</v>
      </c>
      <c r="AC605" s="71">
        <v>0</v>
      </c>
      <c r="AD605" s="71">
        <v>3.8049144029000002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12.4</v>
      </c>
      <c r="BK605" s="71">
        <v>0</v>
      </c>
      <c r="BL605" s="71">
        <v>11.37</v>
      </c>
      <c r="BM605" s="71">
        <v>0</v>
      </c>
      <c r="BN605" s="72"/>
      <c r="BO605" s="71">
        <v>0</v>
      </c>
      <c r="BP605" s="71">
        <v>0</v>
      </c>
      <c r="BQ605" s="71">
        <v>1</v>
      </c>
      <c r="BR605" s="71">
        <v>0</v>
      </c>
      <c r="BS605" s="71">
        <v>1</v>
      </c>
      <c r="BT605" s="71">
        <v>0</v>
      </c>
      <c r="BU605"/>
      <c r="BV605" s="70">
        <v>23.77</v>
      </c>
      <c r="BW605" s="70">
        <v>0</v>
      </c>
      <c r="BX605" s="70">
        <v>0</v>
      </c>
      <c r="BY605" s="70">
        <v>0</v>
      </c>
      <c r="BZ605" s="70">
        <v>0</v>
      </c>
      <c r="CA605" s="70">
        <v>0</v>
      </c>
      <c r="CB605" s="70">
        <v>0</v>
      </c>
      <c r="CC605" s="70">
        <v>0</v>
      </c>
      <c r="CD605" s="70">
        <v>0</v>
      </c>
    </row>
    <row r="606" spans="1:82">
      <c r="A606" s="70" t="s">
        <v>2343</v>
      </c>
      <c r="B606" s="70">
        <v>231</v>
      </c>
      <c r="C606" s="70">
        <v>10</v>
      </c>
      <c r="D606" s="70">
        <v>14</v>
      </c>
      <c r="E606" s="70">
        <v>2013</v>
      </c>
      <c r="F606" s="70" t="s">
        <v>180</v>
      </c>
      <c r="G606" s="70" t="s">
        <v>2333</v>
      </c>
      <c r="H606" s="70" t="s">
        <v>2334</v>
      </c>
      <c r="I606" s="148"/>
      <c r="J606" s="71">
        <v>67.942882318938189</v>
      </c>
      <c r="K606" s="71">
        <v>9.7407811910411493</v>
      </c>
      <c r="L606" s="71">
        <v>10.860577032250021</v>
      </c>
      <c r="M606" s="71">
        <v>67.488839631134468</v>
      </c>
      <c r="N606" s="71">
        <v>74.669950567524069</v>
      </c>
      <c r="O606" s="71">
        <v>41.372699056180927</v>
      </c>
      <c r="P606" s="71">
        <v>44.568636893234761</v>
      </c>
      <c r="Q606" s="71">
        <v>3.0658065058961901</v>
      </c>
      <c r="R606" s="71">
        <v>0</v>
      </c>
      <c r="S606" s="71">
        <v>4.2183322086199997</v>
      </c>
      <c r="T606" s="72"/>
      <c r="U606" s="71">
        <v>4265510</v>
      </c>
      <c r="V606" s="71">
        <v>2667</v>
      </c>
      <c r="W606" s="71">
        <v>254</v>
      </c>
      <c r="X606" s="71">
        <v>12067</v>
      </c>
      <c r="Y606" s="71">
        <v>13504</v>
      </c>
      <c r="Z606" s="71">
        <v>22605</v>
      </c>
      <c r="AA606" s="71">
        <v>8922</v>
      </c>
      <c r="AB606" s="71">
        <v>39633</v>
      </c>
      <c r="AC606" s="71">
        <v>0</v>
      </c>
      <c r="AD606" s="71">
        <v>4.2183322086199997</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2344</v>
      </c>
      <c r="B607" s="70">
        <v>232</v>
      </c>
      <c r="C607" s="70">
        <v>11</v>
      </c>
      <c r="D607" s="70">
        <v>14</v>
      </c>
      <c r="E607" s="70">
        <v>2014</v>
      </c>
      <c r="F607" s="70" t="s">
        <v>181</v>
      </c>
      <c r="G607" s="70" t="s">
        <v>2333</v>
      </c>
      <c r="H607" s="70" t="s">
        <v>2334</v>
      </c>
      <c r="I607" s="148"/>
      <c r="J607" s="71">
        <v>62.648517971989143</v>
      </c>
      <c r="K607" s="71">
        <v>9.1586003102912752</v>
      </c>
      <c r="L607" s="71">
        <v>9.6192441384944622</v>
      </c>
      <c r="M607" s="71">
        <v>59.673386301085699</v>
      </c>
      <c r="N607" s="71">
        <v>64.584382284471559</v>
      </c>
      <c r="O607" s="71">
        <v>39.342831904553137</v>
      </c>
      <c r="P607" s="71">
        <v>44.278079638785158</v>
      </c>
      <c r="Q607" s="71">
        <v>2.8880964128320401</v>
      </c>
      <c r="R607" s="71">
        <v>0</v>
      </c>
      <c r="S607" s="71">
        <v>4.0105470547800008</v>
      </c>
      <c r="T607" s="72"/>
      <c r="U607" s="71">
        <v>4452567</v>
      </c>
      <c r="V607" s="71">
        <v>2317</v>
      </c>
      <c r="W607" s="71">
        <v>307</v>
      </c>
      <c r="X607" s="71">
        <v>11024</v>
      </c>
      <c r="Y607" s="71">
        <v>13446</v>
      </c>
      <c r="Z607" s="71">
        <v>22640</v>
      </c>
      <c r="AA607" s="71">
        <v>8818</v>
      </c>
      <c r="AB607" s="71">
        <v>38914</v>
      </c>
      <c r="AC607" s="71">
        <v>0</v>
      </c>
      <c r="AD607" s="71">
        <v>4.0105470547800008</v>
      </c>
      <c r="AE607" s="72"/>
      <c r="AF607" s="71"/>
      <c r="AG607" s="71"/>
      <c r="AH607" s="71"/>
      <c r="AI607" s="71"/>
      <c r="AJ607" s="71"/>
      <c r="AK607" s="71"/>
      <c r="AL607" s="71"/>
      <c r="AM607" s="71"/>
      <c r="AN607" s="71"/>
      <c r="AO607" s="71"/>
      <c r="AP607" s="71"/>
      <c r="AQ607" s="72"/>
      <c r="AR607" s="71">
        <v>90</v>
      </c>
      <c r="AS607" s="71">
        <v>7</v>
      </c>
      <c r="AT607" s="71">
        <v>0</v>
      </c>
      <c r="AU607" s="71">
        <v>1</v>
      </c>
      <c r="AV607" s="71">
        <v>0</v>
      </c>
      <c r="AW607" s="71">
        <v>0</v>
      </c>
      <c r="AX607" s="71"/>
      <c r="AY607" s="72"/>
      <c r="AZ607" s="71">
        <v>407.5</v>
      </c>
      <c r="BA607" s="71">
        <v>140.1</v>
      </c>
      <c r="BB607" s="71">
        <v>0</v>
      </c>
      <c r="BC607" s="71">
        <v>1600</v>
      </c>
      <c r="BD607" s="71">
        <v>0</v>
      </c>
      <c r="BE607" s="71">
        <v>0</v>
      </c>
      <c r="BF607" s="71"/>
      <c r="BG607" s="72"/>
      <c r="BH607" s="71">
        <v>0</v>
      </c>
      <c r="BI607" s="71">
        <v>0</v>
      </c>
      <c r="BJ607" s="71">
        <v>11.404999999999999</v>
      </c>
      <c r="BK607" s="71">
        <v>0</v>
      </c>
      <c r="BL607" s="71">
        <v>0</v>
      </c>
      <c r="BM607" s="71">
        <v>0</v>
      </c>
      <c r="BN607" s="72"/>
      <c r="BO607" s="71">
        <v>0</v>
      </c>
      <c r="BP607" s="71">
        <v>0</v>
      </c>
      <c r="BQ607" s="71">
        <v>1</v>
      </c>
      <c r="BR607" s="71">
        <v>0</v>
      </c>
      <c r="BS607" s="71">
        <v>0</v>
      </c>
      <c r="BT607" s="71">
        <v>0</v>
      </c>
      <c r="BU607"/>
      <c r="BV607" s="70">
        <v>11.404999999999999</v>
      </c>
      <c r="BW607" s="70">
        <v>0</v>
      </c>
      <c r="BX607" s="70">
        <v>0</v>
      </c>
      <c r="BY607" s="70">
        <v>0</v>
      </c>
      <c r="BZ607" s="70">
        <v>0</v>
      </c>
      <c r="CA607" s="70">
        <v>0</v>
      </c>
      <c r="CB607" s="70">
        <v>0</v>
      </c>
      <c r="CC607" s="70">
        <v>0</v>
      </c>
      <c r="CD607" s="70">
        <v>0</v>
      </c>
    </row>
    <row r="608" spans="1:82">
      <c r="A608" s="70" t="s">
        <v>2345</v>
      </c>
      <c r="B608" s="70">
        <v>233</v>
      </c>
      <c r="C608" s="70">
        <v>12</v>
      </c>
      <c r="D608" s="70">
        <v>14</v>
      </c>
      <c r="E608" s="70">
        <v>2015</v>
      </c>
      <c r="F608" s="70" t="s">
        <v>182</v>
      </c>
      <c r="G608" s="70" t="s">
        <v>2333</v>
      </c>
      <c r="H608" s="70" t="s">
        <v>2334</v>
      </c>
      <c r="I608" s="148"/>
      <c r="J608" s="71">
        <v>57.963827122177619</v>
      </c>
      <c r="K608" s="71">
        <v>9.2587072151488261</v>
      </c>
      <c r="L608" s="71">
        <v>10.21990484657173</v>
      </c>
      <c r="M608" s="71">
        <v>49.90130423703647</v>
      </c>
      <c r="N608" s="71">
        <v>60.035549513200607</v>
      </c>
      <c r="O608" s="71">
        <v>38.781920125418885</v>
      </c>
      <c r="P608" s="71">
        <v>43.519065109227277</v>
      </c>
      <c r="Q608" s="71">
        <v>2.77444074907788</v>
      </c>
      <c r="R608" s="71">
        <v>0</v>
      </c>
      <c r="S608" s="71">
        <v>3.8958781035999999</v>
      </c>
      <c r="T608" s="72"/>
      <c r="U608" s="71">
        <v>4580826</v>
      </c>
      <c r="V608" s="71">
        <v>2317</v>
      </c>
      <c r="W608" s="71">
        <v>307</v>
      </c>
      <c r="X608" s="71">
        <v>11024</v>
      </c>
      <c r="Y608" s="71">
        <v>13380</v>
      </c>
      <c r="Z608" s="71">
        <v>22532</v>
      </c>
      <c r="AA608" s="71">
        <v>8660</v>
      </c>
      <c r="AB608" s="71">
        <v>38187</v>
      </c>
      <c r="AC608" s="71">
        <v>0</v>
      </c>
      <c r="AD608" s="71">
        <v>3.8958781035999999</v>
      </c>
      <c r="AE608" s="72"/>
      <c r="AF608" s="71">
        <v>49770717.467889547</v>
      </c>
      <c r="AG608" s="71">
        <v>6238471.3348641777</v>
      </c>
      <c r="AH608" s="71">
        <v>2078264.960822576</v>
      </c>
      <c r="AI608" s="71">
        <v>66402577.769860342</v>
      </c>
      <c r="AJ608" s="71">
        <v>73352487.113827363</v>
      </c>
      <c r="AK608" s="71">
        <v>0</v>
      </c>
      <c r="AL608" s="71">
        <v>0</v>
      </c>
      <c r="AM608" s="71">
        <v>5233368.1615598015</v>
      </c>
      <c r="AN608" s="71">
        <v>0</v>
      </c>
      <c r="AO608" s="71">
        <v>0</v>
      </c>
      <c r="AP608" s="71">
        <v>203075886.80882379</v>
      </c>
      <c r="AQ608" s="72"/>
      <c r="AR608" s="71">
        <v>93</v>
      </c>
      <c r="AS608" s="71">
        <v>9</v>
      </c>
      <c r="AT608" s="71">
        <v>0</v>
      </c>
      <c r="AU608" s="71">
        <v>1</v>
      </c>
      <c r="AV608" s="71">
        <v>0</v>
      </c>
      <c r="AW608" s="71">
        <v>0</v>
      </c>
      <c r="AX608" s="71"/>
      <c r="AY608" s="72"/>
      <c r="AZ608" s="71">
        <v>428.6</v>
      </c>
      <c r="BA608" s="71">
        <v>164</v>
      </c>
      <c r="BB608" s="71">
        <v>0</v>
      </c>
      <c r="BC608" s="71">
        <v>1600</v>
      </c>
      <c r="BD608" s="71">
        <v>0</v>
      </c>
      <c r="BE608" s="71">
        <v>0</v>
      </c>
      <c r="BF608" s="71"/>
      <c r="BG608" s="72"/>
      <c r="BH608" s="71">
        <v>0</v>
      </c>
      <c r="BI608" s="71">
        <v>0</v>
      </c>
      <c r="BJ608" s="71">
        <v>11.686</v>
      </c>
      <c r="BK608" s="71">
        <v>0</v>
      </c>
      <c r="BL608" s="71">
        <v>8.27</v>
      </c>
      <c r="BM608" s="71">
        <v>0</v>
      </c>
      <c r="BN608" s="72"/>
      <c r="BO608" s="71">
        <v>0</v>
      </c>
      <c r="BP608" s="71">
        <v>0</v>
      </c>
      <c r="BQ608" s="71">
        <v>1</v>
      </c>
      <c r="BR608" s="71">
        <v>0</v>
      </c>
      <c r="BS608" s="71">
        <v>1</v>
      </c>
      <c r="BT608" s="71">
        <v>0</v>
      </c>
      <c r="BU608"/>
      <c r="BV608" s="70">
        <v>11.686</v>
      </c>
      <c r="BW608" s="70">
        <v>0</v>
      </c>
      <c r="BX608" s="70">
        <v>8.27</v>
      </c>
      <c r="BY608" s="70">
        <v>0</v>
      </c>
      <c r="BZ608" s="70">
        <v>0</v>
      </c>
      <c r="CA608" s="70">
        <v>0</v>
      </c>
      <c r="CB608" s="70">
        <v>0</v>
      </c>
      <c r="CC608" s="70">
        <v>0</v>
      </c>
      <c r="CD608" s="70">
        <v>0</v>
      </c>
    </row>
    <row r="609" spans="1:82">
      <c r="A609" s="70" t="s">
        <v>2346</v>
      </c>
      <c r="B609" s="70">
        <v>234</v>
      </c>
      <c r="C609" s="70">
        <v>13</v>
      </c>
      <c r="D609" s="70">
        <v>14</v>
      </c>
      <c r="E609" s="70">
        <v>2016</v>
      </c>
      <c r="F609" s="70" t="s">
        <v>155</v>
      </c>
      <c r="G609" s="70" t="s">
        <v>2333</v>
      </c>
      <c r="H609" s="70" t="s">
        <v>2334</v>
      </c>
      <c r="I609" s="148"/>
      <c r="J609" s="71">
        <v>60.855130758017268</v>
      </c>
      <c r="K609" s="71">
        <v>7.8961791896171531</v>
      </c>
      <c r="L609" s="71">
        <v>13.153410374692371</v>
      </c>
      <c r="M609" s="71">
        <v>48.532654254272522</v>
      </c>
      <c r="N609" s="71">
        <v>55.906799881690418</v>
      </c>
      <c r="O609" s="71">
        <v>38.34837902701733</v>
      </c>
      <c r="P609" s="71">
        <v>43.558442138854339</v>
      </c>
      <c r="Q609" s="71">
        <v>2.6489129405075316</v>
      </c>
      <c r="R609" s="71">
        <v>0</v>
      </c>
      <c r="S609" s="71">
        <v>3.2693863372799998</v>
      </c>
      <c r="T609" s="72"/>
      <c r="U609" s="71">
        <v>4690679</v>
      </c>
      <c r="V609" s="71">
        <v>2317</v>
      </c>
      <c r="W609" s="71">
        <v>307</v>
      </c>
      <c r="X609" s="71">
        <v>11024</v>
      </c>
      <c r="Y609" s="71">
        <v>13298</v>
      </c>
      <c r="Z609" s="71">
        <v>22554</v>
      </c>
      <c r="AA609" s="71">
        <v>8965</v>
      </c>
      <c r="AB609" s="71">
        <v>37503</v>
      </c>
      <c r="AC609" s="71">
        <v>0</v>
      </c>
      <c r="AD609" s="71">
        <v>3.2693863372799998</v>
      </c>
      <c r="AE609" s="72"/>
      <c r="AF609" s="71">
        <v>52555731.048155889</v>
      </c>
      <c r="AG609" s="71">
        <v>5088892.0793558285</v>
      </c>
      <c r="AH609" s="71">
        <v>2071728.4269137681</v>
      </c>
      <c r="AI609" s="71">
        <v>68045567.651604563</v>
      </c>
      <c r="AJ609" s="71">
        <v>65683640.112421229</v>
      </c>
      <c r="AK609" s="71">
        <v>0</v>
      </c>
      <c r="AL609" s="71">
        <v>0</v>
      </c>
      <c r="AM609" s="71">
        <v>5143621.8181375833</v>
      </c>
      <c r="AN609" s="71">
        <v>0</v>
      </c>
      <c r="AO609" s="71">
        <v>0</v>
      </c>
      <c r="AP609" s="71">
        <v>198589181.13658887</v>
      </c>
      <c r="AQ609" s="72"/>
      <c r="AR609" s="71">
        <v>94</v>
      </c>
      <c r="AS609" s="71">
        <v>9</v>
      </c>
      <c r="AT609" s="71">
        <v>0</v>
      </c>
      <c r="AU609" s="71">
        <v>2</v>
      </c>
      <c r="AV609" s="71">
        <v>0</v>
      </c>
      <c r="AW609" s="71">
        <v>0</v>
      </c>
      <c r="AX609" s="71"/>
      <c r="AY609" s="72"/>
      <c r="AZ609" s="71">
        <v>433.8</v>
      </c>
      <c r="BA609" s="71">
        <v>164</v>
      </c>
      <c r="BB609" s="71">
        <v>0</v>
      </c>
      <c r="BC609" s="71">
        <v>1672.8</v>
      </c>
      <c r="BD609" s="71">
        <v>0</v>
      </c>
      <c r="BE609" s="71">
        <v>0</v>
      </c>
      <c r="BF609" s="71"/>
      <c r="BG609" s="72"/>
      <c r="BH609" s="71">
        <v>0</v>
      </c>
      <c r="BI609" s="71">
        <v>0</v>
      </c>
      <c r="BJ609" s="71">
        <v>13.465</v>
      </c>
      <c r="BK609" s="71">
        <v>0</v>
      </c>
      <c r="BL609" s="71">
        <v>0</v>
      </c>
      <c r="BM609" s="71">
        <v>0</v>
      </c>
      <c r="BN609" s="72"/>
      <c r="BO609" s="71">
        <v>0</v>
      </c>
      <c r="BP609" s="71">
        <v>0</v>
      </c>
      <c r="BQ609" s="71">
        <v>1</v>
      </c>
      <c r="BR609" s="71">
        <v>0</v>
      </c>
      <c r="BS609" s="71">
        <v>0</v>
      </c>
      <c r="BT609" s="71">
        <v>0</v>
      </c>
      <c r="BU609"/>
      <c r="BV609" s="70">
        <v>13.465</v>
      </c>
      <c r="BW609" s="70">
        <v>0</v>
      </c>
      <c r="BX609" s="70">
        <v>0</v>
      </c>
      <c r="BY609" s="70">
        <v>0</v>
      </c>
      <c r="BZ609" s="70">
        <v>0</v>
      </c>
      <c r="CA609" s="70">
        <v>0</v>
      </c>
      <c r="CB609" s="70">
        <v>0</v>
      </c>
      <c r="CC609" s="70">
        <v>0</v>
      </c>
      <c r="CD609" s="70">
        <v>0</v>
      </c>
    </row>
    <row r="610" spans="1:82">
      <c r="A610" s="70" t="s">
        <v>2347</v>
      </c>
      <c r="B610" s="70">
        <v>235</v>
      </c>
      <c r="C610" s="70">
        <v>14</v>
      </c>
      <c r="D610" s="70">
        <v>14</v>
      </c>
      <c r="E610" s="70">
        <v>2017</v>
      </c>
      <c r="F610" s="70" t="s">
        <v>156</v>
      </c>
      <c r="G610" s="70" t="s">
        <v>2333</v>
      </c>
      <c r="H610" s="70" t="s">
        <v>2334</v>
      </c>
      <c r="I610" s="148"/>
      <c r="J610" s="71">
        <v>57.965403736693446</v>
      </c>
      <c r="K610" s="71">
        <v>8.0785596460645728</v>
      </c>
      <c r="L610" s="71">
        <v>11.849615590013665</v>
      </c>
      <c r="M610" s="71">
        <v>46.764000822804825</v>
      </c>
      <c r="N610" s="71">
        <v>59.080417316932213</v>
      </c>
      <c r="O610" s="71">
        <v>37.739350325578805</v>
      </c>
      <c r="P610" s="71">
        <v>42.529355750229406</v>
      </c>
      <c r="Q610" s="71">
        <v>2.5238546614048998</v>
      </c>
      <c r="R610" s="71">
        <v>0</v>
      </c>
      <c r="S610" s="71">
        <v>3.4809374011999998</v>
      </c>
      <c r="T610" s="72"/>
      <c r="U610" s="71">
        <v>4771227</v>
      </c>
      <c r="V610" s="71">
        <v>2317</v>
      </c>
      <c r="W610" s="71">
        <v>307</v>
      </c>
      <c r="X610" s="71">
        <v>11024</v>
      </c>
      <c r="Y610" s="71">
        <v>13259</v>
      </c>
      <c r="Z610" s="71">
        <v>22564</v>
      </c>
      <c r="AA610" s="71">
        <v>8809</v>
      </c>
      <c r="AB610" s="71">
        <v>36951</v>
      </c>
      <c r="AC610" s="71">
        <v>0</v>
      </c>
      <c r="AD610" s="71">
        <v>3.4809374011999998</v>
      </c>
      <c r="AE610" s="72"/>
      <c r="AF610" s="71">
        <v>51785133.070792943</v>
      </c>
      <c r="AG610" s="71">
        <v>5793372.4530530339</v>
      </c>
      <c r="AH610" s="71">
        <v>2508484.135109223</v>
      </c>
      <c r="AI610" s="71">
        <v>69949395.502597883</v>
      </c>
      <c r="AJ610" s="71">
        <v>69890731.390344307</v>
      </c>
      <c r="AK610" s="71">
        <v>0</v>
      </c>
      <c r="AL610" s="71">
        <v>0</v>
      </c>
      <c r="AM610" s="71">
        <v>5075843.6632642802</v>
      </c>
      <c r="AN610" s="71">
        <v>0</v>
      </c>
      <c r="AO610" s="71">
        <v>0</v>
      </c>
      <c r="AP610" s="71">
        <v>205002960.21516168</v>
      </c>
      <c r="AQ610" s="72"/>
      <c r="AR610" s="71">
        <v>95</v>
      </c>
      <c r="AS610" s="71">
        <v>9</v>
      </c>
      <c r="AT610" s="71">
        <v>0</v>
      </c>
      <c r="AU610" s="71">
        <v>2</v>
      </c>
      <c r="AV610" s="71">
        <v>0</v>
      </c>
      <c r="AW610" s="71">
        <v>0</v>
      </c>
      <c r="AX610" s="71"/>
      <c r="AY610" s="72"/>
      <c r="AZ610" s="71">
        <v>441.8</v>
      </c>
      <c r="BA610" s="71">
        <v>164</v>
      </c>
      <c r="BB610" s="71">
        <v>0</v>
      </c>
      <c r="BC610" s="71">
        <v>1672.8</v>
      </c>
      <c r="BD610" s="71">
        <v>0</v>
      </c>
      <c r="BE610" s="71">
        <v>0</v>
      </c>
      <c r="BF610" s="71"/>
      <c r="BG610" s="72"/>
      <c r="BH610" s="71">
        <v>0</v>
      </c>
      <c r="BI610" s="71">
        <v>0</v>
      </c>
      <c r="BJ610" s="71">
        <v>16.812000000000001</v>
      </c>
      <c r="BK610" s="71">
        <v>0</v>
      </c>
      <c r="BL610" s="71">
        <v>7.74</v>
      </c>
      <c r="BM610" s="71">
        <v>0</v>
      </c>
      <c r="BN610" s="72"/>
      <c r="BO610" s="71">
        <v>0</v>
      </c>
      <c r="BP610" s="71">
        <v>0</v>
      </c>
      <c r="BQ610" s="71">
        <v>1</v>
      </c>
      <c r="BR610" s="71">
        <v>0</v>
      </c>
      <c r="BS610" s="71">
        <v>1</v>
      </c>
      <c r="BT610" s="71">
        <v>0</v>
      </c>
      <c r="BU610"/>
      <c r="BV610" s="70">
        <v>16.812000000000001</v>
      </c>
      <c r="BW610" s="70">
        <v>0</v>
      </c>
      <c r="BX610" s="70">
        <v>7.74</v>
      </c>
      <c r="BY610" s="70">
        <v>0</v>
      </c>
      <c r="BZ610" s="70">
        <v>0</v>
      </c>
      <c r="CA610" s="70">
        <v>0</v>
      </c>
      <c r="CB610" s="70">
        <v>0</v>
      </c>
      <c r="CC610" s="70">
        <v>0</v>
      </c>
      <c r="CD610" s="70">
        <v>0</v>
      </c>
    </row>
    <row r="611" spans="1:82">
      <c r="A611" s="70" t="s">
        <v>2348</v>
      </c>
      <c r="B611" s="70">
        <v>236</v>
      </c>
      <c r="C611" s="70">
        <v>15</v>
      </c>
      <c r="D611" s="70">
        <v>14</v>
      </c>
      <c r="E611" s="70">
        <v>2018</v>
      </c>
      <c r="F611" s="70" t="s">
        <v>183</v>
      </c>
      <c r="G611" s="70" t="s">
        <v>2333</v>
      </c>
      <c r="H611" s="70" t="s">
        <v>2334</v>
      </c>
      <c r="I611" s="148"/>
      <c r="J611" s="71">
        <v>63.352600087846703</v>
      </c>
      <c r="K611" s="71">
        <v>7.3973839426276973</v>
      </c>
      <c r="L611" s="71">
        <v>11.04084386609413</v>
      </c>
      <c r="M611" s="71">
        <v>45.632508946932226</v>
      </c>
      <c r="N611" s="71">
        <v>55.417060678364955</v>
      </c>
      <c r="O611" s="71">
        <v>36.885891430352139</v>
      </c>
      <c r="P611" s="71">
        <v>41.852674534530379</v>
      </c>
      <c r="Q611" s="71">
        <v>2.3050341483710799</v>
      </c>
      <c r="R611" s="71">
        <v>0</v>
      </c>
      <c r="S611" s="71">
        <v>4.2117136444799996</v>
      </c>
      <c r="T611" s="72"/>
      <c r="U611" s="71">
        <v>5228006</v>
      </c>
      <c r="V611" s="71">
        <v>2317</v>
      </c>
      <c r="W611" s="71">
        <v>307</v>
      </c>
      <c r="X611" s="71">
        <v>11024</v>
      </c>
      <c r="Y611" s="71">
        <v>13275</v>
      </c>
      <c r="Z611" s="71">
        <v>22476</v>
      </c>
      <c r="AA611" s="71">
        <v>8756</v>
      </c>
      <c r="AB611" s="71">
        <v>36368</v>
      </c>
      <c r="AC611" s="71">
        <v>0</v>
      </c>
      <c r="AD611" s="71">
        <v>4.2117136444799996</v>
      </c>
      <c r="AE611" s="72"/>
      <c r="AF611" s="71">
        <v>56518320.438939407</v>
      </c>
      <c r="AG611" s="71">
        <v>5080410.6419863515</v>
      </c>
      <c r="AH611" s="71">
        <v>2372008.7452129922</v>
      </c>
      <c r="AI611" s="71">
        <v>66140756.524922773</v>
      </c>
      <c r="AJ611" s="71">
        <v>68854717.779713839</v>
      </c>
      <c r="AK611" s="71">
        <v>0</v>
      </c>
      <c r="AL611" s="71">
        <v>0</v>
      </c>
      <c r="AM611" s="71">
        <v>5006095.5943612456</v>
      </c>
      <c r="AN611" s="71">
        <v>0</v>
      </c>
      <c r="AO611" s="71">
        <v>0</v>
      </c>
      <c r="AP611" s="71">
        <v>203972309.72513661</v>
      </c>
      <c r="AQ611" s="72"/>
      <c r="AR611" s="71">
        <v>95</v>
      </c>
      <c r="AS611" s="71">
        <v>9</v>
      </c>
      <c r="AT611" s="71">
        <v>0</v>
      </c>
      <c r="AU611" s="71">
        <v>2</v>
      </c>
      <c r="AV611" s="71">
        <v>0</v>
      </c>
      <c r="AW611" s="71">
        <v>0</v>
      </c>
      <c r="AX611" s="71"/>
      <c r="AY611" s="72"/>
      <c r="AZ611" s="71">
        <v>442.2000000000001</v>
      </c>
      <c r="BA611" s="71">
        <v>164</v>
      </c>
      <c r="BB611" s="71">
        <v>0</v>
      </c>
      <c r="BC611" s="71">
        <v>1673</v>
      </c>
      <c r="BD611" s="71">
        <v>0</v>
      </c>
      <c r="BE611" s="71">
        <v>0</v>
      </c>
      <c r="BF611" s="71"/>
      <c r="BG611" s="72"/>
      <c r="BH611" s="71">
        <v>0</v>
      </c>
      <c r="BI611" s="71">
        <v>0</v>
      </c>
      <c r="BJ611" s="71">
        <v>25.033000000000001</v>
      </c>
      <c r="BK611" s="71">
        <v>0</v>
      </c>
      <c r="BL611" s="71">
        <v>7.81</v>
      </c>
      <c r="BM611" s="71">
        <v>0</v>
      </c>
      <c r="BN611" s="72"/>
      <c r="BO611" s="71">
        <v>0</v>
      </c>
      <c r="BP611" s="71">
        <v>0</v>
      </c>
      <c r="BQ611" s="71">
        <v>1</v>
      </c>
      <c r="BR611" s="71">
        <v>0</v>
      </c>
      <c r="BS611" s="71">
        <v>1</v>
      </c>
      <c r="BT611" s="71">
        <v>0</v>
      </c>
      <c r="BU611"/>
      <c r="BV611" s="70">
        <v>25.033000000000001</v>
      </c>
      <c r="BW611" s="70">
        <v>0</v>
      </c>
      <c r="BX611" s="70">
        <v>7.81</v>
      </c>
      <c r="BY611" s="70">
        <v>0</v>
      </c>
      <c r="BZ611" s="70">
        <v>0</v>
      </c>
      <c r="CA611" s="70">
        <v>0</v>
      </c>
      <c r="CB611" s="70">
        <v>0</v>
      </c>
      <c r="CC611" s="70">
        <v>0</v>
      </c>
      <c r="CD611" s="70">
        <v>0</v>
      </c>
    </row>
    <row r="612" spans="1:82">
      <c r="A612" s="70" t="s">
        <v>2349</v>
      </c>
      <c r="B612" s="70">
        <v>237</v>
      </c>
      <c r="C612" s="70">
        <v>16</v>
      </c>
      <c r="D612" s="70">
        <v>14</v>
      </c>
      <c r="E612" s="70">
        <v>2019</v>
      </c>
      <c r="F612" s="70" t="s">
        <v>158</v>
      </c>
      <c r="G612" s="70" t="s">
        <v>2333</v>
      </c>
      <c r="H612" s="70" t="s">
        <v>2334</v>
      </c>
      <c r="I612" s="148"/>
      <c r="J612" s="71">
        <v>64.402876269164366</v>
      </c>
      <c r="K612" s="71">
        <v>8.3324571115519337</v>
      </c>
      <c r="L612" s="71">
        <v>11.144674715204586</v>
      </c>
      <c r="M612" s="71">
        <v>46.296703350814397</v>
      </c>
      <c r="N612" s="71">
        <v>53.406494934800691</v>
      </c>
      <c r="O612" s="71">
        <v>35.746971944576686</v>
      </c>
      <c r="P612" s="71">
        <v>39.346170670832748</v>
      </c>
      <c r="Q612" s="71">
        <v>2.2050295647452902</v>
      </c>
      <c r="R612" s="71">
        <v>0</v>
      </c>
      <c r="S612" s="71">
        <v>4.235060292900001</v>
      </c>
      <c r="T612" s="72"/>
      <c r="U612" s="71">
        <v>5647746</v>
      </c>
      <c r="V612" s="71">
        <v>2317</v>
      </c>
      <c r="W612" s="71">
        <v>307</v>
      </c>
      <c r="X612" s="71">
        <v>11024</v>
      </c>
      <c r="Y612" s="71">
        <v>13280</v>
      </c>
      <c r="Z612" s="71">
        <v>22380</v>
      </c>
      <c r="AA612" s="71">
        <v>8170</v>
      </c>
      <c r="AB612" s="71">
        <v>35732</v>
      </c>
      <c r="AC612" s="71">
        <v>0</v>
      </c>
      <c r="AD612" s="71">
        <v>4.235060292900001</v>
      </c>
      <c r="AE612" s="72"/>
      <c r="AF612" s="71">
        <v>56198638.379890807</v>
      </c>
      <c r="AG612" s="71">
        <v>4950604.0810559802</v>
      </c>
      <c r="AH612" s="71">
        <v>2508681.4842949901</v>
      </c>
      <c r="AI612" s="71">
        <v>68305656.812978879</v>
      </c>
      <c r="AJ612" s="71">
        <v>66622698.702965878</v>
      </c>
      <c r="AK612" s="71">
        <v>0</v>
      </c>
      <c r="AL612" s="71">
        <v>0</v>
      </c>
      <c r="AM612" s="71">
        <v>4866429.409648017</v>
      </c>
      <c r="AN612" s="71">
        <v>0</v>
      </c>
      <c r="AO612" s="71">
        <v>0</v>
      </c>
      <c r="AP612" s="71">
        <v>203452708.87083456</v>
      </c>
      <c r="AQ612" s="72"/>
      <c r="AR612" s="71">
        <v>103</v>
      </c>
      <c r="AS612" s="71">
        <v>9</v>
      </c>
      <c r="AT612" s="71">
        <v>0</v>
      </c>
      <c r="AU612" s="71">
        <v>2</v>
      </c>
      <c r="AV612" s="71">
        <v>0</v>
      </c>
      <c r="AW612" s="71">
        <v>0</v>
      </c>
      <c r="AX612" s="71"/>
      <c r="AY612" s="72"/>
      <c r="AZ612" s="71">
        <v>489.5</v>
      </c>
      <c r="BA612" s="71">
        <v>164</v>
      </c>
      <c r="BB612" s="71">
        <v>0</v>
      </c>
      <c r="BC612" s="71">
        <v>1672.8</v>
      </c>
      <c r="BD612" s="71">
        <v>0</v>
      </c>
      <c r="BE612" s="71">
        <v>0</v>
      </c>
      <c r="BF612" s="71"/>
      <c r="BG612" s="72"/>
      <c r="BH612" s="71">
        <v>0</v>
      </c>
      <c r="BI612" s="71">
        <v>0</v>
      </c>
      <c r="BJ612" s="71">
        <v>26.547000000000001</v>
      </c>
      <c r="BK612" s="71">
        <v>5.359</v>
      </c>
      <c r="BL612" s="71">
        <v>7.48</v>
      </c>
      <c r="BM612" s="71">
        <v>0</v>
      </c>
      <c r="BN612" s="72"/>
      <c r="BO612" s="71">
        <v>0</v>
      </c>
      <c r="BP612" s="71">
        <v>0</v>
      </c>
      <c r="BQ612" s="71">
        <v>1</v>
      </c>
      <c r="BR612" s="71">
        <v>1</v>
      </c>
      <c r="BS612" s="71">
        <v>1</v>
      </c>
      <c r="BT612" s="71">
        <v>0</v>
      </c>
      <c r="BU612"/>
      <c r="BV612" s="70">
        <v>26.547000000000001</v>
      </c>
      <c r="BW612" s="70">
        <v>0</v>
      </c>
      <c r="BX612" s="70">
        <v>7.48</v>
      </c>
      <c r="BY612" s="70">
        <v>0</v>
      </c>
      <c r="BZ612" s="70">
        <v>0</v>
      </c>
      <c r="CA612" s="70">
        <v>0</v>
      </c>
      <c r="CB612" s="70">
        <v>0</v>
      </c>
      <c r="CC612" s="70">
        <v>5.359</v>
      </c>
      <c r="CD612" s="70">
        <v>0</v>
      </c>
    </row>
    <row r="613" spans="1:82">
      <c r="A613" s="70" t="s">
        <v>2350</v>
      </c>
      <c r="B613" s="70">
        <v>238</v>
      </c>
      <c r="C613" s="70">
        <v>17</v>
      </c>
      <c r="D613" s="70">
        <v>14</v>
      </c>
      <c r="E613" s="70">
        <v>2020</v>
      </c>
      <c r="F613" s="70" t="s">
        <v>159</v>
      </c>
      <c r="G613" s="70" t="s">
        <v>2333</v>
      </c>
      <c r="H613" s="70" t="s">
        <v>2334</v>
      </c>
      <c r="I613" s="148"/>
      <c r="J613" s="71">
        <v>61.590006980827518</v>
      </c>
      <c r="K613" s="71">
        <v>7.719556357255331</v>
      </c>
      <c r="L613" s="71">
        <v>12.298296421372717</v>
      </c>
      <c r="M613" s="71">
        <v>37.550316636746018</v>
      </c>
      <c r="N613" s="71">
        <v>49.821984277436513</v>
      </c>
      <c r="O613" s="71">
        <v>31.13187687084676</v>
      </c>
      <c r="P613" s="71">
        <v>36.487817340167197</v>
      </c>
      <c r="Q613" s="71">
        <v>2.0732948775996101</v>
      </c>
      <c r="R613" s="71">
        <v>0</v>
      </c>
      <c r="S613" s="71">
        <v>4.2430594304000007</v>
      </c>
      <c r="T613" s="72"/>
      <c r="U613" s="71">
        <v>5712613</v>
      </c>
      <c r="V613" s="71">
        <v>1942</v>
      </c>
      <c r="W613" s="71">
        <v>358</v>
      </c>
      <c r="X613" s="71">
        <v>10114</v>
      </c>
      <c r="Y613" s="71">
        <v>13258</v>
      </c>
      <c r="Z613" s="71">
        <v>22246</v>
      </c>
      <c r="AA613" s="71">
        <v>8053</v>
      </c>
      <c r="AB613" s="71">
        <v>35164</v>
      </c>
      <c r="AC613" s="71">
        <v>0</v>
      </c>
      <c r="AD613" s="71">
        <v>4.2430594304000007</v>
      </c>
      <c r="AE613" s="72"/>
      <c r="AF613" s="71">
        <v>55183051.687360018</v>
      </c>
      <c r="AG613" s="71">
        <v>4383737.8902403293</v>
      </c>
      <c r="AH613" s="71">
        <v>2841838.2461233069</v>
      </c>
      <c r="AI613" s="71">
        <v>58828953.705638587</v>
      </c>
      <c r="AJ613" s="71">
        <v>64897111.423385933</v>
      </c>
      <c r="AK613" s="71"/>
      <c r="AL613" s="71"/>
      <c r="AM613" s="71">
        <v>4589292.6801884351</v>
      </c>
      <c r="AN613" s="71"/>
      <c r="AO613" s="71"/>
      <c r="AP613" s="71">
        <v>190723985.63293663</v>
      </c>
      <c r="AQ613" s="72"/>
      <c r="AR613" s="71">
        <v>116</v>
      </c>
      <c r="AS613" s="71">
        <v>9</v>
      </c>
      <c r="AT613" s="71">
        <v>0</v>
      </c>
      <c r="AU613" s="71">
        <v>2</v>
      </c>
      <c r="AV613" s="71">
        <v>0</v>
      </c>
      <c r="AW613" s="71">
        <v>0</v>
      </c>
      <c r="AX613" s="71"/>
      <c r="AY613" s="72"/>
      <c r="AZ613" s="71">
        <v>567.6</v>
      </c>
      <c r="BA613" s="71">
        <v>164</v>
      </c>
      <c r="BB613" s="71">
        <v>0</v>
      </c>
      <c r="BC613" s="71">
        <v>1672.8</v>
      </c>
      <c r="BD613" s="71">
        <v>0</v>
      </c>
      <c r="BE613" s="71">
        <v>0</v>
      </c>
      <c r="BF613" s="71"/>
      <c r="BG613" s="72"/>
      <c r="BH613" s="71">
        <v>0</v>
      </c>
      <c r="BI613" s="71">
        <v>0</v>
      </c>
      <c r="BJ613" s="71">
        <v>30.213000000000001</v>
      </c>
      <c r="BK613" s="71">
        <v>0</v>
      </c>
      <c r="BL613" s="71">
        <v>7</v>
      </c>
      <c r="BM613" s="71">
        <v>0</v>
      </c>
      <c r="BN613" s="72"/>
      <c r="BO613" s="71">
        <v>0</v>
      </c>
      <c r="BP613" s="71">
        <v>0</v>
      </c>
      <c r="BQ613" s="71">
        <v>2</v>
      </c>
      <c r="BR613" s="71">
        <v>0</v>
      </c>
      <c r="BS613" s="71">
        <v>1</v>
      </c>
      <c r="BT613" s="71">
        <v>0</v>
      </c>
      <c r="BU613"/>
      <c r="BV613" s="70">
        <v>30.213000000000001</v>
      </c>
      <c r="BW613" s="70">
        <v>0</v>
      </c>
      <c r="BX613" s="70">
        <v>7</v>
      </c>
      <c r="BY613" s="70">
        <v>0</v>
      </c>
      <c r="BZ613" s="70">
        <v>0</v>
      </c>
      <c r="CA613" s="70">
        <v>0</v>
      </c>
      <c r="CB613" s="70">
        <v>0</v>
      </c>
      <c r="CC613" s="70">
        <v>0</v>
      </c>
      <c r="CD613" s="70">
        <v>0</v>
      </c>
    </row>
    <row r="614" spans="1:82">
      <c r="A614" s="70" t="s">
        <v>2351</v>
      </c>
      <c r="B614" s="70">
        <v>238</v>
      </c>
      <c r="C614" s="70">
        <v>18</v>
      </c>
      <c r="D614" s="70">
        <v>14</v>
      </c>
      <c r="E614" s="70">
        <v>2021</v>
      </c>
      <c r="F614" s="70" t="s">
        <v>160</v>
      </c>
      <c r="G614" s="70" t="s">
        <v>2333</v>
      </c>
      <c r="H614" s="70" t="s">
        <v>2334</v>
      </c>
      <c r="I614" s="148"/>
      <c r="J614" s="71">
        <v>62.03515321386682</v>
      </c>
      <c r="K614" s="71">
        <v>6.333140439688445</v>
      </c>
      <c r="L614" s="71">
        <v>8.9579885765258638</v>
      </c>
      <c r="M614" s="71">
        <v>41.953833290668392</v>
      </c>
      <c r="N614" s="71">
        <v>45.500654510365777</v>
      </c>
      <c r="O614" s="71">
        <v>30.151065642221816</v>
      </c>
      <c r="P614" s="71">
        <v>37.121766504105665</v>
      </c>
      <c r="Q614" s="71">
        <v>2.0063561714980902</v>
      </c>
      <c r="R614" s="71">
        <v>0</v>
      </c>
      <c r="S614" s="71">
        <v>4.9045681726000003</v>
      </c>
      <c r="T614" s="72"/>
      <c r="U614" s="71">
        <v>5978131</v>
      </c>
      <c r="V614" s="71">
        <v>1942</v>
      </c>
      <c r="W614" s="71">
        <v>358</v>
      </c>
      <c r="X614" s="71">
        <v>10114</v>
      </c>
      <c r="Y614" s="71">
        <v>13164</v>
      </c>
      <c r="Z614" s="71">
        <v>22184</v>
      </c>
      <c r="AA614" s="71">
        <v>7989</v>
      </c>
      <c r="AB614" s="71">
        <v>34363</v>
      </c>
      <c r="AC614" s="71">
        <v>0</v>
      </c>
      <c r="AD614" s="71">
        <v>4.9045681726000003</v>
      </c>
      <c r="AE614" s="72"/>
      <c r="AF614" s="71">
        <v>53784639.796036541</v>
      </c>
      <c r="AG614" s="71">
        <v>4385482.8116586246</v>
      </c>
      <c r="AH614" s="71">
        <v>1938104.9236167553</v>
      </c>
      <c r="AI614" s="71">
        <v>64817991.441751219</v>
      </c>
      <c r="AJ614" s="71">
        <v>55114277.795480274</v>
      </c>
      <c r="AK614" s="71">
        <v>0</v>
      </c>
      <c r="AL614" s="71">
        <v>0</v>
      </c>
      <c r="AM614" s="71">
        <v>4510620.9767395323</v>
      </c>
      <c r="AN614" s="71">
        <v>0</v>
      </c>
      <c r="AO614" s="71">
        <v>0</v>
      </c>
      <c r="AP614" s="71">
        <v>184551117.74528295</v>
      </c>
      <c r="AQ614" s="72"/>
      <c r="AR614" s="71">
        <v>119</v>
      </c>
      <c r="AS614" s="71">
        <v>9</v>
      </c>
      <c r="AT614" s="71">
        <v>0</v>
      </c>
      <c r="AU614" s="71">
        <v>2</v>
      </c>
      <c r="AV614" s="71">
        <v>0</v>
      </c>
      <c r="AW614" s="71">
        <v>0</v>
      </c>
      <c r="AX614" s="71"/>
      <c r="AY614" s="72"/>
      <c r="AZ614" s="71">
        <v>579</v>
      </c>
      <c r="BA614" s="71">
        <v>164</v>
      </c>
      <c r="BB614" s="71">
        <v>0</v>
      </c>
      <c r="BC614" s="71">
        <v>1672.8</v>
      </c>
      <c r="BD614" s="71">
        <v>0</v>
      </c>
      <c r="BE614" s="71">
        <v>0</v>
      </c>
      <c r="BF614" s="71"/>
      <c r="BG614" s="72"/>
      <c r="BH614" s="71">
        <v>0</v>
      </c>
      <c r="BI614" s="71">
        <v>0</v>
      </c>
      <c r="BJ614" s="71">
        <v>31.122</v>
      </c>
      <c r="BK614" s="71">
        <v>0</v>
      </c>
      <c r="BL614" s="71">
        <v>7.12</v>
      </c>
      <c r="BM614" s="71">
        <v>0</v>
      </c>
      <c r="BN614" s="72"/>
      <c r="BO614" s="71">
        <v>0</v>
      </c>
      <c r="BP614" s="71">
        <v>0</v>
      </c>
      <c r="BQ614" s="71">
        <v>2</v>
      </c>
      <c r="BR614" s="71">
        <v>0</v>
      </c>
      <c r="BS614" s="71">
        <v>1</v>
      </c>
      <c r="BT614" s="71">
        <v>0</v>
      </c>
      <c r="BU614"/>
      <c r="BV614" s="70">
        <v>31.122</v>
      </c>
      <c r="BW614" s="70">
        <v>0</v>
      </c>
      <c r="BX614" s="70">
        <v>7.12</v>
      </c>
      <c r="BY614" s="70">
        <v>0</v>
      </c>
      <c r="BZ614" s="70">
        <v>0</v>
      </c>
      <c r="CA614" s="70">
        <v>0</v>
      </c>
      <c r="CB614" s="70">
        <v>0</v>
      </c>
      <c r="CC614" s="70">
        <v>0</v>
      </c>
      <c r="CD614" s="70">
        <v>0</v>
      </c>
    </row>
    <row r="615" spans="1:82">
      <c r="A615" s="70" t="s">
        <v>2352</v>
      </c>
      <c r="B615" s="70">
        <v>238</v>
      </c>
      <c r="C615" s="70">
        <v>19</v>
      </c>
      <c r="D615" s="70">
        <v>14</v>
      </c>
      <c r="E615" s="70">
        <v>2022</v>
      </c>
      <c r="F615" s="70" t="s">
        <v>161</v>
      </c>
      <c r="G615" s="1064" t="s">
        <v>2333</v>
      </c>
      <c r="H615" s="70" t="s">
        <v>2334</v>
      </c>
      <c r="I615" s="148"/>
      <c r="J615" s="71">
        <v>59.594741950259255</v>
      </c>
      <c r="K615" s="71">
        <v>6.4678037712502734</v>
      </c>
      <c r="L615" s="71">
        <v>8.9985543860073758</v>
      </c>
      <c r="M615" s="71">
        <v>39.286592374872306</v>
      </c>
      <c r="N615" s="71">
        <v>45.516405151167554</v>
      </c>
      <c r="O615" s="71">
        <v>31.471147526146027</v>
      </c>
      <c r="P615" s="71">
        <v>36.184486330429323</v>
      </c>
      <c r="Q615" s="71">
        <v>1.9852088290238954</v>
      </c>
      <c r="R615" s="71">
        <v>0</v>
      </c>
      <c r="S615" s="71">
        <v>4.0148773270399998</v>
      </c>
      <c r="T615" s="72"/>
      <c r="U615" s="71">
        <v>6381453</v>
      </c>
      <c r="V615" s="71">
        <v>1942</v>
      </c>
      <c r="W615" s="71">
        <v>358</v>
      </c>
      <c r="X615" s="71">
        <v>10114</v>
      </c>
      <c r="Y615" s="71">
        <v>13142</v>
      </c>
      <c r="Z615" s="71">
        <v>22000</v>
      </c>
      <c r="AA615" s="71">
        <v>7906</v>
      </c>
      <c r="AB615" s="71">
        <v>33722</v>
      </c>
      <c r="AC615" s="71">
        <v>0</v>
      </c>
      <c r="AD615" s="71">
        <v>4.0148773270399998</v>
      </c>
      <c r="AE615" s="72"/>
      <c r="AF615" s="71">
        <v>54592963.182746537</v>
      </c>
      <c r="AG615" s="71">
        <v>4295983.9532683492</v>
      </c>
      <c r="AH615" s="71">
        <v>2345167.2759552216</v>
      </c>
      <c r="AI615" s="71">
        <v>59756053.893359348</v>
      </c>
      <c r="AJ615" s="71">
        <v>61664245.855294287</v>
      </c>
      <c r="AK615" s="71">
        <v>0</v>
      </c>
      <c r="AL615" s="71">
        <v>0</v>
      </c>
      <c r="AM615" s="71">
        <v>4354430.6219967511</v>
      </c>
      <c r="AN615" s="71">
        <v>0</v>
      </c>
      <c r="AO615" s="71">
        <v>0</v>
      </c>
      <c r="AP615" s="71">
        <v>187008844.78262049</v>
      </c>
      <c r="AQ615" s="72"/>
      <c r="AR615" s="71">
        <v>121</v>
      </c>
      <c r="AS615" s="71">
        <v>9</v>
      </c>
      <c r="AT615" s="71">
        <v>0</v>
      </c>
      <c r="AU615" s="71">
        <v>3</v>
      </c>
      <c r="AV615" s="71">
        <v>0</v>
      </c>
      <c r="AW615" s="71">
        <v>0</v>
      </c>
      <c r="AX615" s="71"/>
      <c r="AY615" s="72"/>
      <c r="AZ615" s="71">
        <v>587.70000000000005</v>
      </c>
      <c r="BA615" s="71">
        <v>164</v>
      </c>
      <c r="BB615" s="71">
        <v>0</v>
      </c>
      <c r="BC615" s="71">
        <v>2392.8000000000002</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2353</v>
      </c>
      <c r="B616" s="70">
        <v>238</v>
      </c>
      <c r="C616" s="70">
        <v>20</v>
      </c>
      <c r="D616" s="70">
        <v>14</v>
      </c>
      <c r="E616" s="70">
        <v>2023</v>
      </c>
      <c r="F616" s="70" t="s">
        <v>1539</v>
      </c>
      <c r="G616" s="1064" t="s">
        <v>2333</v>
      </c>
      <c r="H616" s="70" t="s">
        <v>2334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130</v>
      </c>
      <c r="AS616" s="71">
        <v>9</v>
      </c>
      <c r="AT616" s="71">
        <v>0</v>
      </c>
      <c r="AU616" s="71">
        <v>3</v>
      </c>
      <c r="AV616" s="71">
        <v>0</v>
      </c>
      <c r="AW616" s="71">
        <v>0</v>
      </c>
      <c r="AX616" s="71"/>
      <c r="AY616" s="72"/>
      <c r="AZ616" s="71">
        <v>640.30000000000007</v>
      </c>
      <c r="BA616" s="71">
        <v>164</v>
      </c>
      <c r="BB616" s="71">
        <v>0</v>
      </c>
      <c r="BC616" s="71">
        <v>2392.8000000000002</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2354</v>
      </c>
      <c r="B617" s="70">
        <v>238</v>
      </c>
      <c r="C617" s="70">
        <v>21</v>
      </c>
      <c r="D617" s="70">
        <v>14</v>
      </c>
      <c r="E617" s="70">
        <v>2024</v>
      </c>
      <c r="F617" s="70" t="s">
        <v>1554</v>
      </c>
      <c r="G617" s="70" t="s">
        <v>2333</v>
      </c>
      <c r="H617" s="70" t="s">
        <v>2334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2363</v>
      </c>
      <c r="B618" s="70">
        <v>511</v>
      </c>
      <c r="C618" s="70">
        <v>1</v>
      </c>
      <c r="D618" s="70">
        <v>31</v>
      </c>
      <c r="E618" s="70">
        <v>1990</v>
      </c>
      <c r="F618" s="70" t="s">
        <v>787</v>
      </c>
      <c r="G618" s="70" t="s">
        <v>2364</v>
      </c>
      <c r="H618" s="70" t="s">
        <v>2365</v>
      </c>
      <c r="I618" s="148"/>
      <c r="J618" s="71">
        <v>12841.117480417</v>
      </c>
      <c r="K618" s="71">
        <v>193.54019726954741</v>
      </c>
      <c r="L618" s="71">
        <v>490.27843461332691</v>
      </c>
      <c r="M618" s="71">
        <v>1110.303059182894</v>
      </c>
      <c r="N618" s="71">
        <v>1180.9077992428599</v>
      </c>
      <c r="O618" s="71">
        <v>930.43306529505082</v>
      </c>
      <c r="P618" s="71">
        <v>1431.203142784658</v>
      </c>
      <c r="Q618" s="71">
        <v>93.309205850973697</v>
      </c>
      <c r="R618" s="71">
        <v>1039.7797950545271</v>
      </c>
      <c r="S618" s="71">
        <v>96.271439999999998</v>
      </c>
      <c r="T618" s="72"/>
      <c r="U618" s="71">
        <v>330656990</v>
      </c>
      <c r="V618" s="71">
        <v>65487</v>
      </c>
      <c r="W618" s="71">
        <v>5529</v>
      </c>
      <c r="X618" s="71">
        <v>435600</v>
      </c>
      <c r="Y618" s="71">
        <v>512771</v>
      </c>
      <c r="Z618" s="71">
        <v>382698</v>
      </c>
      <c r="AA618" s="71">
        <v>347512</v>
      </c>
      <c r="AB618" s="71">
        <v>1515025</v>
      </c>
      <c r="AC618" s="71">
        <v>180091732</v>
      </c>
      <c r="AD618" s="71">
        <v>96.271439999999998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2366</v>
      </c>
      <c r="B619" s="70">
        <v>512</v>
      </c>
      <c r="C619" s="70">
        <v>2</v>
      </c>
      <c r="D619" s="70">
        <v>31</v>
      </c>
      <c r="E619" s="70">
        <v>2005</v>
      </c>
      <c r="F619" s="70" t="s">
        <v>789</v>
      </c>
      <c r="G619" s="70" t="s">
        <v>2364</v>
      </c>
      <c r="H619" s="70" t="s">
        <v>2365</v>
      </c>
      <c r="I619" s="148"/>
      <c r="J619" s="71">
        <v>10990.7830010372</v>
      </c>
      <c r="K619" s="71">
        <v>126.78714905597801</v>
      </c>
      <c r="L619" s="71">
        <v>410.9674871159354</v>
      </c>
      <c r="M619" s="71">
        <v>1751.5543821246979</v>
      </c>
      <c r="N619" s="71">
        <v>1898.226740304407</v>
      </c>
      <c r="O619" s="71">
        <v>1466.7033359550139</v>
      </c>
      <c r="P619" s="71">
        <v>1433.4808769272511</v>
      </c>
      <c r="Q619" s="71">
        <v>87.602407917374293</v>
      </c>
      <c r="R619" s="71">
        <v>798.05882111717608</v>
      </c>
      <c r="S619" s="71">
        <v>159.6492040505</v>
      </c>
      <c r="T619" s="72"/>
      <c r="U619" s="71">
        <v>343517769</v>
      </c>
      <c r="V619" s="71">
        <v>57785</v>
      </c>
      <c r="W619" s="71">
        <v>4835</v>
      </c>
      <c r="X619" s="71">
        <v>393285</v>
      </c>
      <c r="Y619" s="71">
        <v>614046</v>
      </c>
      <c r="Z619" s="71">
        <v>698101</v>
      </c>
      <c r="AA619" s="71">
        <v>285062</v>
      </c>
      <c r="AB619" s="71">
        <v>1486946</v>
      </c>
      <c r="AC619" s="71">
        <v>141120178</v>
      </c>
      <c r="AD619" s="71">
        <v>159.6492040505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2367</v>
      </c>
      <c r="B620" s="70">
        <v>513</v>
      </c>
      <c r="C620" s="70">
        <v>3</v>
      </c>
      <c r="D620" s="70">
        <v>31</v>
      </c>
      <c r="E620" s="70">
        <v>2006</v>
      </c>
      <c r="F620" s="70" t="s">
        <v>790</v>
      </c>
      <c r="G620" s="70" t="s">
        <v>2364</v>
      </c>
      <c r="H620" s="70" t="s">
        <v>2365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2368</v>
      </c>
      <c r="B621" s="70">
        <v>514</v>
      </c>
      <c r="C621" s="70">
        <v>4</v>
      </c>
      <c r="D621" s="70">
        <v>31</v>
      </c>
      <c r="E621" s="70">
        <v>2007</v>
      </c>
      <c r="F621" s="70" t="s">
        <v>791</v>
      </c>
      <c r="G621" s="70" t="s">
        <v>2364</v>
      </c>
      <c r="H621" s="70" t="s">
        <v>2365</v>
      </c>
      <c r="I621" s="148"/>
      <c r="J621" s="71">
        <v>10747.562919825619</v>
      </c>
      <c r="K621" s="71">
        <v>119.4042062776422</v>
      </c>
      <c r="L621" s="71">
        <v>419.47839292712632</v>
      </c>
      <c r="M621" s="71">
        <v>1784.1728325579711</v>
      </c>
      <c r="N621" s="71">
        <v>1933.6427395516041</v>
      </c>
      <c r="O621" s="71">
        <v>1426.169030521485</v>
      </c>
      <c r="P621" s="71">
        <v>1406.095589355918</v>
      </c>
      <c r="Q621" s="71">
        <v>91.533257160466107</v>
      </c>
      <c r="R621" s="71">
        <v>722.80678940715438</v>
      </c>
      <c r="S621" s="71">
        <v>124.3479829820435</v>
      </c>
      <c r="T621" s="72"/>
      <c r="U621" s="71">
        <v>434058361</v>
      </c>
      <c r="V621" s="71">
        <v>53724</v>
      </c>
      <c r="W621" s="71">
        <v>4737</v>
      </c>
      <c r="X621" s="71">
        <v>452664</v>
      </c>
      <c r="Y621" s="71">
        <v>622441</v>
      </c>
      <c r="Z621" s="71">
        <v>705656</v>
      </c>
      <c r="AA621" s="71">
        <v>275354</v>
      </c>
      <c r="AB621" s="71">
        <v>1471510</v>
      </c>
      <c r="AC621" s="71">
        <v>131480710</v>
      </c>
      <c r="AD621" s="71">
        <v>124.3479829820435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2369</v>
      </c>
      <c r="B622" s="70">
        <v>515</v>
      </c>
      <c r="C622" s="70">
        <v>5</v>
      </c>
      <c r="D622" s="70">
        <v>31</v>
      </c>
      <c r="E622" s="70">
        <v>2008</v>
      </c>
      <c r="F622" s="70" t="s">
        <v>792</v>
      </c>
      <c r="G622" s="70" t="s">
        <v>2364</v>
      </c>
      <c r="H622" s="70" t="s">
        <v>2365</v>
      </c>
      <c r="I622" s="148"/>
      <c r="J622" s="71">
        <v>9855.7784446757305</v>
      </c>
      <c r="K622" s="71">
        <v>88.369897590688836</v>
      </c>
      <c r="L622" s="71">
        <v>364.2148714236717</v>
      </c>
      <c r="M622" s="71">
        <v>1896.550134321003</v>
      </c>
      <c r="N622" s="71">
        <v>2054.8696668130069</v>
      </c>
      <c r="O622" s="71">
        <v>1383.9646592303391</v>
      </c>
      <c r="P622" s="71">
        <v>1369.436149315261</v>
      </c>
      <c r="Q622" s="71">
        <v>89.611289827781803</v>
      </c>
      <c r="R622" s="71">
        <v>591.73638292208602</v>
      </c>
      <c r="S622" s="71">
        <v>123.80669530233</v>
      </c>
      <c r="T622" s="72"/>
      <c r="U622" s="71">
        <v>432137747</v>
      </c>
      <c r="V622" s="71">
        <v>53724</v>
      </c>
      <c r="W622" s="71">
        <v>4737</v>
      </c>
      <c r="X622" s="71">
        <v>452664</v>
      </c>
      <c r="Y622" s="71">
        <v>626663</v>
      </c>
      <c r="Z622" s="71">
        <v>708808</v>
      </c>
      <c r="AA622" s="71">
        <v>268481</v>
      </c>
      <c r="AB622" s="71">
        <v>1464307</v>
      </c>
      <c r="AC622" s="71">
        <v>111770861</v>
      </c>
      <c r="AD622" s="71">
        <v>123.80669530233</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2370</v>
      </c>
      <c r="B623" s="70">
        <v>516</v>
      </c>
      <c r="C623" s="70">
        <v>6</v>
      </c>
      <c r="D623" s="70">
        <v>31</v>
      </c>
      <c r="E623" s="70">
        <v>2009</v>
      </c>
      <c r="F623" s="70" t="s">
        <v>176</v>
      </c>
      <c r="G623" s="70" t="s">
        <v>2364</v>
      </c>
      <c r="H623" s="70" t="s">
        <v>2365</v>
      </c>
      <c r="I623" s="148"/>
      <c r="J623" s="71">
        <v>9549.1870142484258</v>
      </c>
      <c r="K623" s="71">
        <v>93.253638238189808</v>
      </c>
      <c r="L623" s="71">
        <v>420.92336615048771</v>
      </c>
      <c r="M623" s="71">
        <v>2108.0544091238062</v>
      </c>
      <c r="N623" s="71">
        <v>1905.778205682725</v>
      </c>
      <c r="O623" s="71">
        <v>1409.4155812263721</v>
      </c>
      <c r="P623" s="71">
        <v>1300.8612537246961</v>
      </c>
      <c r="Q623" s="71">
        <v>84.994633615996904</v>
      </c>
      <c r="R623" s="71">
        <v>520.30847887094171</v>
      </c>
      <c r="S623" s="71">
        <v>133.0739025386905</v>
      </c>
      <c r="T623" s="72"/>
      <c r="U623" s="71">
        <v>358158127</v>
      </c>
      <c r="V623" s="71">
        <v>51222</v>
      </c>
      <c r="W623" s="71">
        <v>6553</v>
      </c>
      <c r="X623" s="71">
        <v>498688</v>
      </c>
      <c r="Y623" s="71">
        <v>630260</v>
      </c>
      <c r="Z623" s="71">
        <v>712494</v>
      </c>
      <c r="AA623" s="71">
        <v>261824</v>
      </c>
      <c r="AB623" s="71">
        <v>1457950</v>
      </c>
      <c r="AC623" s="71">
        <v>95879152</v>
      </c>
      <c r="AD623" s="71">
        <v>133.0739025386905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9343.6810000000005</v>
      </c>
      <c r="BK623" s="71">
        <v>1353.5419999999999</v>
      </c>
      <c r="BL623" s="71">
        <v>264.52099999999996</v>
      </c>
      <c r="BM623" s="71">
        <v>0</v>
      </c>
      <c r="BN623" s="72"/>
      <c r="BO623" s="71">
        <v>0</v>
      </c>
      <c r="BP623" s="71">
        <v>0</v>
      </c>
      <c r="BQ623" s="71">
        <v>122</v>
      </c>
      <c r="BR623" s="71">
        <v>5</v>
      </c>
      <c r="BS623" s="71">
        <v>40</v>
      </c>
      <c r="BT623" s="71">
        <v>0</v>
      </c>
      <c r="BU623"/>
      <c r="BV623" s="70">
        <v>10429.357</v>
      </c>
      <c r="BW623" s="70">
        <v>213.96299999999999</v>
      </c>
      <c r="BX623" s="70">
        <v>78.644000000000005</v>
      </c>
      <c r="BY623" s="70">
        <v>6.5010000000000003</v>
      </c>
      <c r="BZ623" s="70">
        <v>233.279</v>
      </c>
      <c r="CA623" s="70">
        <v>0</v>
      </c>
      <c r="CB623" s="70">
        <v>0</v>
      </c>
      <c r="CC623" s="70">
        <v>0</v>
      </c>
      <c r="CD623" s="70">
        <v>0</v>
      </c>
    </row>
    <row r="624" spans="1:82">
      <c r="A624" s="70" t="s">
        <v>2371</v>
      </c>
      <c r="B624" s="70">
        <v>517</v>
      </c>
      <c r="C624" s="70">
        <v>7</v>
      </c>
      <c r="D624" s="70">
        <v>31</v>
      </c>
      <c r="E624" s="70">
        <v>2010</v>
      </c>
      <c r="F624" s="70" t="s">
        <v>177</v>
      </c>
      <c r="G624" s="70" t="s">
        <v>2364</v>
      </c>
      <c r="H624" s="70" t="s">
        <v>2365</v>
      </c>
      <c r="I624" s="148"/>
      <c r="J624" s="71">
        <v>9187.678523146009</v>
      </c>
      <c r="K624" s="71">
        <v>89.947917133168659</v>
      </c>
      <c r="L624" s="71">
        <v>392.13754831786889</v>
      </c>
      <c r="M624" s="71">
        <v>1882.0931581646939</v>
      </c>
      <c r="N624" s="71">
        <v>1736.0977856040649</v>
      </c>
      <c r="O624" s="71">
        <v>1410.965540461716</v>
      </c>
      <c r="P624" s="71">
        <v>1309.5326906171431</v>
      </c>
      <c r="Q624" s="71">
        <v>88.232440800651005</v>
      </c>
      <c r="R624" s="71">
        <v>518.51496653667152</v>
      </c>
      <c r="S624" s="71">
        <v>124.7168241695578</v>
      </c>
      <c r="T624" s="72"/>
      <c r="U624" s="71">
        <v>379238236</v>
      </c>
      <c r="V624" s="71">
        <v>51222</v>
      </c>
      <c r="W624" s="71">
        <v>6553</v>
      </c>
      <c r="X624" s="71">
        <v>498688</v>
      </c>
      <c r="Y624" s="71">
        <v>633350</v>
      </c>
      <c r="Z624" s="71">
        <v>716592</v>
      </c>
      <c r="AA624" s="71">
        <v>256987</v>
      </c>
      <c r="AB624" s="71">
        <v>1450262</v>
      </c>
      <c r="AC624" s="71">
        <v>90547525</v>
      </c>
      <c r="AD624" s="71">
        <v>124.7168241695578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9462.0049999999992</v>
      </c>
      <c r="BK624" s="71">
        <v>1301.9059999999999</v>
      </c>
      <c r="BL624" s="71">
        <v>204.935</v>
      </c>
      <c r="BM624" s="71">
        <v>0</v>
      </c>
      <c r="BN624" s="72"/>
      <c r="BO624" s="71">
        <v>0</v>
      </c>
      <c r="BP624" s="71">
        <v>0</v>
      </c>
      <c r="BQ624" s="71">
        <v>125</v>
      </c>
      <c r="BR624" s="71">
        <v>5</v>
      </c>
      <c r="BS624" s="71">
        <v>37</v>
      </c>
      <c r="BT624" s="71">
        <v>0</v>
      </c>
      <c r="BU624"/>
      <c r="BV624" s="70">
        <v>10764.829</v>
      </c>
      <c r="BW624" s="70">
        <v>68.587000000000003</v>
      </c>
      <c r="BX624" s="70">
        <v>18.018999999999998</v>
      </c>
      <c r="BY624" s="70">
        <v>0</v>
      </c>
      <c r="BZ624" s="70">
        <v>53.533000000000001</v>
      </c>
      <c r="CA624" s="70">
        <v>0</v>
      </c>
      <c r="CB624" s="70">
        <v>42.008000000000003</v>
      </c>
      <c r="CC624" s="70">
        <v>21.87</v>
      </c>
      <c r="CD624" s="70">
        <v>0</v>
      </c>
    </row>
    <row r="625" spans="1:82">
      <c r="A625" s="70" t="s">
        <v>2372</v>
      </c>
      <c r="B625" s="70">
        <v>518</v>
      </c>
      <c r="C625" s="70">
        <v>8</v>
      </c>
      <c r="D625" s="70">
        <v>31</v>
      </c>
      <c r="E625" s="70">
        <v>2011</v>
      </c>
      <c r="F625" s="70" t="s">
        <v>178</v>
      </c>
      <c r="G625" s="70" t="s">
        <v>2364</v>
      </c>
      <c r="H625" s="70" t="s">
        <v>2365</v>
      </c>
      <c r="I625" s="148"/>
      <c r="J625" s="71">
        <v>11166.48542292105</v>
      </c>
      <c r="K625" s="71">
        <v>129.33038238430959</v>
      </c>
      <c r="L625" s="71">
        <v>314.26451244610001</v>
      </c>
      <c r="M625" s="71">
        <v>2611.880413057796</v>
      </c>
      <c r="N625" s="71">
        <v>2492.7722787283692</v>
      </c>
      <c r="O625" s="71">
        <v>1394.7526943092744</v>
      </c>
      <c r="P625" s="71">
        <v>1249.7577440693808</v>
      </c>
      <c r="Q625" s="71">
        <v>101.145538758217</v>
      </c>
      <c r="R625" s="71">
        <v>490.43977665281949</v>
      </c>
      <c r="S625" s="71">
        <v>135.81306823685699</v>
      </c>
      <c r="T625" s="72"/>
      <c r="U625" s="71">
        <v>433949888</v>
      </c>
      <c r="V625" s="71">
        <v>51222</v>
      </c>
      <c r="W625" s="71">
        <v>6553</v>
      </c>
      <c r="X625" s="71">
        <v>498688</v>
      </c>
      <c r="Y625" s="71">
        <v>635273</v>
      </c>
      <c r="Z625" s="71">
        <v>723747</v>
      </c>
      <c r="AA625" s="71">
        <v>252555</v>
      </c>
      <c r="AB625" s="71">
        <v>1441291</v>
      </c>
      <c r="AC625" s="71">
        <v>85503149</v>
      </c>
      <c r="AD625" s="71">
        <v>135.81306823685699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9629.6640000000007</v>
      </c>
      <c r="BK625" s="71">
        <v>1585.4069999999999</v>
      </c>
      <c r="BL625" s="71">
        <v>252.63799999999998</v>
      </c>
      <c r="BM625" s="71">
        <v>0</v>
      </c>
      <c r="BN625" s="72"/>
      <c r="BO625" s="71">
        <v>0</v>
      </c>
      <c r="BP625" s="71">
        <v>0</v>
      </c>
      <c r="BQ625" s="71">
        <v>132</v>
      </c>
      <c r="BR625" s="71">
        <v>5</v>
      </c>
      <c r="BS625" s="71">
        <v>41</v>
      </c>
      <c r="BT625" s="71">
        <v>0</v>
      </c>
      <c r="BU625"/>
      <c r="BV625" s="70">
        <v>10868.198</v>
      </c>
      <c r="BW625" s="70">
        <v>266.12</v>
      </c>
      <c r="BX625" s="70">
        <v>19.706</v>
      </c>
      <c r="BY625" s="70">
        <v>6.319</v>
      </c>
      <c r="BZ625" s="70">
        <v>249.53899999999999</v>
      </c>
      <c r="CA625" s="70">
        <v>0</v>
      </c>
      <c r="CB625" s="70">
        <v>36.869</v>
      </c>
      <c r="CC625" s="70">
        <v>20.957999999999998</v>
      </c>
      <c r="CD625" s="70">
        <v>0</v>
      </c>
    </row>
    <row r="626" spans="1:82">
      <c r="A626" s="70" t="s">
        <v>2373</v>
      </c>
      <c r="B626" s="70">
        <v>519</v>
      </c>
      <c r="C626" s="70">
        <v>9</v>
      </c>
      <c r="D626" s="70">
        <v>31</v>
      </c>
      <c r="E626" s="70">
        <v>2012</v>
      </c>
      <c r="F626" s="70" t="s">
        <v>179</v>
      </c>
      <c r="G626" s="70" t="s">
        <v>2364</v>
      </c>
      <c r="H626" s="70" t="s">
        <v>2365</v>
      </c>
      <c r="I626" s="148"/>
      <c r="J626" s="71">
        <v>13210.01734294682</v>
      </c>
      <c r="K626" s="71">
        <v>130.16002912705059</v>
      </c>
      <c r="L626" s="71">
        <v>312.33794142192471</v>
      </c>
      <c r="M626" s="71">
        <v>2928.7080058214292</v>
      </c>
      <c r="N626" s="71">
        <v>2869.162065625178</v>
      </c>
      <c r="O626" s="71">
        <v>1398.2755838329426</v>
      </c>
      <c r="P626" s="71">
        <v>1233.8165792918303</v>
      </c>
      <c r="Q626" s="71">
        <v>109.80307704353</v>
      </c>
      <c r="R626" s="71">
        <v>494.20407339899668</v>
      </c>
      <c r="S626" s="71">
        <v>135.21957570544021</v>
      </c>
      <c r="T626" s="72"/>
      <c r="U626" s="71">
        <v>402981635</v>
      </c>
      <c r="V626" s="71">
        <v>51222</v>
      </c>
      <c r="W626" s="71">
        <v>6553</v>
      </c>
      <c r="X626" s="71">
        <v>498688</v>
      </c>
      <c r="Y626" s="71">
        <v>643076</v>
      </c>
      <c r="Z626" s="71">
        <v>731330</v>
      </c>
      <c r="AA626" s="71">
        <v>247923</v>
      </c>
      <c r="AB626" s="71">
        <v>1440117</v>
      </c>
      <c r="AC626" s="71">
        <v>83927817</v>
      </c>
      <c r="AD626" s="71">
        <v>135.21957570544021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9684.1020000000008</v>
      </c>
      <c r="BK626" s="71">
        <v>1600.617</v>
      </c>
      <c r="BL626" s="71">
        <v>301.25799999999998</v>
      </c>
      <c r="BM626" s="71">
        <v>0</v>
      </c>
      <c r="BN626" s="72"/>
      <c r="BO626" s="71">
        <v>0</v>
      </c>
      <c r="BP626" s="71">
        <v>0</v>
      </c>
      <c r="BQ626" s="71">
        <v>126</v>
      </c>
      <c r="BR626" s="71">
        <v>6</v>
      </c>
      <c r="BS626" s="71">
        <v>42</v>
      </c>
      <c r="BT626" s="71">
        <v>0</v>
      </c>
      <c r="BU626"/>
      <c r="BV626" s="70">
        <v>10971.864</v>
      </c>
      <c r="BW626" s="70">
        <v>195.92699999999999</v>
      </c>
      <c r="BX626" s="70">
        <v>74.722999999999999</v>
      </c>
      <c r="BY626" s="70">
        <v>6.2320000000000002</v>
      </c>
      <c r="BZ626" s="70">
        <v>289.08300000000003</v>
      </c>
      <c r="CA626" s="70">
        <v>0</v>
      </c>
      <c r="CB626" s="70">
        <v>30.649000000000001</v>
      </c>
      <c r="CC626" s="70">
        <v>17.498999999999999</v>
      </c>
      <c r="CD626" s="70">
        <v>0</v>
      </c>
    </row>
    <row r="627" spans="1:82">
      <c r="A627" s="70" t="s">
        <v>2374</v>
      </c>
      <c r="B627" s="70">
        <v>520</v>
      </c>
      <c r="C627" s="70">
        <v>10</v>
      </c>
      <c r="D627" s="70">
        <v>31</v>
      </c>
      <c r="E627" s="70">
        <v>2013</v>
      </c>
      <c r="F627" s="70" t="s">
        <v>180</v>
      </c>
      <c r="G627" s="70" t="s">
        <v>2364</v>
      </c>
      <c r="H627" s="70" t="s">
        <v>2365</v>
      </c>
      <c r="I627" s="148"/>
      <c r="J627" s="71">
        <v>12052.581825641349</v>
      </c>
      <c r="K627" s="71">
        <v>108.48583139053559</v>
      </c>
      <c r="L627" s="71">
        <v>322.833480558963</v>
      </c>
      <c r="M627" s="71">
        <v>2973.9644860795711</v>
      </c>
      <c r="N627" s="71">
        <v>3012.289151901678</v>
      </c>
      <c r="O627" s="71">
        <v>1354.6818148294226</v>
      </c>
      <c r="P627" s="71">
        <v>1225.6125377443566</v>
      </c>
      <c r="Q627" s="71">
        <v>111.122393522961</v>
      </c>
      <c r="R627" s="71">
        <v>477.0938504561268</v>
      </c>
      <c r="S627" s="71">
        <v>146.37329153709661</v>
      </c>
      <c r="T627" s="72"/>
      <c r="U627" s="71">
        <v>406775880</v>
      </c>
      <c r="V627" s="71">
        <v>51222</v>
      </c>
      <c r="W627" s="71">
        <v>6553</v>
      </c>
      <c r="X627" s="71">
        <v>498688</v>
      </c>
      <c r="Y627" s="71">
        <v>645431</v>
      </c>
      <c r="Z627" s="71">
        <v>740164</v>
      </c>
      <c r="AA627" s="71">
        <v>245350</v>
      </c>
      <c r="AB627" s="71">
        <v>1436527</v>
      </c>
      <c r="AC627" s="71">
        <v>79088711</v>
      </c>
      <c r="AD627" s="71">
        <v>146.37329153709661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10209.155000000001</v>
      </c>
      <c r="BK627" s="71">
        <v>1619.202</v>
      </c>
      <c r="BL627" s="71">
        <v>379.72799999999995</v>
      </c>
      <c r="BM627" s="71">
        <v>0</v>
      </c>
      <c r="BN627" s="72"/>
      <c r="BO627" s="71">
        <v>0</v>
      </c>
      <c r="BP627" s="71">
        <v>0</v>
      </c>
      <c r="BQ627" s="71">
        <v>125</v>
      </c>
      <c r="BR627" s="71">
        <v>6</v>
      </c>
      <c r="BS627" s="71">
        <v>43</v>
      </c>
      <c r="BT627" s="71">
        <v>0</v>
      </c>
      <c r="BU627"/>
      <c r="BV627" s="70">
        <v>11551.349</v>
      </c>
      <c r="BW627" s="70">
        <v>179.14</v>
      </c>
      <c r="BX627" s="70">
        <v>110.518</v>
      </c>
      <c r="BY627" s="70">
        <v>6.617</v>
      </c>
      <c r="BZ627" s="70">
        <v>306.77800000000002</v>
      </c>
      <c r="CA627" s="70">
        <v>0</v>
      </c>
      <c r="CB627" s="70">
        <v>36.609000000000002</v>
      </c>
      <c r="CC627" s="70">
        <v>17.074000000000002</v>
      </c>
      <c r="CD627" s="70">
        <v>0</v>
      </c>
    </row>
    <row r="628" spans="1:82">
      <c r="A628" s="70" t="s">
        <v>2375</v>
      </c>
      <c r="B628" s="70">
        <v>521</v>
      </c>
      <c r="C628" s="70">
        <v>11</v>
      </c>
      <c r="D628" s="70">
        <v>31</v>
      </c>
      <c r="E628" s="70">
        <v>2014</v>
      </c>
      <c r="F628" s="70" t="s">
        <v>181</v>
      </c>
      <c r="G628" s="70" t="s">
        <v>2364</v>
      </c>
      <c r="H628" s="70" t="s">
        <v>2365</v>
      </c>
      <c r="I628" s="148"/>
      <c r="J628" s="71">
        <v>10683.93030098157</v>
      </c>
      <c r="K628" s="71">
        <v>107.9546897308547</v>
      </c>
      <c r="L628" s="71">
        <v>364.14483011587839</v>
      </c>
      <c r="M628" s="71">
        <v>2787.0318359189878</v>
      </c>
      <c r="N628" s="71">
        <v>2774.5956068423561</v>
      </c>
      <c r="O628" s="71">
        <v>1297.724353026241</v>
      </c>
      <c r="P628" s="71">
        <v>1218.2547708826835</v>
      </c>
      <c r="Q628" s="71">
        <v>105.861268851364</v>
      </c>
      <c r="R628" s="71">
        <v>466.10607037302952</v>
      </c>
      <c r="S628" s="71">
        <v>139.24573380477639</v>
      </c>
      <c r="T628" s="72"/>
      <c r="U628" s="71">
        <v>413917797</v>
      </c>
      <c r="V628" s="71">
        <v>43051</v>
      </c>
      <c r="W628" s="71">
        <v>6302</v>
      </c>
      <c r="X628" s="71">
        <v>487335</v>
      </c>
      <c r="Y628" s="71">
        <v>647461</v>
      </c>
      <c r="Z628" s="71">
        <v>746781</v>
      </c>
      <c r="AA628" s="71">
        <v>242616</v>
      </c>
      <c r="AB628" s="71">
        <v>1426367</v>
      </c>
      <c r="AC628" s="71">
        <v>77510204</v>
      </c>
      <c r="AD628" s="71">
        <v>139.24573380477639</v>
      </c>
      <c r="AE628" s="72"/>
      <c r="AF628" s="71"/>
      <c r="AG628" s="71"/>
      <c r="AH628" s="71"/>
      <c r="AI628" s="71"/>
      <c r="AJ628" s="71"/>
      <c r="AK628" s="71"/>
      <c r="AL628" s="71"/>
      <c r="AM628" s="71"/>
      <c r="AN628" s="71"/>
      <c r="AO628" s="71"/>
      <c r="AP628" s="71"/>
      <c r="AQ628" s="72"/>
      <c r="AR628" s="71">
        <v>28209</v>
      </c>
      <c r="AS628" s="71">
        <v>5205</v>
      </c>
      <c r="AT628" s="71">
        <v>7</v>
      </c>
      <c r="AU628" s="71">
        <v>4</v>
      </c>
      <c r="AV628" s="71">
        <v>0</v>
      </c>
      <c r="AW628" s="71">
        <v>2</v>
      </c>
      <c r="AX628" s="71"/>
      <c r="AY628" s="72"/>
      <c r="AZ628" s="71">
        <v>119986.558</v>
      </c>
      <c r="BA628" s="71">
        <v>282197.39899999998</v>
      </c>
      <c r="BB628" s="71">
        <v>89300</v>
      </c>
      <c r="BC628" s="71">
        <v>6615</v>
      </c>
      <c r="BD628" s="71">
        <v>0</v>
      </c>
      <c r="BE628" s="71">
        <v>12984</v>
      </c>
      <c r="BF628" s="71"/>
      <c r="BG628" s="72"/>
      <c r="BH628" s="71">
        <v>0</v>
      </c>
      <c r="BI628" s="71">
        <v>0</v>
      </c>
      <c r="BJ628" s="71">
        <v>9881.8050000000003</v>
      </c>
      <c r="BK628" s="71">
        <v>1480.4390000000001</v>
      </c>
      <c r="BL628" s="71">
        <v>394.94900000000001</v>
      </c>
      <c r="BM628" s="71">
        <v>0</v>
      </c>
      <c r="BN628" s="72"/>
      <c r="BO628" s="71">
        <v>0</v>
      </c>
      <c r="BP628" s="71">
        <v>0</v>
      </c>
      <c r="BQ628" s="71">
        <v>125</v>
      </c>
      <c r="BR628" s="71">
        <v>6</v>
      </c>
      <c r="BS628" s="71">
        <v>43</v>
      </c>
      <c r="BT628" s="71">
        <v>0</v>
      </c>
      <c r="BU628"/>
      <c r="BV628" s="70">
        <v>11069.936</v>
      </c>
      <c r="BW628" s="70">
        <v>191.077</v>
      </c>
      <c r="BX628" s="70">
        <v>113.29900000000001</v>
      </c>
      <c r="BY628" s="70">
        <v>7.4290000000000003</v>
      </c>
      <c r="BZ628" s="70">
        <v>327.37099999999998</v>
      </c>
      <c r="CA628" s="70">
        <v>0</v>
      </c>
      <c r="CB628" s="70">
        <v>39.814</v>
      </c>
      <c r="CC628" s="70">
        <v>8.2669999999999995</v>
      </c>
      <c r="CD628" s="70">
        <v>0</v>
      </c>
    </row>
    <row r="629" spans="1:82">
      <c r="A629" s="70" t="s">
        <v>2376</v>
      </c>
      <c r="B629" s="70">
        <v>522</v>
      </c>
      <c r="C629" s="70">
        <v>12</v>
      </c>
      <c r="D629" s="70">
        <v>31</v>
      </c>
      <c r="E629" s="70">
        <v>2015</v>
      </c>
      <c r="F629" s="70" t="s">
        <v>182</v>
      </c>
      <c r="G629" s="70" t="s">
        <v>2364</v>
      </c>
      <c r="H629" s="70" t="s">
        <v>2365</v>
      </c>
      <c r="I629" s="148"/>
      <c r="J629" s="71">
        <v>11085.17482602529</v>
      </c>
      <c r="K629" s="71">
        <v>101.346821093532</v>
      </c>
      <c r="L629" s="71">
        <v>292.20372759879763</v>
      </c>
      <c r="M629" s="71">
        <v>2618.6592792748211</v>
      </c>
      <c r="N629" s="71">
        <v>2425.2937709938151</v>
      </c>
      <c r="O629" s="71">
        <v>1292.4111026848329</v>
      </c>
      <c r="P629" s="71">
        <v>1206.4027580267618</v>
      </c>
      <c r="Q629" s="71">
        <v>102.87793692544599</v>
      </c>
      <c r="R629" s="71">
        <v>467.26449421938293</v>
      </c>
      <c r="S629" s="71">
        <v>115.06081127435181</v>
      </c>
      <c r="T629" s="72"/>
      <c r="U629" s="71">
        <v>408838091</v>
      </c>
      <c r="V629" s="71">
        <v>43051</v>
      </c>
      <c r="W629" s="71">
        <v>6302</v>
      </c>
      <c r="X629" s="71">
        <v>487335</v>
      </c>
      <c r="Y629" s="71">
        <v>649791</v>
      </c>
      <c r="Z629" s="71">
        <v>750881</v>
      </c>
      <c r="AA629" s="71">
        <v>240066</v>
      </c>
      <c r="AB629" s="71">
        <v>1415997</v>
      </c>
      <c r="AC629" s="71">
        <v>79871241</v>
      </c>
      <c r="AD629" s="71">
        <v>115.06081127435181</v>
      </c>
      <c r="AE629" s="72"/>
      <c r="AF629" s="71">
        <v>5119976931.8334541</v>
      </c>
      <c r="AG629" s="71">
        <v>72901425.187853917</v>
      </c>
      <c r="AH629" s="71">
        <v>61124812.259164162</v>
      </c>
      <c r="AI629" s="71">
        <v>2863309297.5358038</v>
      </c>
      <c r="AJ629" s="71">
        <v>3247905781.98945</v>
      </c>
      <c r="AK629" s="71"/>
      <c r="AL629" s="71"/>
      <c r="AM629" s="71">
        <v>194056448.96598831</v>
      </c>
      <c r="AN629" s="71"/>
      <c r="AO629" s="71"/>
      <c r="AP629" s="71">
        <v>11559274697.771713</v>
      </c>
      <c r="AQ629" s="72"/>
      <c r="AR629" s="71">
        <v>30444</v>
      </c>
      <c r="AS629" s="71">
        <v>6745</v>
      </c>
      <c r="AT629" s="71">
        <v>8</v>
      </c>
      <c r="AU629" s="71">
        <v>6</v>
      </c>
      <c r="AV629" s="71">
        <v>0</v>
      </c>
      <c r="AW629" s="71">
        <v>3</v>
      </c>
      <c r="AX629" s="71"/>
      <c r="AY629" s="72"/>
      <c r="AZ629" s="71">
        <v>131631.899</v>
      </c>
      <c r="BA629" s="71">
        <v>414490.61900000001</v>
      </c>
      <c r="BB629" s="71">
        <v>96200</v>
      </c>
      <c r="BC629" s="71">
        <v>7194.9</v>
      </c>
      <c r="BD629" s="71">
        <v>0</v>
      </c>
      <c r="BE629" s="71">
        <v>13644</v>
      </c>
      <c r="BF629" s="71"/>
      <c r="BG629" s="72"/>
      <c r="BH629" s="71">
        <v>0</v>
      </c>
      <c r="BI629" s="71">
        <v>0</v>
      </c>
      <c r="BJ629" s="71">
        <v>9940.6360000000004</v>
      </c>
      <c r="BK629" s="71">
        <v>1677.6590000000001</v>
      </c>
      <c r="BL629" s="71">
        <v>403.93399999999997</v>
      </c>
      <c r="BM629" s="71">
        <v>0</v>
      </c>
      <c r="BN629" s="72"/>
      <c r="BO629" s="71">
        <v>0</v>
      </c>
      <c r="BP629" s="71">
        <v>0</v>
      </c>
      <c r="BQ629" s="71">
        <v>124</v>
      </c>
      <c r="BR629" s="71">
        <v>6</v>
      </c>
      <c r="BS629" s="71">
        <v>41</v>
      </c>
      <c r="BT629" s="71">
        <v>0</v>
      </c>
      <c r="BU629"/>
      <c r="BV629" s="70">
        <v>11339.781000000001</v>
      </c>
      <c r="BW629" s="70">
        <v>188.89400000000001</v>
      </c>
      <c r="BX629" s="70">
        <v>137.94800000000001</v>
      </c>
      <c r="BY629" s="70">
        <v>7.2750000000000004</v>
      </c>
      <c r="BZ629" s="70">
        <v>303.84300000000002</v>
      </c>
      <c r="CA629" s="70">
        <v>0</v>
      </c>
      <c r="CB629" s="70">
        <v>32.805</v>
      </c>
      <c r="CC629" s="70">
        <v>7.5490000000000004</v>
      </c>
      <c r="CD629" s="70">
        <v>4.1340000000000003</v>
      </c>
    </row>
    <row r="630" spans="1:82">
      <c r="A630" s="70" t="s">
        <v>2377</v>
      </c>
      <c r="B630" s="70">
        <v>523</v>
      </c>
      <c r="C630" s="70">
        <v>13</v>
      </c>
      <c r="D630" s="70">
        <v>31</v>
      </c>
      <c r="E630" s="70">
        <v>2016</v>
      </c>
      <c r="F630" s="70" t="s">
        <v>155</v>
      </c>
      <c r="G630" s="70" t="s">
        <v>2364</v>
      </c>
      <c r="H630" s="70" t="s">
        <v>2365</v>
      </c>
      <c r="I630" s="148"/>
      <c r="J630" s="71">
        <v>9994.4473847248282</v>
      </c>
      <c r="K630" s="71">
        <v>94.077110230068783</v>
      </c>
      <c r="L630" s="71">
        <v>292.0721977523537</v>
      </c>
      <c r="M630" s="71">
        <v>1993.3326483560716</v>
      </c>
      <c r="N630" s="71">
        <v>2042.3681909652048</v>
      </c>
      <c r="O630" s="71">
        <v>1285.6449645498215</v>
      </c>
      <c r="P630" s="71">
        <v>1173.6097070065641</v>
      </c>
      <c r="Q630" s="71">
        <v>99.260954540136737</v>
      </c>
      <c r="R630" s="71">
        <v>459.18562608392847</v>
      </c>
      <c r="S630" s="71">
        <v>137.21591024173</v>
      </c>
      <c r="T630" s="72"/>
      <c r="U630" s="71">
        <v>380764077</v>
      </c>
      <c r="V630" s="71">
        <v>43051</v>
      </c>
      <c r="W630" s="71">
        <v>6302</v>
      </c>
      <c r="X630" s="71">
        <v>487335</v>
      </c>
      <c r="Y630" s="71">
        <v>651763</v>
      </c>
      <c r="Z630" s="71">
        <v>756132</v>
      </c>
      <c r="AA630" s="71">
        <v>241547</v>
      </c>
      <c r="AB630" s="71">
        <v>1405325</v>
      </c>
      <c r="AC630" s="71">
        <v>78424384.950586587</v>
      </c>
      <c r="AD630" s="71">
        <v>137.21591024173</v>
      </c>
      <c r="AE630" s="72"/>
      <c r="AF630" s="71">
        <v>4579418238.866168</v>
      </c>
      <c r="AG630" s="71">
        <v>70946892.99610424</v>
      </c>
      <c r="AH630" s="71">
        <v>49618482.281359173</v>
      </c>
      <c r="AI630" s="71">
        <v>2876187334.800518</v>
      </c>
      <c r="AJ630" s="71">
        <v>3407644461.8571868</v>
      </c>
      <c r="AK630" s="71"/>
      <c r="AL630" s="71"/>
      <c r="AM630" s="71">
        <v>192743522.6934965</v>
      </c>
      <c r="AN630" s="71"/>
      <c r="AO630" s="71"/>
      <c r="AP630" s="71">
        <v>11176558933.494833</v>
      </c>
      <c r="AQ630" s="72"/>
      <c r="AR630" s="71">
        <v>32801</v>
      </c>
      <c r="AS630" s="71">
        <v>7624</v>
      </c>
      <c r="AT630" s="71">
        <v>10</v>
      </c>
      <c r="AU630" s="71">
        <v>8</v>
      </c>
      <c r="AV630" s="71">
        <v>0</v>
      </c>
      <c r="AW630" s="71">
        <v>3</v>
      </c>
      <c r="AX630" s="71"/>
      <c r="AY630" s="72"/>
      <c r="AZ630" s="71">
        <v>144265.23499999999</v>
      </c>
      <c r="BA630" s="71">
        <v>481806.51899999991</v>
      </c>
      <c r="BB630" s="71">
        <v>96226.6</v>
      </c>
      <c r="BC630" s="71">
        <v>7621.9</v>
      </c>
      <c r="BD630" s="71">
        <v>0</v>
      </c>
      <c r="BE630" s="71">
        <v>13644</v>
      </c>
      <c r="BF630" s="71"/>
      <c r="BG630" s="72"/>
      <c r="BH630" s="71">
        <v>0</v>
      </c>
      <c r="BI630" s="71">
        <v>0</v>
      </c>
      <c r="BJ630" s="71">
        <v>9613.9</v>
      </c>
      <c r="BK630" s="71">
        <v>1605.306</v>
      </c>
      <c r="BL630" s="71">
        <v>557.23599999999999</v>
      </c>
      <c r="BM630" s="71">
        <v>0</v>
      </c>
      <c r="BN630" s="72"/>
      <c r="BO630" s="71">
        <v>0</v>
      </c>
      <c r="BP630" s="71">
        <v>0</v>
      </c>
      <c r="BQ630" s="71">
        <v>128</v>
      </c>
      <c r="BR630" s="71">
        <v>6</v>
      </c>
      <c r="BS630" s="71">
        <v>40</v>
      </c>
      <c r="BT630" s="71">
        <v>0</v>
      </c>
      <c r="BU630"/>
      <c r="BV630" s="70">
        <v>10971.88</v>
      </c>
      <c r="BW630" s="70">
        <v>180.84299999999999</v>
      </c>
      <c r="BX630" s="70">
        <v>139.04499999999999</v>
      </c>
      <c r="BY630" s="70">
        <v>161.738</v>
      </c>
      <c r="BZ630" s="70">
        <v>279.25900000000001</v>
      </c>
      <c r="CA630" s="70">
        <v>0</v>
      </c>
      <c r="CB630" s="70">
        <v>31.741</v>
      </c>
      <c r="CC630" s="70">
        <v>7.9859999999999998</v>
      </c>
      <c r="CD630" s="70">
        <v>3.95</v>
      </c>
    </row>
    <row r="631" spans="1:82">
      <c r="A631" s="70" t="s">
        <v>2378</v>
      </c>
      <c r="B631" s="70">
        <v>524</v>
      </c>
      <c r="C631" s="70">
        <v>14</v>
      </c>
      <c r="D631" s="70">
        <v>31</v>
      </c>
      <c r="E631" s="70">
        <v>2017</v>
      </c>
      <c r="F631" s="70" t="s">
        <v>156</v>
      </c>
      <c r="G631" s="70" t="s">
        <v>2364</v>
      </c>
      <c r="H631" s="70" t="s">
        <v>2365</v>
      </c>
      <c r="I631" s="148"/>
      <c r="J631" s="71">
        <v>9729.7156622243238</v>
      </c>
      <c r="K631" s="71">
        <v>94.568281994768938</v>
      </c>
      <c r="L631" s="71">
        <v>267.42054299058447</v>
      </c>
      <c r="M631" s="71">
        <v>1934.7936151956462</v>
      </c>
      <c r="N631" s="71">
        <v>2181.214980518776</v>
      </c>
      <c r="O631" s="71">
        <v>1271.9101031129512</v>
      </c>
      <c r="P631" s="71">
        <v>1157.1953333755521</v>
      </c>
      <c r="Q631" s="71">
        <v>95.237178553453205</v>
      </c>
      <c r="R631" s="71">
        <v>444.35055293752629</v>
      </c>
      <c r="S631" s="71">
        <v>138.50359016804319</v>
      </c>
      <c r="T631" s="72"/>
      <c r="U631" s="71">
        <v>417849497</v>
      </c>
      <c r="V631" s="71">
        <v>43051</v>
      </c>
      <c r="W631" s="71">
        <v>6302</v>
      </c>
      <c r="X631" s="71">
        <v>487335</v>
      </c>
      <c r="Y631" s="71">
        <v>653377</v>
      </c>
      <c r="Z631" s="71">
        <v>760463</v>
      </c>
      <c r="AA631" s="71">
        <v>239687</v>
      </c>
      <c r="AB631" s="71">
        <v>1394339</v>
      </c>
      <c r="AC631" s="71">
        <v>77396529.999999985</v>
      </c>
      <c r="AD631" s="71">
        <v>138.50359016804319</v>
      </c>
      <c r="AE631" s="72"/>
      <c r="AF631" s="71">
        <v>4330333110.2201014</v>
      </c>
      <c r="AG631" s="71">
        <v>71423827.908445969</v>
      </c>
      <c r="AH631" s="71">
        <v>57920560.645968057</v>
      </c>
      <c r="AI631" s="71">
        <v>2819164097.495564</v>
      </c>
      <c r="AJ631" s="71">
        <v>3592125566.6617932</v>
      </c>
      <c r="AK631" s="71"/>
      <c r="AL631" s="71"/>
      <c r="AM631" s="71">
        <v>191536001.1256057</v>
      </c>
      <c r="AN631" s="71"/>
      <c r="AO631" s="71"/>
      <c r="AP631" s="71">
        <v>11062503164.057478</v>
      </c>
      <c r="AQ631" s="72"/>
      <c r="AR631" s="71">
        <v>34886</v>
      </c>
      <c r="AS631" s="71">
        <v>8259</v>
      </c>
      <c r="AT631" s="71">
        <v>10</v>
      </c>
      <c r="AU631" s="71">
        <v>8</v>
      </c>
      <c r="AV631" s="71">
        <v>0</v>
      </c>
      <c r="AW631" s="71">
        <v>5</v>
      </c>
      <c r="AX631" s="71"/>
      <c r="AY631" s="72"/>
      <c r="AZ631" s="71">
        <v>155829.59700000001</v>
      </c>
      <c r="BA631" s="71">
        <v>526656.41900000023</v>
      </c>
      <c r="BB631" s="71">
        <v>96226.6</v>
      </c>
      <c r="BC631" s="71">
        <v>7621.9</v>
      </c>
      <c r="BD631" s="71">
        <v>0</v>
      </c>
      <c r="BE631" s="71">
        <v>27394</v>
      </c>
      <c r="BF631" s="71"/>
      <c r="BG631" s="72"/>
      <c r="BH631" s="71">
        <v>0</v>
      </c>
      <c r="BI631" s="71">
        <v>0</v>
      </c>
      <c r="BJ631" s="71">
        <v>9268.9089999999997</v>
      </c>
      <c r="BK631" s="71">
        <v>1677.796</v>
      </c>
      <c r="BL631" s="71">
        <v>503.00700000000006</v>
      </c>
      <c r="BM631" s="71">
        <v>0</v>
      </c>
      <c r="BN631" s="72"/>
      <c r="BO631" s="71">
        <v>0</v>
      </c>
      <c r="BP631" s="71">
        <v>0</v>
      </c>
      <c r="BQ631" s="71">
        <v>130</v>
      </c>
      <c r="BR631" s="71">
        <v>6</v>
      </c>
      <c r="BS631" s="71">
        <v>42</v>
      </c>
      <c r="BT631" s="71">
        <v>0</v>
      </c>
      <c r="BU631"/>
      <c r="BV631" s="70">
        <v>10620.380999999999</v>
      </c>
      <c r="BW631" s="70">
        <v>233.626</v>
      </c>
      <c r="BX631" s="70">
        <v>205.727</v>
      </c>
      <c r="BY631" s="70">
        <v>76.486999999999995</v>
      </c>
      <c r="BZ631" s="70">
        <v>261.80599999999998</v>
      </c>
      <c r="CA631" s="70">
        <v>0</v>
      </c>
      <c r="CB631" s="70">
        <v>38.195999999999998</v>
      </c>
      <c r="CC631" s="70">
        <v>8.7569999999999997</v>
      </c>
      <c r="CD631" s="70">
        <v>4.7320000000000002</v>
      </c>
    </row>
    <row r="632" spans="1:82">
      <c r="A632" s="70" t="s">
        <v>2379</v>
      </c>
      <c r="B632" s="70">
        <v>525</v>
      </c>
      <c r="C632" s="70">
        <v>15</v>
      </c>
      <c r="D632" s="70">
        <v>31</v>
      </c>
      <c r="E632" s="70">
        <v>2018</v>
      </c>
      <c r="F632" s="70" t="s">
        <v>183</v>
      </c>
      <c r="G632" s="70" t="s">
        <v>2364</v>
      </c>
      <c r="H632" s="70" t="s">
        <v>2365</v>
      </c>
      <c r="I632" s="148"/>
      <c r="J632" s="71">
        <v>9593.2159006549791</v>
      </c>
      <c r="K632" s="71">
        <v>89.017887301660537</v>
      </c>
      <c r="L632" s="71">
        <v>241.68544772675421</v>
      </c>
      <c r="M632" s="71">
        <v>1932.430131446976</v>
      </c>
      <c r="N632" s="71">
        <v>1878.5007190612007</v>
      </c>
      <c r="O632" s="71">
        <v>1252.516930987932</v>
      </c>
      <c r="P632" s="71">
        <v>1143.5349478033932</v>
      </c>
      <c r="Q632" s="71">
        <v>87.577163712257402</v>
      </c>
      <c r="R632" s="71">
        <v>447.64127758227266</v>
      </c>
      <c r="S632" s="71">
        <v>145.6057965089604</v>
      </c>
      <c r="T632" s="72"/>
      <c r="U632" s="71">
        <v>426403823</v>
      </c>
      <c r="V632" s="71">
        <v>43051</v>
      </c>
      <c r="W632" s="71">
        <v>6302</v>
      </c>
      <c r="X632" s="71">
        <v>487335</v>
      </c>
      <c r="Y632" s="71">
        <v>653958</v>
      </c>
      <c r="Z632" s="71">
        <v>763207</v>
      </c>
      <c r="AA632" s="71">
        <v>239239</v>
      </c>
      <c r="AB632" s="71">
        <v>1381761</v>
      </c>
      <c r="AC632" s="71">
        <v>77664131</v>
      </c>
      <c r="AD632" s="71">
        <v>145.6057965089604</v>
      </c>
      <c r="AE632" s="72"/>
      <c r="AF632" s="71">
        <v>4652668207.1569309</v>
      </c>
      <c r="AG632" s="71">
        <v>63691309.86040476</v>
      </c>
      <c r="AH632" s="71">
        <v>50709227.746875547</v>
      </c>
      <c r="AI632" s="71">
        <v>2769630687.2198572</v>
      </c>
      <c r="AJ632" s="71">
        <v>3039287464.8519902</v>
      </c>
      <c r="AK632" s="71"/>
      <c r="AL632" s="71"/>
      <c r="AM632" s="71">
        <v>190200936.38803869</v>
      </c>
      <c r="AN632" s="71"/>
      <c r="AO632" s="71"/>
      <c r="AP632" s="71">
        <v>10766187833.224098</v>
      </c>
      <c r="AQ632" s="72"/>
      <c r="AR632" s="71">
        <v>37564</v>
      </c>
      <c r="AS632" s="71">
        <v>8962</v>
      </c>
      <c r="AT632" s="71">
        <v>30</v>
      </c>
      <c r="AU632" s="71">
        <v>9</v>
      </c>
      <c r="AV632" s="71">
        <v>0</v>
      </c>
      <c r="AW632" s="71">
        <v>7</v>
      </c>
      <c r="AX632" s="71"/>
      <c r="AY632" s="72"/>
      <c r="AZ632" s="71">
        <v>170482.70399999988</v>
      </c>
      <c r="BA632" s="71">
        <v>574637.31900000002</v>
      </c>
      <c r="BB632" s="71">
        <v>96623</v>
      </c>
      <c r="BC632" s="71">
        <v>7652</v>
      </c>
      <c r="BD632" s="71">
        <v>0</v>
      </c>
      <c r="BE632" s="71">
        <v>29794</v>
      </c>
      <c r="BF632" s="71"/>
      <c r="BG632" s="72"/>
      <c r="BH632" s="71">
        <v>0.98199999999999998</v>
      </c>
      <c r="BI632" s="71">
        <v>0</v>
      </c>
      <c r="BJ632" s="71">
        <v>9245.5059999999994</v>
      </c>
      <c r="BK632" s="71">
        <v>1385.4059999999999</v>
      </c>
      <c r="BL632" s="71">
        <v>356.12400000000002</v>
      </c>
      <c r="BM632" s="71">
        <v>0</v>
      </c>
      <c r="BN632" s="72"/>
      <c r="BO632" s="71">
        <v>2</v>
      </c>
      <c r="BP632" s="71">
        <v>0</v>
      </c>
      <c r="BQ632" s="71">
        <v>128</v>
      </c>
      <c r="BR632" s="71">
        <v>6</v>
      </c>
      <c r="BS632" s="71">
        <v>41</v>
      </c>
      <c r="BT632" s="71">
        <v>0</v>
      </c>
      <c r="BU632"/>
      <c r="BV632" s="70">
        <v>10348.974</v>
      </c>
      <c r="BW632" s="70">
        <v>269.96800000000002</v>
      </c>
      <c r="BX632" s="70">
        <v>119.051</v>
      </c>
      <c r="BY632" s="70">
        <v>8.85</v>
      </c>
      <c r="BZ632" s="70">
        <v>241.17500000000001</v>
      </c>
      <c r="CA632" s="70">
        <v>0</v>
      </c>
      <c r="CB632" s="70">
        <v>0</v>
      </c>
      <c r="CC632" s="70">
        <v>0</v>
      </c>
      <c r="CD632" s="70">
        <v>0</v>
      </c>
    </row>
    <row r="633" spans="1:82">
      <c r="A633" s="70" t="s">
        <v>2380</v>
      </c>
      <c r="B633" s="70">
        <v>526</v>
      </c>
      <c r="C633" s="70">
        <v>16</v>
      </c>
      <c r="D633" s="70">
        <v>31</v>
      </c>
      <c r="E633" s="70">
        <v>2019</v>
      </c>
      <c r="F633" s="70" t="s">
        <v>158</v>
      </c>
      <c r="G633" s="70" t="s">
        <v>2364</v>
      </c>
      <c r="H633" s="70" t="s">
        <v>2365</v>
      </c>
      <c r="I633" s="148"/>
      <c r="J633" s="71">
        <v>9205.9515461906285</v>
      </c>
      <c r="K633" s="71">
        <v>74.631766692131549</v>
      </c>
      <c r="L633" s="71">
        <v>237.9425717278643</v>
      </c>
      <c r="M633" s="71">
        <v>1551.1418798685152</v>
      </c>
      <c r="N633" s="71">
        <v>1541.2527914508864</v>
      </c>
      <c r="O633" s="71">
        <v>1224.0590581288079</v>
      </c>
      <c r="P633" s="71">
        <v>1132.6447786488548</v>
      </c>
      <c r="Q633" s="71">
        <v>84.489374594461196</v>
      </c>
      <c r="R633" s="71">
        <v>453.99106083743754</v>
      </c>
      <c r="S633" s="71">
        <v>149.10642608935288</v>
      </c>
      <c r="T633" s="72"/>
      <c r="U633" s="71">
        <v>430130368</v>
      </c>
      <c r="V633" s="71">
        <v>43051</v>
      </c>
      <c r="W633" s="71">
        <v>6302</v>
      </c>
      <c r="X633" s="71">
        <v>487335</v>
      </c>
      <c r="Y633" s="71">
        <v>655255</v>
      </c>
      <c r="Z633" s="71">
        <v>766343</v>
      </c>
      <c r="AA633" s="71">
        <v>235187</v>
      </c>
      <c r="AB633" s="71">
        <v>1369131</v>
      </c>
      <c r="AC633" s="71">
        <v>80055885</v>
      </c>
      <c r="AD633" s="71">
        <v>149.10642608935291</v>
      </c>
      <c r="AE633" s="72"/>
      <c r="AF633" s="71">
        <v>4591917706.1693707</v>
      </c>
      <c r="AG633" s="71">
        <v>61475424.664356992</v>
      </c>
      <c r="AH633" s="71">
        <v>59186547.614931159</v>
      </c>
      <c r="AI633" s="71">
        <v>2778729438.1588659</v>
      </c>
      <c r="AJ633" s="71">
        <v>3034356875.4008112</v>
      </c>
      <c r="AK633" s="71">
        <v>0</v>
      </c>
      <c r="AL633" s="71">
        <v>0</v>
      </c>
      <c r="AM633" s="71">
        <v>186465335.38735023</v>
      </c>
      <c r="AN633" s="71">
        <v>0</v>
      </c>
      <c r="AO633" s="71">
        <v>0</v>
      </c>
      <c r="AP633" s="71">
        <v>10712131327.395685</v>
      </c>
      <c r="AQ633" s="72"/>
      <c r="AR633" s="71">
        <v>40010</v>
      </c>
      <c r="AS633" s="71">
        <v>9620</v>
      </c>
      <c r="AT633" s="71">
        <v>36</v>
      </c>
      <c r="AU633" s="71">
        <v>9</v>
      </c>
      <c r="AV633" s="71">
        <v>0</v>
      </c>
      <c r="AW633" s="71">
        <v>10</v>
      </c>
      <c r="AX633" s="71"/>
      <c r="AY633" s="72"/>
      <c r="AZ633" s="71">
        <v>184130.8430000002</v>
      </c>
      <c r="BA633" s="71">
        <v>611596.31900000013</v>
      </c>
      <c r="BB633" s="71">
        <v>112721.60000000001</v>
      </c>
      <c r="BC633" s="71">
        <v>7651.9</v>
      </c>
      <c r="BD633" s="71">
        <v>0</v>
      </c>
      <c r="BE633" s="71">
        <v>30895.793000000001</v>
      </c>
      <c r="BF633" s="71"/>
      <c r="BG633" s="72"/>
      <c r="BH633" s="71">
        <v>1.004</v>
      </c>
      <c r="BI633" s="71">
        <v>0</v>
      </c>
      <c r="BJ633" s="71">
        <v>9142.2060000000001</v>
      </c>
      <c r="BK633" s="71">
        <v>1591.2329999999999</v>
      </c>
      <c r="BL633" s="71">
        <v>507.37600000000003</v>
      </c>
      <c r="BM633" s="71">
        <v>0</v>
      </c>
      <c r="BN633" s="72"/>
      <c r="BO633" s="71">
        <v>2</v>
      </c>
      <c r="BP633" s="71">
        <v>0</v>
      </c>
      <c r="BQ633" s="71">
        <v>128</v>
      </c>
      <c r="BR633" s="71">
        <v>6</v>
      </c>
      <c r="BS633" s="71">
        <v>40</v>
      </c>
      <c r="BT633" s="71">
        <v>0</v>
      </c>
      <c r="BU633"/>
      <c r="BV633" s="70">
        <v>10490.454</v>
      </c>
      <c r="BW633" s="70">
        <v>228.899</v>
      </c>
      <c r="BX633" s="70">
        <v>150.845</v>
      </c>
      <c r="BY633" s="70">
        <v>134.578</v>
      </c>
      <c r="BZ633" s="70">
        <v>235.90199999999999</v>
      </c>
      <c r="CA633" s="70">
        <v>1.141</v>
      </c>
      <c r="CB633" s="70">
        <v>0</v>
      </c>
      <c r="CC633" s="70">
        <v>0</v>
      </c>
      <c r="CD633" s="70">
        <v>0</v>
      </c>
    </row>
    <row r="634" spans="1:82">
      <c r="A634" s="70" t="s">
        <v>2381</v>
      </c>
      <c r="B634" s="70">
        <v>527</v>
      </c>
      <c r="C634" s="70">
        <v>17</v>
      </c>
      <c r="D634" s="70">
        <v>31</v>
      </c>
      <c r="E634" s="70">
        <v>2020</v>
      </c>
      <c r="F634" s="70" t="s">
        <v>159</v>
      </c>
      <c r="G634" s="1064" t="s">
        <v>2364</v>
      </c>
      <c r="H634" s="70" t="s">
        <v>2365</v>
      </c>
      <c r="I634" s="148"/>
      <c r="J634" s="71">
        <v>9314.2594502686898</v>
      </c>
      <c r="K634" s="71">
        <v>91.263466445702321</v>
      </c>
      <c r="L634" s="71">
        <v>328.07650007571391</v>
      </c>
      <c r="M634" s="71">
        <v>1908.0733182077154</v>
      </c>
      <c r="N634" s="71">
        <v>2116.8393697743336</v>
      </c>
      <c r="O634" s="71">
        <v>1074.7214818337491</v>
      </c>
      <c r="P634" s="71">
        <v>1066.0804130551669</v>
      </c>
      <c r="Q634" s="71">
        <v>79.9709644570612</v>
      </c>
      <c r="R634" s="71">
        <v>451.38590483420012</v>
      </c>
      <c r="S634" s="71">
        <v>142.35452333206413</v>
      </c>
      <c r="T634" s="72"/>
      <c r="U634" s="71">
        <v>380412785</v>
      </c>
      <c r="V634" s="71">
        <v>42220</v>
      </c>
      <c r="W634" s="71">
        <v>7135</v>
      </c>
      <c r="X634" s="71">
        <v>476971</v>
      </c>
      <c r="Y634" s="71">
        <v>656649</v>
      </c>
      <c r="Z634" s="71">
        <v>767967</v>
      </c>
      <c r="AA634" s="71">
        <v>235288</v>
      </c>
      <c r="AB634" s="71">
        <v>1356343</v>
      </c>
      <c r="AC634" s="71">
        <v>80017074</v>
      </c>
      <c r="AD634" s="71">
        <v>142.35452333206413</v>
      </c>
      <c r="AE634" s="72"/>
      <c r="AF634" s="71">
        <v>4471434888.3937311</v>
      </c>
      <c r="AG634" s="71">
        <v>62256511.106314853</v>
      </c>
      <c r="AH634" s="71">
        <v>92978082.34671846</v>
      </c>
      <c r="AI634" s="71">
        <v>2637836634.534421</v>
      </c>
      <c r="AJ634" s="71">
        <v>3362593764.6690912</v>
      </c>
      <c r="AK634" s="71">
        <v>0</v>
      </c>
      <c r="AL634" s="71">
        <v>0</v>
      </c>
      <c r="AM634" s="71">
        <v>177017830.78503078</v>
      </c>
      <c r="AN634" s="71">
        <v>0</v>
      </c>
      <c r="AO634" s="71">
        <v>0</v>
      </c>
      <c r="AP634" s="71">
        <v>10804117711.835308</v>
      </c>
      <c r="AQ634" s="72"/>
      <c r="AR634" s="71">
        <v>42138</v>
      </c>
      <c r="AS634" s="71">
        <v>10216</v>
      </c>
      <c r="AT634" s="71">
        <v>38</v>
      </c>
      <c r="AU634" s="71">
        <v>10</v>
      </c>
      <c r="AV634" s="71">
        <v>0</v>
      </c>
      <c r="AW634" s="71">
        <v>11</v>
      </c>
      <c r="AX634" s="71"/>
      <c r="AY634" s="72"/>
      <c r="AZ634" s="71">
        <v>196542.14400000049</v>
      </c>
      <c r="BA634" s="71">
        <v>648205.81900000013</v>
      </c>
      <c r="BB634" s="71">
        <v>128744.4</v>
      </c>
      <c r="BC634" s="71">
        <v>7701.7999999999993</v>
      </c>
      <c r="BD634" s="71">
        <v>0</v>
      </c>
      <c r="BE634" s="71">
        <v>93815.792999999991</v>
      </c>
      <c r="BF634" s="71"/>
      <c r="BG634" s="72"/>
      <c r="BH634" s="71">
        <v>2.367</v>
      </c>
      <c r="BI634" s="71">
        <v>0</v>
      </c>
      <c r="BJ634" s="71">
        <v>8743.8559999999998</v>
      </c>
      <c r="BK634" s="71">
        <v>1529.229</v>
      </c>
      <c r="BL634" s="71">
        <v>397.57400000000001</v>
      </c>
      <c r="BM634" s="71">
        <v>0</v>
      </c>
      <c r="BN634" s="72"/>
      <c r="BO634" s="71">
        <v>2</v>
      </c>
      <c r="BP634" s="71">
        <v>0</v>
      </c>
      <c r="BQ634" s="71">
        <v>126</v>
      </c>
      <c r="BR634" s="71">
        <v>6</v>
      </c>
      <c r="BS634" s="71">
        <v>39</v>
      </c>
      <c r="BT634" s="71">
        <v>0</v>
      </c>
      <c r="BU634"/>
      <c r="BV634" s="70">
        <v>9978.8880000000008</v>
      </c>
      <c r="BW634" s="70">
        <v>216.21600000000001</v>
      </c>
      <c r="BX634" s="70">
        <v>127.164</v>
      </c>
      <c r="BY634" s="70">
        <v>116.661</v>
      </c>
      <c r="BZ634" s="70">
        <v>207.41</v>
      </c>
      <c r="CA634" s="70">
        <v>2.7309999999999999</v>
      </c>
      <c r="CB634" s="70">
        <v>19.108000000000001</v>
      </c>
      <c r="CC634" s="70">
        <v>4.8479999999999999</v>
      </c>
      <c r="CD634" s="70">
        <v>0</v>
      </c>
    </row>
    <row r="635" spans="1:82">
      <c r="A635" s="70" t="s">
        <v>2382</v>
      </c>
      <c r="B635" s="70">
        <v>527</v>
      </c>
      <c r="C635" s="70">
        <v>18</v>
      </c>
      <c r="D635" s="70">
        <v>31</v>
      </c>
      <c r="E635" s="70">
        <v>2021</v>
      </c>
      <c r="F635" s="70" t="s">
        <v>160</v>
      </c>
      <c r="G635" s="1064" t="s">
        <v>2364</v>
      </c>
      <c r="H635" s="70" t="s">
        <v>2365</v>
      </c>
      <c r="I635" s="148"/>
      <c r="J635" s="71">
        <v>9279.6463305074212</v>
      </c>
      <c r="K635" s="71">
        <v>93.252214441416655</v>
      </c>
      <c r="L635" s="71">
        <v>304.04346709733949</v>
      </c>
      <c r="M635" s="71">
        <v>1835.4701595341573</v>
      </c>
      <c r="N635" s="71">
        <v>2012.8572131522826</v>
      </c>
      <c r="O635" s="71">
        <v>1041.9677679387371</v>
      </c>
      <c r="P635" s="71">
        <v>1092.8129497143684</v>
      </c>
      <c r="Q635" s="71">
        <v>78.328581670848905</v>
      </c>
      <c r="R635" s="71">
        <v>468.61339145939667</v>
      </c>
      <c r="S635" s="71">
        <v>138.29258902721776</v>
      </c>
      <c r="T635" s="72"/>
      <c r="U635" s="71">
        <v>475816225</v>
      </c>
      <c r="V635" s="71">
        <v>42220</v>
      </c>
      <c r="W635" s="71">
        <v>7135</v>
      </c>
      <c r="X635" s="71">
        <v>476971</v>
      </c>
      <c r="Y635" s="71">
        <v>655708</v>
      </c>
      <c r="Z635" s="71">
        <v>766640</v>
      </c>
      <c r="AA635" s="71">
        <v>235185</v>
      </c>
      <c r="AB635" s="71">
        <v>1341539</v>
      </c>
      <c r="AC635" s="71">
        <v>80588600</v>
      </c>
      <c r="AD635" s="71">
        <v>138.29258902721776</v>
      </c>
      <c r="AE635" s="72"/>
      <c r="AF635" s="71">
        <v>4422109670.4766951</v>
      </c>
      <c r="AG635" s="71">
        <v>66548917.302616134</v>
      </c>
      <c r="AH635" s="71">
        <v>91408754.944536358</v>
      </c>
      <c r="AI635" s="71">
        <v>2845253279.731257</v>
      </c>
      <c r="AJ635" s="71">
        <v>3237281438.1193318</v>
      </c>
      <c r="AK635" s="71">
        <v>0</v>
      </c>
      <c r="AL635" s="71">
        <v>0</v>
      </c>
      <c r="AM635" s="71">
        <v>176095624.78579214</v>
      </c>
      <c r="AN635" s="71">
        <v>0</v>
      </c>
      <c r="AO635" s="71">
        <v>0</v>
      </c>
      <c r="AP635" s="71">
        <v>10838697685.360228</v>
      </c>
      <c r="AQ635" s="72"/>
      <c r="AR635" s="71">
        <v>44521</v>
      </c>
      <c r="AS635" s="71">
        <v>10542</v>
      </c>
      <c r="AT635" s="71">
        <v>38</v>
      </c>
      <c r="AU635" s="71">
        <v>10</v>
      </c>
      <c r="AV635" s="71">
        <v>0</v>
      </c>
      <c r="AW635" s="71">
        <v>11</v>
      </c>
      <c r="AX635" s="71"/>
      <c r="AY635" s="72"/>
      <c r="AZ635" s="71">
        <v>211171.88999999431</v>
      </c>
      <c r="BA635" s="71">
        <v>722253.51899999555</v>
      </c>
      <c r="BB635" s="71">
        <v>128744.4</v>
      </c>
      <c r="BC635" s="71">
        <v>7701.8</v>
      </c>
      <c r="BD635" s="71">
        <v>0</v>
      </c>
      <c r="BE635" s="71">
        <v>93815.793000000005</v>
      </c>
      <c r="BF635" s="71"/>
      <c r="BG635" s="72"/>
      <c r="BH635" s="71">
        <v>2.0489999999999999</v>
      </c>
      <c r="BI635" s="71">
        <v>0</v>
      </c>
      <c r="BJ635" s="71">
        <v>9466.9850000000006</v>
      </c>
      <c r="BK635" s="71">
        <v>1524.038</v>
      </c>
      <c r="BL635" s="71">
        <v>485.024</v>
      </c>
      <c r="BM635" s="71">
        <v>0</v>
      </c>
      <c r="BN635" s="72"/>
      <c r="BO635" s="71">
        <v>2</v>
      </c>
      <c r="BP635" s="71">
        <v>0</v>
      </c>
      <c r="BQ635" s="71">
        <v>128</v>
      </c>
      <c r="BR635" s="71">
        <v>6</v>
      </c>
      <c r="BS635" s="71">
        <v>39</v>
      </c>
      <c r="BT635" s="71">
        <v>0</v>
      </c>
      <c r="BU635"/>
      <c r="BV635" s="70">
        <v>10670.928</v>
      </c>
      <c r="BW635" s="70">
        <v>269.95600000000002</v>
      </c>
      <c r="BX635" s="70">
        <v>116.004</v>
      </c>
      <c r="BY635" s="70">
        <v>158.84200000000001</v>
      </c>
      <c r="BZ635" s="70">
        <v>227.81299999999999</v>
      </c>
      <c r="CA635" s="70">
        <v>0</v>
      </c>
      <c r="CB635" s="70">
        <v>28.263999999999999</v>
      </c>
      <c r="CC635" s="70">
        <v>6.2889999999999997</v>
      </c>
      <c r="CD635" s="70">
        <v>0</v>
      </c>
    </row>
    <row r="636" spans="1:82">
      <c r="A636" s="70" t="s">
        <v>2383</v>
      </c>
      <c r="B636" s="70">
        <v>527</v>
      </c>
      <c r="C636" s="70">
        <v>19</v>
      </c>
      <c r="D636" s="70">
        <v>31</v>
      </c>
      <c r="E636" s="70">
        <v>2022</v>
      </c>
      <c r="F636" s="70" t="s">
        <v>161</v>
      </c>
      <c r="G636" s="70" t="s">
        <v>2364</v>
      </c>
      <c r="H636" s="70" t="s">
        <v>2365</v>
      </c>
      <c r="I636" s="148"/>
      <c r="J636" s="71">
        <v>7704.0635824620185</v>
      </c>
      <c r="K636" s="71">
        <v>79.268815414060768</v>
      </c>
      <c r="L636" s="71">
        <v>282.38695741428376</v>
      </c>
      <c r="M636" s="71">
        <v>1513.6782331980151</v>
      </c>
      <c r="N636" s="71">
        <v>1679.9462905537605</v>
      </c>
      <c r="O636" s="71">
        <v>1096.6664948033763</v>
      </c>
      <c r="P636" s="71">
        <v>1078.811213942806</v>
      </c>
      <c r="Q636" s="71">
        <v>78.131171927764655</v>
      </c>
      <c r="R636" s="71">
        <v>456.87391200794588</v>
      </c>
      <c r="S636" s="71">
        <v>138.45288181892678</v>
      </c>
      <c r="T636" s="72"/>
      <c r="U636" s="71">
        <v>540735665</v>
      </c>
      <c r="V636" s="71">
        <v>42220</v>
      </c>
      <c r="W636" s="71">
        <v>7135</v>
      </c>
      <c r="X636" s="71">
        <v>476971</v>
      </c>
      <c r="Y636" s="71">
        <v>656678</v>
      </c>
      <c r="Z636" s="71">
        <v>766628</v>
      </c>
      <c r="AA636" s="71">
        <v>235711</v>
      </c>
      <c r="AB636" s="71">
        <v>1327185</v>
      </c>
      <c r="AC636" s="71">
        <v>79556524.999999985</v>
      </c>
      <c r="AD636" s="71">
        <v>138.45288181892678</v>
      </c>
      <c r="AE636" s="72"/>
      <c r="AF636" s="71">
        <v>4817567281.2785301</v>
      </c>
      <c r="AG636" s="71">
        <v>65755973.293605678</v>
      </c>
      <c r="AH636" s="71">
        <v>98770516.579319075</v>
      </c>
      <c r="AI636" s="71">
        <v>2605115653.62815</v>
      </c>
      <c r="AJ636" s="71">
        <v>3447293895.5084491</v>
      </c>
      <c r="AK636" s="71">
        <v>0</v>
      </c>
      <c r="AL636" s="71">
        <v>0</v>
      </c>
      <c r="AM636" s="71">
        <v>171375808.22770768</v>
      </c>
      <c r="AN636" s="71">
        <v>0</v>
      </c>
      <c r="AO636" s="71">
        <v>0</v>
      </c>
      <c r="AP636" s="71">
        <v>11205879128.51576</v>
      </c>
      <c r="AQ636" s="72"/>
      <c r="AR636" s="71">
        <v>46968</v>
      </c>
      <c r="AS636" s="71">
        <v>10713</v>
      </c>
      <c r="AT636" s="71">
        <v>64</v>
      </c>
      <c r="AU636" s="71">
        <v>10</v>
      </c>
      <c r="AV636" s="71">
        <v>0</v>
      </c>
      <c r="AW636" s="71">
        <v>12</v>
      </c>
      <c r="AX636" s="71"/>
      <c r="AY636" s="72"/>
      <c r="AZ636" s="71">
        <v>226174.33499999053</v>
      </c>
      <c r="BA636" s="71">
        <v>741307.71899999573</v>
      </c>
      <c r="BB636" s="71">
        <v>129250.6</v>
      </c>
      <c r="BC636" s="71">
        <v>7701.8</v>
      </c>
      <c r="BD636" s="71">
        <v>0</v>
      </c>
      <c r="BE636" s="71">
        <v>94178.793000000005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2384</v>
      </c>
      <c r="B637" s="70">
        <v>527</v>
      </c>
      <c r="C637" s="70">
        <v>20</v>
      </c>
      <c r="D637" s="70">
        <v>31</v>
      </c>
      <c r="E637" s="70">
        <v>2023</v>
      </c>
      <c r="F637" s="70" t="s">
        <v>1539</v>
      </c>
      <c r="G637" s="70" t="s">
        <v>2364</v>
      </c>
      <c r="H637" s="70" t="s">
        <v>2365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49596</v>
      </c>
      <c r="AS637" s="71">
        <v>10820</v>
      </c>
      <c r="AT637" s="71">
        <v>64</v>
      </c>
      <c r="AU637" s="71">
        <v>11</v>
      </c>
      <c r="AV637" s="71">
        <v>0</v>
      </c>
      <c r="AW637" s="71">
        <v>12</v>
      </c>
      <c r="AX637" s="71"/>
      <c r="AY637" s="72"/>
      <c r="AZ637" s="71">
        <v>240926.07399998463</v>
      </c>
      <c r="BA637" s="71">
        <v>749692.81899999606</v>
      </c>
      <c r="BB637" s="71">
        <v>129248.2</v>
      </c>
      <c r="BC637" s="71">
        <v>17407.8</v>
      </c>
      <c r="BD637" s="71">
        <v>0</v>
      </c>
      <c r="BE637" s="71">
        <v>94733.516999999993</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2385</v>
      </c>
      <c r="B638" s="70">
        <v>527</v>
      </c>
      <c r="C638" s="70">
        <v>21</v>
      </c>
      <c r="D638" s="70">
        <v>31</v>
      </c>
      <c r="E638" s="70">
        <v>2024</v>
      </c>
      <c r="F638" s="70" t="s">
        <v>1554</v>
      </c>
      <c r="G638" s="70" t="s">
        <v>2364</v>
      </c>
      <c r="H638" s="70" t="s">
        <v>2365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2309</v>
      </c>
      <c r="B9" s="70">
        <v>1</v>
      </c>
      <c r="C9" s="70">
        <v>1</v>
      </c>
      <c r="D9" s="70">
        <v>1</v>
      </c>
      <c r="E9" s="70">
        <v>1990</v>
      </c>
      <c r="F9" s="70" t="s">
        <v>787</v>
      </c>
      <c r="G9" s="1073" t="s">
        <v>2310</v>
      </c>
      <c r="H9" s="70" t="s">
        <v>2311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2312</v>
      </c>
      <c r="B10" s="70">
        <v>2</v>
      </c>
      <c r="C10" s="70">
        <v>2</v>
      </c>
      <c r="D10" s="70">
        <v>1</v>
      </c>
      <c r="E10" s="70">
        <v>2005</v>
      </c>
      <c r="F10" s="70" t="s">
        <v>789</v>
      </c>
      <c r="G10" s="1073" t="s">
        <v>2310</v>
      </c>
      <c r="H10" s="70" t="s">
        <v>2311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2313</v>
      </c>
      <c r="B11" s="70">
        <v>3</v>
      </c>
      <c r="C11" s="70">
        <v>3</v>
      </c>
      <c r="D11" s="70">
        <v>1</v>
      </c>
      <c r="E11" s="70">
        <v>2006</v>
      </c>
      <c r="F11" s="70" t="s">
        <v>790</v>
      </c>
      <c r="G11" s="1073" t="s">
        <v>2310</v>
      </c>
      <c r="H11" s="70" t="s">
        <v>2311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2314</v>
      </c>
      <c r="B12" s="70">
        <v>4</v>
      </c>
      <c r="C12" s="70">
        <v>4</v>
      </c>
      <c r="D12" s="70">
        <v>1</v>
      </c>
      <c r="E12" s="70">
        <v>2007</v>
      </c>
      <c r="F12" s="70" t="s">
        <v>791</v>
      </c>
      <c r="G12" s="1073" t="s">
        <v>2310</v>
      </c>
      <c r="H12" s="70" t="s">
        <v>2311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2315</v>
      </c>
      <c r="B13" s="70">
        <v>5</v>
      </c>
      <c r="C13" s="70">
        <v>5</v>
      </c>
      <c r="D13" s="70">
        <v>1</v>
      </c>
      <c r="E13" s="70">
        <v>2008</v>
      </c>
      <c r="F13" s="70" t="s">
        <v>792</v>
      </c>
      <c r="G13" s="1073" t="s">
        <v>2310</v>
      </c>
      <c r="H13" s="70" t="s">
        <v>2311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2316</v>
      </c>
      <c r="B14" s="70">
        <v>6</v>
      </c>
      <c r="C14" s="70">
        <v>6</v>
      </c>
      <c r="D14" s="70">
        <v>1</v>
      </c>
      <c r="E14" s="70">
        <v>2009</v>
      </c>
      <c r="F14" s="70" t="s">
        <v>176</v>
      </c>
      <c r="G14" s="1073" t="s">
        <v>2310</v>
      </c>
      <c r="H14" s="70" t="s">
        <v>2311</v>
      </c>
      <c r="I14" s="1066"/>
      <c r="J14" s="73">
        <v>0</v>
      </c>
      <c r="K14" s="73">
        <v>0</v>
      </c>
      <c r="L14" s="73">
        <v>0</v>
      </c>
      <c r="M14" s="73">
        <v>0</v>
      </c>
      <c r="N14" s="73">
        <v>0</v>
      </c>
      <c r="O14" s="73">
        <v>0</v>
      </c>
      <c r="P14" s="73">
        <v>0</v>
      </c>
      <c r="Q14" s="73">
        <v>0</v>
      </c>
      <c r="R14" s="73">
        <v>9.51</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3.9279999999999999</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2.94</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14.7</v>
      </c>
      <c r="CM14" s="73">
        <v>0</v>
      </c>
      <c r="CN14" s="73">
        <v>0</v>
      </c>
      <c r="CO14" s="73">
        <v>0</v>
      </c>
      <c r="CP14" s="73">
        <v>0</v>
      </c>
      <c r="CQ14" s="73">
        <v>0</v>
      </c>
      <c r="CR14" s="73">
        <v>0</v>
      </c>
      <c r="CS14" s="73">
        <v>4.5999999999999996</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9.51</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3.9279999999999999</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2.94</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14.7</v>
      </c>
      <c r="GN14" s="73">
        <v>0</v>
      </c>
      <c r="GO14" s="73">
        <v>0</v>
      </c>
      <c r="GP14" s="73">
        <v>0</v>
      </c>
      <c r="GQ14" s="73">
        <v>0</v>
      </c>
      <c r="GR14" s="73">
        <v>0</v>
      </c>
      <c r="GS14" s="73">
        <v>0</v>
      </c>
      <c r="GT14" s="73">
        <v>4.5999999999999996</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13.438000000000001</v>
      </c>
      <c r="HL14" s="73">
        <v>0</v>
      </c>
      <c r="HM14" s="73">
        <v>0</v>
      </c>
      <c r="HN14" s="73">
        <v>0</v>
      </c>
      <c r="HO14" s="73">
        <v>2.94</v>
      </c>
      <c r="HP14" s="73">
        <v>0</v>
      </c>
      <c r="HQ14" s="73">
        <v>0</v>
      </c>
      <c r="HR14" s="73">
        <v>0</v>
      </c>
      <c r="HS14" s="73">
        <v>0</v>
      </c>
      <c r="HT14" s="73">
        <v>0</v>
      </c>
      <c r="HU14" s="73">
        <v>14.7</v>
      </c>
      <c r="HV14" s="73">
        <v>0</v>
      </c>
      <c r="HW14" s="73">
        <v>0</v>
      </c>
      <c r="HX14" s="73">
        <v>4.5999999999999996</v>
      </c>
      <c r="HY14" s="73">
        <v>0</v>
      </c>
      <c r="HZ14" s="73">
        <v>0</v>
      </c>
      <c r="IA14" s="73">
        <v>0</v>
      </c>
      <c r="IB14" s="73">
        <v>0</v>
      </c>
      <c r="IC14" s="73">
        <v>0</v>
      </c>
      <c r="ID14" s="73">
        <v>0</v>
      </c>
      <c r="IE14" s="73">
        <v>0</v>
      </c>
      <c r="IF14" s="73">
        <v>13.438000000000001</v>
      </c>
      <c r="IG14" s="73">
        <v>0</v>
      </c>
      <c r="IH14" s="73">
        <v>0</v>
      </c>
      <c r="II14" s="73">
        <v>0</v>
      </c>
      <c r="IJ14" s="73">
        <v>2.94</v>
      </c>
      <c r="IK14" s="73">
        <v>0</v>
      </c>
      <c r="IL14" s="73">
        <v>0</v>
      </c>
      <c r="IM14" s="73">
        <v>0</v>
      </c>
      <c r="IN14" s="73">
        <v>0</v>
      </c>
      <c r="IO14" s="73">
        <v>0</v>
      </c>
      <c r="IP14" s="73">
        <v>14.7</v>
      </c>
      <c r="IQ14" s="73">
        <v>0</v>
      </c>
      <c r="IR14" s="73">
        <v>0</v>
      </c>
      <c r="IS14" s="73">
        <v>4.5999999999999996</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1</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1</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1</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1</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1</v>
      </c>
      <c r="RC14" s="71">
        <v>0</v>
      </c>
      <c r="RD14" s="71">
        <v>0</v>
      </c>
      <c r="RE14" s="71">
        <v>0</v>
      </c>
      <c r="RF14" s="71">
        <v>0</v>
      </c>
      <c r="RG14" s="71">
        <v>0</v>
      </c>
      <c r="RH14" s="71">
        <v>1</v>
      </c>
      <c r="RI14" s="71">
        <v>0</v>
      </c>
      <c r="RJ14" s="71">
        <v>0</v>
      </c>
      <c r="RK14" s="71">
        <v>1</v>
      </c>
      <c r="RL14" s="71">
        <v>0</v>
      </c>
      <c r="RM14" s="71">
        <v>0</v>
      </c>
      <c r="RN14" s="71">
        <v>0</v>
      </c>
      <c r="RO14" s="71">
        <v>0</v>
      </c>
      <c r="RP14" s="71">
        <v>0</v>
      </c>
      <c r="RQ14" s="71">
        <v>0</v>
      </c>
      <c r="RR14" s="71">
        <v>0</v>
      </c>
      <c r="RS14" s="71">
        <v>2</v>
      </c>
      <c r="RT14" s="71">
        <v>0</v>
      </c>
      <c r="RU14" s="71">
        <v>0</v>
      </c>
      <c r="RV14" s="71">
        <v>0</v>
      </c>
      <c r="RW14" s="71">
        <v>1</v>
      </c>
      <c r="RX14" s="71">
        <v>0</v>
      </c>
      <c r="RY14" s="71">
        <v>0</v>
      </c>
      <c r="RZ14" s="71">
        <v>0</v>
      </c>
      <c r="SA14" s="71">
        <v>0</v>
      </c>
      <c r="SB14" s="71">
        <v>0</v>
      </c>
      <c r="SC14" s="71">
        <v>1</v>
      </c>
      <c r="SD14" s="71">
        <v>0</v>
      </c>
      <c r="SE14" s="71">
        <v>0</v>
      </c>
      <c r="SF14" s="71">
        <v>1</v>
      </c>
      <c r="SG14" s="71">
        <v>0</v>
      </c>
      <c r="SH14" s="71">
        <v>0</v>
      </c>
    </row>
    <row r="15" spans="1:503">
      <c r="A15" s="16" t="s">
        <v>2317</v>
      </c>
      <c r="B15" s="70">
        <v>7</v>
      </c>
      <c r="C15" s="70">
        <v>7</v>
      </c>
      <c r="D15" s="70">
        <v>1</v>
      </c>
      <c r="E15" s="70">
        <v>2010</v>
      </c>
      <c r="F15" s="70" t="s">
        <v>177</v>
      </c>
      <c r="G15" s="1073" t="s">
        <v>2310</v>
      </c>
      <c r="H15" s="70" t="s">
        <v>2311</v>
      </c>
      <c r="I15" s="1066"/>
      <c r="J15" s="73">
        <v>0</v>
      </c>
      <c r="K15" s="73">
        <v>0</v>
      </c>
      <c r="L15" s="73">
        <v>0</v>
      </c>
      <c r="M15" s="73">
        <v>0</v>
      </c>
      <c r="N15" s="73">
        <v>0</v>
      </c>
      <c r="O15" s="73">
        <v>0</v>
      </c>
      <c r="P15" s="73">
        <v>0</v>
      </c>
      <c r="Q15" s="73">
        <v>0</v>
      </c>
      <c r="R15" s="73">
        <v>9.36</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4.4370000000000003</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3.1240000000000001</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16</v>
      </c>
      <c r="CM15" s="73">
        <v>0</v>
      </c>
      <c r="CN15" s="73">
        <v>0</v>
      </c>
      <c r="CO15" s="73">
        <v>0</v>
      </c>
      <c r="CP15" s="73">
        <v>0</v>
      </c>
      <c r="CQ15" s="73">
        <v>0</v>
      </c>
      <c r="CR15" s="73">
        <v>0</v>
      </c>
      <c r="CS15" s="73">
        <v>5.1470000000000002</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9.36</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4.4370000000000003</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3.1240000000000001</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16</v>
      </c>
      <c r="GN15" s="73">
        <v>0</v>
      </c>
      <c r="GO15" s="73">
        <v>0</v>
      </c>
      <c r="GP15" s="73">
        <v>0</v>
      </c>
      <c r="GQ15" s="73">
        <v>0</v>
      </c>
      <c r="GR15" s="73">
        <v>0</v>
      </c>
      <c r="GS15" s="73">
        <v>0</v>
      </c>
      <c r="GT15" s="73">
        <v>5.1470000000000002</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13.797000000000001</v>
      </c>
      <c r="HL15" s="73">
        <v>0</v>
      </c>
      <c r="HM15" s="73">
        <v>0</v>
      </c>
      <c r="HN15" s="73">
        <v>0</v>
      </c>
      <c r="HO15" s="73">
        <v>3.1240000000000001</v>
      </c>
      <c r="HP15" s="73">
        <v>0</v>
      </c>
      <c r="HQ15" s="73">
        <v>0</v>
      </c>
      <c r="HR15" s="73">
        <v>0</v>
      </c>
      <c r="HS15" s="73">
        <v>0</v>
      </c>
      <c r="HT15" s="73">
        <v>0</v>
      </c>
      <c r="HU15" s="73">
        <v>16</v>
      </c>
      <c r="HV15" s="73">
        <v>0</v>
      </c>
      <c r="HW15" s="73">
        <v>0</v>
      </c>
      <c r="HX15" s="73">
        <v>5.1470000000000002</v>
      </c>
      <c r="HY15" s="73">
        <v>0</v>
      </c>
      <c r="HZ15" s="73">
        <v>0</v>
      </c>
      <c r="IA15" s="73">
        <v>0</v>
      </c>
      <c r="IB15" s="73">
        <v>0</v>
      </c>
      <c r="IC15" s="73">
        <v>0</v>
      </c>
      <c r="ID15" s="73">
        <v>0</v>
      </c>
      <c r="IE15" s="73">
        <v>0</v>
      </c>
      <c r="IF15" s="73">
        <v>13.797000000000001</v>
      </c>
      <c r="IG15" s="73">
        <v>0</v>
      </c>
      <c r="IH15" s="73">
        <v>0</v>
      </c>
      <c r="II15" s="73">
        <v>0</v>
      </c>
      <c r="IJ15" s="73">
        <v>3.1240000000000001</v>
      </c>
      <c r="IK15" s="73">
        <v>0</v>
      </c>
      <c r="IL15" s="73">
        <v>0</v>
      </c>
      <c r="IM15" s="73">
        <v>0</v>
      </c>
      <c r="IN15" s="73">
        <v>0</v>
      </c>
      <c r="IO15" s="73">
        <v>0</v>
      </c>
      <c r="IP15" s="73">
        <v>16</v>
      </c>
      <c r="IQ15" s="73">
        <v>0</v>
      </c>
      <c r="IR15" s="73">
        <v>0</v>
      </c>
      <c r="IS15" s="73">
        <v>5.1470000000000002</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1</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1</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1</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1</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1</v>
      </c>
      <c r="RC15" s="71">
        <v>0</v>
      </c>
      <c r="RD15" s="71">
        <v>0</v>
      </c>
      <c r="RE15" s="71">
        <v>0</v>
      </c>
      <c r="RF15" s="71">
        <v>0</v>
      </c>
      <c r="RG15" s="71">
        <v>0</v>
      </c>
      <c r="RH15" s="71">
        <v>1</v>
      </c>
      <c r="RI15" s="71">
        <v>0</v>
      </c>
      <c r="RJ15" s="71">
        <v>0</v>
      </c>
      <c r="RK15" s="71">
        <v>1</v>
      </c>
      <c r="RL15" s="71">
        <v>0</v>
      </c>
      <c r="RM15" s="71">
        <v>0</v>
      </c>
      <c r="RN15" s="71">
        <v>0</v>
      </c>
      <c r="RO15" s="71">
        <v>0</v>
      </c>
      <c r="RP15" s="71">
        <v>0</v>
      </c>
      <c r="RQ15" s="71">
        <v>0</v>
      </c>
      <c r="RR15" s="71">
        <v>0</v>
      </c>
      <c r="RS15" s="71">
        <v>2</v>
      </c>
      <c r="RT15" s="71">
        <v>0</v>
      </c>
      <c r="RU15" s="71">
        <v>0</v>
      </c>
      <c r="RV15" s="71">
        <v>0</v>
      </c>
      <c r="RW15" s="71">
        <v>1</v>
      </c>
      <c r="RX15" s="71">
        <v>0</v>
      </c>
      <c r="RY15" s="71">
        <v>0</v>
      </c>
      <c r="RZ15" s="71">
        <v>0</v>
      </c>
      <c r="SA15" s="71">
        <v>0</v>
      </c>
      <c r="SB15" s="71">
        <v>0</v>
      </c>
      <c r="SC15" s="71">
        <v>1</v>
      </c>
      <c r="SD15" s="71">
        <v>0</v>
      </c>
      <c r="SE15" s="71">
        <v>0</v>
      </c>
      <c r="SF15" s="71">
        <v>1</v>
      </c>
      <c r="SG15" s="71">
        <v>0</v>
      </c>
      <c r="SH15" s="71">
        <v>0</v>
      </c>
    </row>
    <row r="16" spans="1:503">
      <c r="A16" s="16" t="s">
        <v>2318</v>
      </c>
      <c r="B16" s="70">
        <v>8</v>
      </c>
      <c r="C16" s="70">
        <v>8</v>
      </c>
      <c r="D16" s="70">
        <v>1</v>
      </c>
      <c r="E16" s="70">
        <v>2011</v>
      </c>
      <c r="F16" s="70" t="s">
        <v>178</v>
      </c>
      <c r="G16" s="1073" t="s">
        <v>2310</v>
      </c>
      <c r="H16" s="70" t="s">
        <v>2311</v>
      </c>
      <c r="I16" s="1066"/>
      <c r="J16" s="73">
        <v>0</v>
      </c>
      <c r="K16" s="73">
        <v>0</v>
      </c>
      <c r="L16" s="73">
        <v>0</v>
      </c>
      <c r="M16" s="73">
        <v>0</v>
      </c>
      <c r="N16" s="73">
        <v>0</v>
      </c>
      <c r="O16" s="73">
        <v>0</v>
      </c>
      <c r="P16" s="73">
        <v>0</v>
      </c>
      <c r="Q16" s="73">
        <v>0</v>
      </c>
      <c r="R16" s="73">
        <v>8.9459999999999997</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3.8130000000000002</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2.3839999999999999</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13.465999999999999</v>
      </c>
      <c r="CM16" s="73">
        <v>0</v>
      </c>
      <c r="CN16" s="73">
        <v>0</v>
      </c>
      <c r="CO16" s="73">
        <v>0</v>
      </c>
      <c r="CP16" s="73">
        <v>0</v>
      </c>
      <c r="CQ16" s="73">
        <v>0</v>
      </c>
      <c r="CR16" s="73">
        <v>0</v>
      </c>
      <c r="CS16" s="73">
        <v>12.173999999999999</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8.9459999999999997</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3.8130000000000002</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2.3839999999999999</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13.465999999999999</v>
      </c>
      <c r="GN16" s="73">
        <v>0</v>
      </c>
      <c r="GO16" s="73">
        <v>0</v>
      </c>
      <c r="GP16" s="73">
        <v>0</v>
      </c>
      <c r="GQ16" s="73">
        <v>0</v>
      </c>
      <c r="GR16" s="73">
        <v>0</v>
      </c>
      <c r="GS16" s="73">
        <v>0</v>
      </c>
      <c r="GT16" s="73">
        <v>12.173999999999999</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12.759</v>
      </c>
      <c r="HL16" s="73">
        <v>0</v>
      </c>
      <c r="HM16" s="73">
        <v>0</v>
      </c>
      <c r="HN16" s="73">
        <v>0</v>
      </c>
      <c r="HO16" s="73">
        <v>2.3839999999999999</v>
      </c>
      <c r="HP16" s="73">
        <v>0</v>
      </c>
      <c r="HQ16" s="73">
        <v>0</v>
      </c>
      <c r="HR16" s="73">
        <v>0</v>
      </c>
      <c r="HS16" s="73">
        <v>0</v>
      </c>
      <c r="HT16" s="73">
        <v>0</v>
      </c>
      <c r="HU16" s="73">
        <v>13.465999999999999</v>
      </c>
      <c r="HV16" s="73">
        <v>0</v>
      </c>
      <c r="HW16" s="73">
        <v>0</v>
      </c>
      <c r="HX16" s="73">
        <v>12.173999999999999</v>
      </c>
      <c r="HY16" s="73">
        <v>0</v>
      </c>
      <c r="HZ16" s="73">
        <v>0</v>
      </c>
      <c r="IA16" s="73">
        <v>0</v>
      </c>
      <c r="IB16" s="73">
        <v>0</v>
      </c>
      <c r="IC16" s="73">
        <v>0</v>
      </c>
      <c r="ID16" s="73">
        <v>0</v>
      </c>
      <c r="IE16" s="73">
        <v>0</v>
      </c>
      <c r="IF16" s="73">
        <v>12.759</v>
      </c>
      <c r="IG16" s="73">
        <v>0</v>
      </c>
      <c r="IH16" s="73">
        <v>0</v>
      </c>
      <c r="II16" s="73">
        <v>0</v>
      </c>
      <c r="IJ16" s="73">
        <v>2.3839999999999999</v>
      </c>
      <c r="IK16" s="73">
        <v>0</v>
      </c>
      <c r="IL16" s="73">
        <v>0</v>
      </c>
      <c r="IM16" s="73">
        <v>0</v>
      </c>
      <c r="IN16" s="73">
        <v>0</v>
      </c>
      <c r="IO16" s="73">
        <v>0</v>
      </c>
      <c r="IP16" s="73">
        <v>13.465999999999999</v>
      </c>
      <c r="IQ16" s="73">
        <v>0</v>
      </c>
      <c r="IR16" s="73">
        <v>0</v>
      </c>
      <c r="IS16" s="73">
        <v>12.173999999999999</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1</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1</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1</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1</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1</v>
      </c>
      <c r="RC16" s="71">
        <v>0</v>
      </c>
      <c r="RD16" s="71">
        <v>0</v>
      </c>
      <c r="RE16" s="71">
        <v>0</v>
      </c>
      <c r="RF16" s="71">
        <v>0</v>
      </c>
      <c r="RG16" s="71">
        <v>0</v>
      </c>
      <c r="RH16" s="71">
        <v>1</v>
      </c>
      <c r="RI16" s="71">
        <v>0</v>
      </c>
      <c r="RJ16" s="71">
        <v>0</v>
      </c>
      <c r="RK16" s="71">
        <v>1</v>
      </c>
      <c r="RL16" s="71">
        <v>0</v>
      </c>
      <c r="RM16" s="71">
        <v>0</v>
      </c>
      <c r="RN16" s="71">
        <v>0</v>
      </c>
      <c r="RO16" s="71">
        <v>0</v>
      </c>
      <c r="RP16" s="71">
        <v>0</v>
      </c>
      <c r="RQ16" s="71">
        <v>0</v>
      </c>
      <c r="RR16" s="71">
        <v>0</v>
      </c>
      <c r="RS16" s="71">
        <v>2</v>
      </c>
      <c r="RT16" s="71">
        <v>0</v>
      </c>
      <c r="RU16" s="71">
        <v>0</v>
      </c>
      <c r="RV16" s="71">
        <v>0</v>
      </c>
      <c r="RW16" s="71">
        <v>1</v>
      </c>
      <c r="RX16" s="71">
        <v>0</v>
      </c>
      <c r="RY16" s="71">
        <v>0</v>
      </c>
      <c r="RZ16" s="71">
        <v>0</v>
      </c>
      <c r="SA16" s="71">
        <v>0</v>
      </c>
      <c r="SB16" s="71">
        <v>0</v>
      </c>
      <c r="SC16" s="71">
        <v>1</v>
      </c>
      <c r="SD16" s="71">
        <v>0</v>
      </c>
      <c r="SE16" s="71">
        <v>0</v>
      </c>
      <c r="SF16" s="71">
        <v>1</v>
      </c>
      <c r="SG16" s="71">
        <v>0</v>
      </c>
      <c r="SH16" s="71">
        <v>0</v>
      </c>
    </row>
    <row r="17" spans="1:502">
      <c r="A17" s="16" t="s">
        <v>2319</v>
      </c>
      <c r="B17" s="70">
        <v>9</v>
      </c>
      <c r="C17" s="70">
        <v>9</v>
      </c>
      <c r="D17" s="70">
        <v>1</v>
      </c>
      <c r="E17" s="70">
        <v>2012</v>
      </c>
      <c r="F17" s="70" t="s">
        <v>179</v>
      </c>
      <c r="G17" s="1073" t="s">
        <v>2310</v>
      </c>
      <c r="H17" s="70" t="s">
        <v>2311</v>
      </c>
      <c r="I17" s="1066"/>
      <c r="J17" s="73">
        <v>0</v>
      </c>
      <c r="K17" s="73">
        <v>0</v>
      </c>
      <c r="L17" s="73">
        <v>0</v>
      </c>
      <c r="M17" s="73">
        <v>0</v>
      </c>
      <c r="N17" s="73">
        <v>0</v>
      </c>
      <c r="O17" s="73">
        <v>0</v>
      </c>
      <c r="P17" s="73">
        <v>0</v>
      </c>
      <c r="Q17" s="73">
        <v>0</v>
      </c>
      <c r="R17" s="73">
        <v>11.573</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6.0149999999999997</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3.6040000000000001</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18.553999999999998</v>
      </c>
      <c r="CM17" s="73">
        <v>0</v>
      </c>
      <c r="CN17" s="73">
        <v>0</v>
      </c>
      <c r="CO17" s="73">
        <v>0</v>
      </c>
      <c r="CP17" s="73">
        <v>0</v>
      </c>
      <c r="CQ17" s="73">
        <v>0</v>
      </c>
      <c r="CR17" s="73">
        <v>0</v>
      </c>
      <c r="CS17" s="73">
        <v>13.574</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11.573</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6.0149999999999997</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3.6040000000000001</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18.553999999999998</v>
      </c>
      <c r="GN17" s="73">
        <v>0</v>
      </c>
      <c r="GO17" s="73">
        <v>0</v>
      </c>
      <c r="GP17" s="73">
        <v>0</v>
      </c>
      <c r="GQ17" s="73">
        <v>0</v>
      </c>
      <c r="GR17" s="73">
        <v>0</v>
      </c>
      <c r="GS17" s="73">
        <v>0</v>
      </c>
      <c r="GT17" s="73">
        <v>13.574</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17.588000000000001</v>
      </c>
      <c r="HL17" s="73">
        <v>0</v>
      </c>
      <c r="HM17" s="73">
        <v>0</v>
      </c>
      <c r="HN17" s="73">
        <v>0</v>
      </c>
      <c r="HO17" s="73">
        <v>3.6040000000000001</v>
      </c>
      <c r="HP17" s="73">
        <v>0</v>
      </c>
      <c r="HQ17" s="73">
        <v>0</v>
      </c>
      <c r="HR17" s="73">
        <v>0</v>
      </c>
      <c r="HS17" s="73">
        <v>0</v>
      </c>
      <c r="HT17" s="73">
        <v>0</v>
      </c>
      <c r="HU17" s="73">
        <v>18.553999999999998</v>
      </c>
      <c r="HV17" s="73">
        <v>0</v>
      </c>
      <c r="HW17" s="73">
        <v>0</v>
      </c>
      <c r="HX17" s="73">
        <v>13.574</v>
      </c>
      <c r="HY17" s="73">
        <v>0</v>
      </c>
      <c r="HZ17" s="73">
        <v>0</v>
      </c>
      <c r="IA17" s="73">
        <v>0</v>
      </c>
      <c r="IB17" s="73">
        <v>0</v>
      </c>
      <c r="IC17" s="73">
        <v>0</v>
      </c>
      <c r="ID17" s="73">
        <v>0</v>
      </c>
      <c r="IE17" s="73">
        <v>0</v>
      </c>
      <c r="IF17" s="73">
        <v>17.588000000000001</v>
      </c>
      <c r="IG17" s="73">
        <v>0</v>
      </c>
      <c r="IH17" s="73">
        <v>0</v>
      </c>
      <c r="II17" s="73">
        <v>0</v>
      </c>
      <c r="IJ17" s="73">
        <v>3.6040000000000001</v>
      </c>
      <c r="IK17" s="73">
        <v>0</v>
      </c>
      <c r="IL17" s="73">
        <v>0</v>
      </c>
      <c r="IM17" s="73">
        <v>0</v>
      </c>
      <c r="IN17" s="73">
        <v>0</v>
      </c>
      <c r="IO17" s="73">
        <v>0</v>
      </c>
      <c r="IP17" s="73">
        <v>18.553999999999998</v>
      </c>
      <c r="IQ17" s="73">
        <v>0</v>
      </c>
      <c r="IR17" s="73">
        <v>0</v>
      </c>
      <c r="IS17" s="73">
        <v>13.574</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1</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1</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1</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1</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1</v>
      </c>
      <c r="RC17" s="71">
        <v>0</v>
      </c>
      <c r="RD17" s="71">
        <v>0</v>
      </c>
      <c r="RE17" s="71">
        <v>0</v>
      </c>
      <c r="RF17" s="71">
        <v>0</v>
      </c>
      <c r="RG17" s="71">
        <v>0</v>
      </c>
      <c r="RH17" s="71">
        <v>1</v>
      </c>
      <c r="RI17" s="71">
        <v>0</v>
      </c>
      <c r="RJ17" s="71">
        <v>0</v>
      </c>
      <c r="RK17" s="71">
        <v>1</v>
      </c>
      <c r="RL17" s="71">
        <v>0</v>
      </c>
      <c r="RM17" s="71">
        <v>0</v>
      </c>
      <c r="RN17" s="71">
        <v>0</v>
      </c>
      <c r="RO17" s="71">
        <v>0</v>
      </c>
      <c r="RP17" s="71">
        <v>0</v>
      </c>
      <c r="RQ17" s="71">
        <v>0</v>
      </c>
      <c r="RR17" s="71">
        <v>0</v>
      </c>
      <c r="RS17" s="71">
        <v>2</v>
      </c>
      <c r="RT17" s="71">
        <v>0</v>
      </c>
      <c r="RU17" s="71">
        <v>0</v>
      </c>
      <c r="RV17" s="71">
        <v>0</v>
      </c>
      <c r="RW17" s="71">
        <v>1</v>
      </c>
      <c r="RX17" s="71">
        <v>0</v>
      </c>
      <c r="RY17" s="71">
        <v>0</v>
      </c>
      <c r="RZ17" s="71">
        <v>0</v>
      </c>
      <c r="SA17" s="71">
        <v>0</v>
      </c>
      <c r="SB17" s="71">
        <v>0</v>
      </c>
      <c r="SC17" s="71">
        <v>1</v>
      </c>
      <c r="SD17" s="71">
        <v>0</v>
      </c>
      <c r="SE17" s="71">
        <v>0</v>
      </c>
      <c r="SF17" s="71">
        <v>1</v>
      </c>
      <c r="SG17" s="71">
        <v>0</v>
      </c>
      <c r="SH17" s="71">
        <v>0</v>
      </c>
    </row>
    <row r="18" spans="1:502">
      <c r="A18" s="16" t="s">
        <v>2320</v>
      </c>
      <c r="B18" s="70">
        <v>10</v>
      </c>
      <c r="C18" s="70">
        <v>10</v>
      </c>
      <c r="D18" s="70">
        <v>1</v>
      </c>
      <c r="E18" s="70">
        <v>2013</v>
      </c>
      <c r="F18" s="70" t="s">
        <v>180</v>
      </c>
      <c r="G18" s="1073" t="s">
        <v>2310</v>
      </c>
      <c r="H18" s="70" t="s">
        <v>2311</v>
      </c>
      <c r="I18" s="1066"/>
      <c r="J18" s="73">
        <v>0</v>
      </c>
      <c r="K18" s="73">
        <v>0</v>
      </c>
      <c r="L18" s="73">
        <v>0</v>
      </c>
      <c r="M18" s="73">
        <v>0</v>
      </c>
      <c r="N18" s="73">
        <v>0</v>
      </c>
      <c r="O18" s="73">
        <v>0</v>
      </c>
      <c r="P18" s="73">
        <v>0</v>
      </c>
      <c r="Q18" s="73">
        <v>0</v>
      </c>
      <c r="R18" s="73">
        <v>12.06</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7.7480000000000002</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4.125</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22.93</v>
      </c>
      <c r="CM18" s="73">
        <v>0</v>
      </c>
      <c r="CN18" s="73">
        <v>0</v>
      </c>
      <c r="CO18" s="73">
        <v>0</v>
      </c>
      <c r="CP18" s="73">
        <v>0</v>
      </c>
      <c r="CQ18" s="73">
        <v>0</v>
      </c>
      <c r="CR18" s="73">
        <v>0</v>
      </c>
      <c r="CS18" s="73">
        <v>16.428999999999998</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12.06</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7.7480000000000002</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4.125</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22.93</v>
      </c>
      <c r="GN18" s="73">
        <v>0</v>
      </c>
      <c r="GO18" s="73">
        <v>0</v>
      </c>
      <c r="GP18" s="73">
        <v>0</v>
      </c>
      <c r="GQ18" s="73">
        <v>0</v>
      </c>
      <c r="GR18" s="73">
        <v>0</v>
      </c>
      <c r="GS18" s="73">
        <v>0</v>
      </c>
      <c r="GT18" s="73">
        <v>16.428999999999998</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19.808</v>
      </c>
      <c r="HL18" s="73">
        <v>0</v>
      </c>
      <c r="HM18" s="73">
        <v>0</v>
      </c>
      <c r="HN18" s="73">
        <v>0</v>
      </c>
      <c r="HO18" s="73">
        <v>4.125</v>
      </c>
      <c r="HP18" s="73">
        <v>0</v>
      </c>
      <c r="HQ18" s="73">
        <v>0</v>
      </c>
      <c r="HR18" s="73">
        <v>0</v>
      </c>
      <c r="HS18" s="73">
        <v>0</v>
      </c>
      <c r="HT18" s="73">
        <v>0</v>
      </c>
      <c r="HU18" s="73">
        <v>22.93</v>
      </c>
      <c r="HV18" s="73">
        <v>0</v>
      </c>
      <c r="HW18" s="73">
        <v>0</v>
      </c>
      <c r="HX18" s="73">
        <v>16.428999999999998</v>
      </c>
      <c r="HY18" s="73">
        <v>0</v>
      </c>
      <c r="HZ18" s="73">
        <v>0</v>
      </c>
      <c r="IA18" s="73">
        <v>0</v>
      </c>
      <c r="IB18" s="73">
        <v>0</v>
      </c>
      <c r="IC18" s="73">
        <v>0</v>
      </c>
      <c r="ID18" s="73">
        <v>0</v>
      </c>
      <c r="IE18" s="73">
        <v>0</v>
      </c>
      <c r="IF18" s="73">
        <v>19.808</v>
      </c>
      <c r="IG18" s="73">
        <v>0</v>
      </c>
      <c r="IH18" s="73">
        <v>0</v>
      </c>
      <c r="II18" s="73">
        <v>0</v>
      </c>
      <c r="IJ18" s="73">
        <v>4.125</v>
      </c>
      <c r="IK18" s="73">
        <v>0</v>
      </c>
      <c r="IL18" s="73">
        <v>0</v>
      </c>
      <c r="IM18" s="73">
        <v>0</v>
      </c>
      <c r="IN18" s="73">
        <v>0</v>
      </c>
      <c r="IO18" s="73">
        <v>0</v>
      </c>
      <c r="IP18" s="73">
        <v>22.93</v>
      </c>
      <c r="IQ18" s="73">
        <v>0</v>
      </c>
      <c r="IR18" s="73">
        <v>0</v>
      </c>
      <c r="IS18" s="73">
        <v>16.428999999999998</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1</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1</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1</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1</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1</v>
      </c>
      <c r="RC18" s="71">
        <v>0</v>
      </c>
      <c r="RD18" s="71">
        <v>0</v>
      </c>
      <c r="RE18" s="71">
        <v>0</v>
      </c>
      <c r="RF18" s="71">
        <v>0</v>
      </c>
      <c r="RG18" s="71">
        <v>0</v>
      </c>
      <c r="RH18" s="71">
        <v>1</v>
      </c>
      <c r="RI18" s="71">
        <v>0</v>
      </c>
      <c r="RJ18" s="71">
        <v>0</v>
      </c>
      <c r="RK18" s="71">
        <v>1</v>
      </c>
      <c r="RL18" s="71">
        <v>0</v>
      </c>
      <c r="RM18" s="71">
        <v>0</v>
      </c>
      <c r="RN18" s="71">
        <v>0</v>
      </c>
      <c r="RO18" s="71">
        <v>0</v>
      </c>
      <c r="RP18" s="71">
        <v>0</v>
      </c>
      <c r="RQ18" s="71">
        <v>0</v>
      </c>
      <c r="RR18" s="71">
        <v>0</v>
      </c>
      <c r="RS18" s="71">
        <v>2</v>
      </c>
      <c r="RT18" s="71">
        <v>0</v>
      </c>
      <c r="RU18" s="71">
        <v>0</v>
      </c>
      <c r="RV18" s="71">
        <v>0</v>
      </c>
      <c r="RW18" s="71">
        <v>1</v>
      </c>
      <c r="RX18" s="71">
        <v>0</v>
      </c>
      <c r="RY18" s="71">
        <v>0</v>
      </c>
      <c r="RZ18" s="71">
        <v>0</v>
      </c>
      <c r="SA18" s="71">
        <v>0</v>
      </c>
      <c r="SB18" s="71">
        <v>0</v>
      </c>
      <c r="SC18" s="71">
        <v>1</v>
      </c>
      <c r="SD18" s="71">
        <v>0</v>
      </c>
      <c r="SE18" s="71">
        <v>0</v>
      </c>
      <c r="SF18" s="71">
        <v>1</v>
      </c>
      <c r="SG18" s="71">
        <v>0</v>
      </c>
      <c r="SH18" s="71">
        <v>0</v>
      </c>
    </row>
    <row r="19" spans="1:502">
      <c r="A19" s="16" t="s">
        <v>2321</v>
      </c>
      <c r="B19" s="70">
        <v>11</v>
      </c>
      <c r="C19" s="70">
        <v>11</v>
      </c>
      <c r="D19" s="70">
        <v>1</v>
      </c>
      <c r="E19" s="70">
        <v>2014</v>
      </c>
      <c r="F19" s="70" t="s">
        <v>181</v>
      </c>
      <c r="G19" s="1073" t="s">
        <v>2310</v>
      </c>
      <c r="H19" s="70" t="s">
        <v>2311</v>
      </c>
      <c r="I19" s="1066"/>
      <c r="J19" s="73">
        <v>0</v>
      </c>
      <c r="K19" s="73">
        <v>0</v>
      </c>
      <c r="L19" s="73">
        <v>0</v>
      </c>
      <c r="M19" s="73">
        <v>0</v>
      </c>
      <c r="N19" s="73">
        <v>0</v>
      </c>
      <c r="O19" s="73">
        <v>0</v>
      </c>
      <c r="P19" s="73">
        <v>0</v>
      </c>
      <c r="Q19" s="73">
        <v>0</v>
      </c>
      <c r="R19" s="73">
        <v>11.55</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8.4039999999999999</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4.0060000000000002</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21.738</v>
      </c>
      <c r="CM19" s="73">
        <v>0</v>
      </c>
      <c r="CN19" s="73">
        <v>0</v>
      </c>
      <c r="CO19" s="73">
        <v>0</v>
      </c>
      <c r="CP19" s="73">
        <v>0</v>
      </c>
      <c r="CQ19" s="73">
        <v>0</v>
      </c>
      <c r="CR19" s="73">
        <v>0</v>
      </c>
      <c r="CS19" s="73">
        <v>17.582000000000001</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11.55</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8.4039999999999999</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4.0060000000000002</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21.738</v>
      </c>
      <c r="GN19" s="73">
        <v>0</v>
      </c>
      <c r="GO19" s="73">
        <v>0</v>
      </c>
      <c r="GP19" s="73">
        <v>0</v>
      </c>
      <c r="GQ19" s="73">
        <v>0</v>
      </c>
      <c r="GR19" s="73">
        <v>0</v>
      </c>
      <c r="GS19" s="73">
        <v>0</v>
      </c>
      <c r="GT19" s="73">
        <v>17.582000000000001</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19.954000000000001</v>
      </c>
      <c r="HL19" s="73">
        <v>0</v>
      </c>
      <c r="HM19" s="73">
        <v>0</v>
      </c>
      <c r="HN19" s="73">
        <v>0</v>
      </c>
      <c r="HO19" s="73">
        <v>4.0060000000000002</v>
      </c>
      <c r="HP19" s="73">
        <v>0</v>
      </c>
      <c r="HQ19" s="73">
        <v>0</v>
      </c>
      <c r="HR19" s="73">
        <v>0</v>
      </c>
      <c r="HS19" s="73">
        <v>0</v>
      </c>
      <c r="HT19" s="73">
        <v>0</v>
      </c>
      <c r="HU19" s="73">
        <v>21.738</v>
      </c>
      <c r="HV19" s="73">
        <v>0</v>
      </c>
      <c r="HW19" s="73">
        <v>0</v>
      </c>
      <c r="HX19" s="73">
        <v>17.582000000000001</v>
      </c>
      <c r="HY19" s="73">
        <v>0</v>
      </c>
      <c r="HZ19" s="73">
        <v>0</v>
      </c>
      <c r="IA19" s="73">
        <v>0</v>
      </c>
      <c r="IB19" s="73">
        <v>0</v>
      </c>
      <c r="IC19" s="73">
        <v>0</v>
      </c>
      <c r="ID19" s="73">
        <v>0</v>
      </c>
      <c r="IE19" s="73">
        <v>0</v>
      </c>
      <c r="IF19" s="73">
        <v>19.954000000000001</v>
      </c>
      <c r="IG19" s="73">
        <v>0</v>
      </c>
      <c r="IH19" s="73">
        <v>0</v>
      </c>
      <c r="II19" s="73">
        <v>0</v>
      </c>
      <c r="IJ19" s="73">
        <v>4.0060000000000002</v>
      </c>
      <c r="IK19" s="73">
        <v>0</v>
      </c>
      <c r="IL19" s="73">
        <v>0</v>
      </c>
      <c r="IM19" s="73">
        <v>0</v>
      </c>
      <c r="IN19" s="73">
        <v>0</v>
      </c>
      <c r="IO19" s="73">
        <v>0</v>
      </c>
      <c r="IP19" s="73">
        <v>21.738</v>
      </c>
      <c r="IQ19" s="73">
        <v>0</v>
      </c>
      <c r="IR19" s="73">
        <v>0</v>
      </c>
      <c r="IS19" s="73">
        <v>17.582000000000001</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1</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1</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1</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1</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1</v>
      </c>
      <c r="RC19" s="71">
        <v>0</v>
      </c>
      <c r="RD19" s="71">
        <v>0</v>
      </c>
      <c r="RE19" s="71">
        <v>0</v>
      </c>
      <c r="RF19" s="71">
        <v>0</v>
      </c>
      <c r="RG19" s="71">
        <v>0</v>
      </c>
      <c r="RH19" s="71">
        <v>1</v>
      </c>
      <c r="RI19" s="71">
        <v>0</v>
      </c>
      <c r="RJ19" s="71">
        <v>0</v>
      </c>
      <c r="RK19" s="71">
        <v>1</v>
      </c>
      <c r="RL19" s="71">
        <v>0</v>
      </c>
      <c r="RM19" s="71">
        <v>0</v>
      </c>
      <c r="RN19" s="71">
        <v>0</v>
      </c>
      <c r="RO19" s="71">
        <v>0</v>
      </c>
      <c r="RP19" s="71">
        <v>0</v>
      </c>
      <c r="RQ19" s="71">
        <v>0</v>
      </c>
      <c r="RR19" s="71">
        <v>0</v>
      </c>
      <c r="RS19" s="71">
        <v>2</v>
      </c>
      <c r="RT19" s="71">
        <v>0</v>
      </c>
      <c r="RU19" s="71">
        <v>0</v>
      </c>
      <c r="RV19" s="71">
        <v>0</v>
      </c>
      <c r="RW19" s="71">
        <v>1</v>
      </c>
      <c r="RX19" s="71">
        <v>0</v>
      </c>
      <c r="RY19" s="71">
        <v>0</v>
      </c>
      <c r="RZ19" s="71">
        <v>0</v>
      </c>
      <c r="SA19" s="71">
        <v>0</v>
      </c>
      <c r="SB19" s="71">
        <v>0</v>
      </c>
      <c r="SC19" s="71">
        <v>1</v>
      </c>
      <c r="SD19" s="71">
        <v>0</v>
      </c>
      <c r="SE19" s="71">
        <v>0</v>
      </c>
      <c r="SF19" s="71">
        <v>1</v>
      </c>
      <c r="SG19" s="71">
        <v>0</v>
      </c>
      <c r="SH19" s="71">
        <v>0</v>
      </c>
    </row>
    <row r="20" spans="1:502">
      <c r="A20" s="16" t="s">
        <v>2322</v>
      </c>
      <c r="B20" s="70">
        <v>12</v>
      </c>
      <c r="C20" s="70">
        <v>12</v>
      </c>
      <c r="D20" s="70">
        <v>1</v>
      </c>
      <c r="E20" s="70">
        <v>2015</v>
      </c>
      <c r="F20" s="70" t="s">
        <v>182</v>
      </c>
      <c r="G20" s="1073" t="s">
        <v>2310</v>
      </c>
      <c r="H20" s="70" t="s">
        <v>2311</v>
      </c>
      <c r="I20" s="1066"/>
      <c r="J20" s="73">
        <v>0</v>
      </c>
      <c r="K20" s="73">
        <v>0</v>
      </c>
      <c r="L20" s="73">
        <v>0</v>
      </c>
      <c r="M20" s="73">
        <v>0</v>
      </c>
      <c r="N20" s="73">
        <v>0</v>
      </c>
      <c r="O20" s="73">
        <v>0</v>
      </c>
      <c r="P20" s="73">
        <v>0</v>
      </c>
      <c r="Q20" s="73">
        <v>0</v>
      </c>
      <c r="R20" s="73">
        <v>10.348000000000001</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8.7029999999999994</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3.8679999999999999</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21.193999999999999</v>
      </c>
      <c r="CM20" s="73">
        <v>0</v>
      </c>
      <c r="CN20" s="73">
        <v>0</v>
      </c>
      <c r="CO20" s="73">
        <v>0</v>
      </c>
      <c r="CP20" s="73">
        <v>0</v>
      </c>
      <c r="CQ20" s="73">
        <v>0</v>
      </c>
      <c r="CR20" s="73">
        <v>0</v>
      </c>
      <c r="CS20" s="73">
        <v>47.866999999999997</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10.348000000000001</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8.7029999999999994</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3.8679999999999999</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21.193999999999999</v>
      </c>
      <c r="GN20" s="73">
        <v>0</v>
      </c>
      <c r="GO20" s="73">
        <v>0</v>
      </c>
      <c r="GP20" s="73">
        <v>0</v>
      </c>
      <c r="GQ20" s="73">
        <v>0</v>
      </c>
      <c r="GR20" s="73">
        <v>0</v>
      </c>
      <c r="GS20" s="73">
        <v>0</v>
      </c>
      <c r="GT20" s="73">
        <v>47.866999999999997</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19.050999999999998</v>
      </c>
      <c r="HL20" s="73">
        <v>0</v>
      </c>
      <c r="HM20" s="73">
        <v>0</v>
      </c>
      <c r="HN20" s="73">
        <v>0</v>
      </c>
      <c r="HO20" s="73">
        <v>3.8679999999999999</v>
      </c>
      <c r="HP20" s="73">
        <v>0</v>
      </c>
      <c r="HQ20" s="73">
        <v>0</v>
      </c>
      <c r="HR20" s="73">
        <v>0</v>
      </c>
      <c r="HS20" s="73">
        <v>0</v>
      </c>
      <c r="HT20" s="73">
        <v>0</v>
      </c>
      <c r="HU20" s="73">
        <v>21.193999999999999</v>
      </c>
      <c r="HV20" s="73">
        <v>0</v>
      </c>
      <c r="HW20" s="73">
        <v>0</v>
      </c>
      <c r="HX20" s="73">
        <v>47.866999999999997</v>
      </c>
      <c r="HY20" s="73">
        <v>0</v>
      </c>
      <c r="HZ20" s="73">
        <v>0</v>
      </c>
      <c r="IA20" s="73">
        <v>0</v>
      </c>
      <c r="IB20" s="73">
        <v>0</v>
      </c>
      <c r="IC20" s="73">
        <v>0</v>
      </c>
      <c r="ID20" s="73">
        <v>0</v>
      </c>
      <c r="IE20" s="73">
        <v>0</v>
      </c>
      <c r="IF20" s="73">
        <v>19.050999999999998</v>
      </c>
      <c r="IG20" s="73">
        <v>0</v>
      </c>
      <c r="IH20" s="73">
        <v>0</v>
      </c>
      <c r="II20" s="73">
        <v>0</v>
      </c>
      <c r="IJ20" s="73">
        <v>3.8679999999999999</v>
      </c>
      <c r="IK20" s="73">
        <v>0</v>
      </c>
      <c r="IL20" s="73">
        <v>0</v>
      </c>
      <c r="IM20" s="73">
        <v>0</v>
      </c>
      <c r="IN20" s="73">
        <v>0</v>
      </c>
      <c r="IO20" s="73">
        <v>0</v>
      </c>
      <c r="IP20" s="73">
        <v>21.193999999999999</v>
      </c>
      <c r="IQ20" s="73">
        <v>0</v>
      </c>
      <c r="IR20" s="73">
        <v>0</v>
      </c>
      <c r="IS20" s="73">
        <v>47.866999999999997</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1</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1</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1</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1</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1</v>
      </c>
      <c r="RC20" s="71">
        <v>0</v>
      </c>
      <c r="RD20" s="71">
        <v>0</v>
      </c>
      <c r="RE20" s="71">
        <v>0</v>
      </c>
      <c r="RF20" s="71">
        <v>0</v>
      </c>
      <c r="RG20" s="71">
        <v>0</v>
      </c>
      <c r="RH20" s="71">
        <v>1</v>
      </c>
      <c r="RI20" s="71">
        <v>0</v>
      </c>
      <c r="RJ20" s="71">
        <v>0</v>
      </c>
      <c r="RK20" s="71">
        <v>1</v>
      </c>
      <c r="RL20" s="71">
        <v>0</v>
      </c>
      <c r="RM20" s="71">
        <v>0</v>
      </c>
      <c r="RN20" s="71">
        <v>0</v>
      </c>
      <c r="RO20" s="71">
        <v>0</v>
      </c>
      <c r="RP20" s="71">
        <v>0</v>
      </c>
      <c r="RQ20" s="71">
        <v>0</v>
      </c>
      <c r="RR20" s="71">
        <v>0</v>
      </c>
      <c r="RS20" s="71">
        <v>2</v>
      </c>
      <c r="RT20" s="71">
        <v>0</v>
      </c>
      <c r="RU20" s="71">
        <v>0</v>
      </c>
      <c r="RV20" s="71">
        <v>0</v>
      </c>
      <c r="RW20" s="71">
        <v>1</v>
      </c>
      <c r="RX20" s="71">
        <v>0</v>
      </c>
      <c r="RY20" s="71">
        <v>0</v>
      </c>
      <c r="RZ20" s="71">
        <v>0</v>
      </c>
      <c r="SA20" s="71">
        <v>0</v>
      </c>
      <c r="SB20" s="71">
        <v>0</v>
      </c>
      <c r="SC20" s="71">
        <v>1</v>
      </c>
      <c r="SD20" s="71">
        <v>0</v>
      </c>
      <c r="SE20" s="71">
        <v>0</v>
      </c>
      <c r="SF20" s="71">
        <v>1</v>
      </c>
      <c r="SG20" s="71">
        <v>0</v>
      </c>
      <c r="SH20" s="71">
        <v>0</v>
      </c>
    </row>
    <row r="21" spans="1:502">
      <c r="A21" s="16" t="s">
        <v>2323</v>
      </c>
      <c r="B21" s="70">
        <v>13</v>
      </c>
      <c r="C21" s="70">
        <v>13</v>
      </c>
      <c r="D21" s="70">
        <v>1</v>
      </c>
      <c r="E21" s="70">
        <v>2016</v>
      </c>
      <c r="F21" s="70" t="s">
        <v>155</v>
      </c>
      <c r="G21" s="1073" t="s">
        <v>2310</v>
      </c>
      <c r="H21" s="70" t="s">
        <v>2311</v>
      </c>
      <c r="I21" s="1066"/>
      <c r="J21" s="73">
        <v>0</v>
      </c>
      <c r="K21" s="73">
        <v>0</v>
      </c>
      <c r="L21" s="73">
        <v>0</v>
      </c>
      <c r="M21" s="73">
        <v>0</v>
      </c>
      <c r="N21" s="73">
        <v>0</v>
      </c>
      <c r="O21" s="73">
        <v>0</v>
      </c>
      <c r="P21" s="73">
        <v>0</v>
      </c>
      <c r="Q21" s="73">
        <v>0</v>
      </c>
      <c r="R21" s="73">
        <v>9.9450000000000003</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8.7140000000000004</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3.7810000000000001</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21.565000000000001</v>
      </c>
      <c r="CM21" s="73">
        <v>0</v>
      </c>
      <c r="CN21" s="73">
        <v>0</v>
      </c>
      <c r="CO21" s="73">
        <v>0</v>
      </c>
      <c r="CP21" s="73">
        <v>0</v>
      </c>
      <c r="CQ21" s="73">
        <v>0</v>
      </c>
      <c r="CR21" s="73">
        <v>0</v>
      </c>
      <c r="CS21" s="73">
        <v>205.78399999999999</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9.9450000000000003</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8.7140000000000004</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3.7810000000000001</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21.565000000000001</v>
      </c>
      <c r="GN21" s="73">
        <v>0</v>
      </c>
      <c r="GO21" s="73">
        <v>0</v>
      </c>
      <c r="GP21" s="73">
        <v>0</v>
      </c>
      <c r="GQ21" s="73">
        <v>0</v>
      </c>
      <c r="GR21" s="73">
        <v>0</v>
      </c>
      <c r="GS21" s="73">
        <v>0</v>
      </c>
      <c r="GT21" s="73">
        <v>205.78399999999999</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18.658999999999999</v>
      </c>
      <c r="HL21" s="73">
        <v>0</v>
      </c>
      <c r="HM21" s="73">
        <v>0</v>
      </c>
      <c r="HN21" s="73">
        <v>0</v>
      </c>
      <c r="HO21" s="73">
        <v>3.7810000000000001</v>
      </c>
      <c r="HP21" s="73">
        <v>0</v>
      </c>
      <c r="HQ21" s="73">
        <v>0</v>
      </c>
      <c r="HR21" s="73">
        <v>0</v>
      </c>
      <c r="HS21" s="73">
        <v>0</v>
      </c>
      <c r="HT21" s="73">
        <v>0</v>
      </c>
      <c r="HU21" s="73">
        <v>21.565000000000001</v>
      </c>
      <c r="HV21" s="73">
        <v>0</v>
      </c>
      <c r="HW21" s="73">
        <v>0</v>
      </c>
      <c r="HX21" s="73">
        <v>205.78399999999999</v>
      </c>
      <c r="HY21" s="73">
        <v>0</v>
      </c>
      <c r="HZ21" s="73">
        <v>0</v>
      </c>
      <c r="IA21" s="73">
        <v>0</v>
      </c>
      <c r="IB21" s="73">
        <v>0</v>
      </c>
      <c r="IC21" s="73">
        <v>0</v>
      </c>
      <c r="ID21" s="73">
        <v>0</v>
      </c>
      <c r="IE21" s="73">
        <v>0</v>
      </c>
      <c r="IF21" s="73">
        <v>18.658999999999999</v>
      </c>
      <c r="IG21" s="73">
        <v>0</v>
      </c>
      <c r="IH21" s="73">
        <v>0</v>
      </c>
      <c r="II21" s="73">
        <v>0</v>
      </c>
      <c r="IJ21" s="73">
        <v>3.7810000000000001</v>
      </c>
      <c r="IK21" s="73">
        <v>0</v>
      </c>
      <c r="IL21" s="73">
        <v>0</v>
      </c>
      <c r="IM21" s="73">
        <v>0</v>
      </c>
      <c r="IN21" s="73">
        <v>0</v>
      </c>
      <c r="IO21" s="73">
        <v>0</v>
      </c>
      <c r="IP21" s="73">
        <v>21.565000000000001</v>
      </c>
      <c r="IQ21" s="73">
        <v>0</v>
      </c>
      <c r="IR21" s="73">
        <v>0</v>
      </c>
      <c r="IS21" s="73">
        <v>205.78399999999999</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1</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1</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1</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1</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0</v>
      </c>
      <c r="RA21" s="71">
        <v>0</v>
      </c>
      <c r="RB21" s="71">
        <v>1</v>
      </c>
      <c r="RC21" s="71">
        <v>0</v>
      </c>
      <c r="RD21" s="71">
        <v>0</v>
      </c>
      <c r="RE21" s="71">
        <v>0</v>
      </c>
      <c r="RF21" s="71">
        <v>0</v>
      </c>
      <c r="RG21" s="71">
        <v>0</v>
      </c>
      <c r="RH21" s="71">
        <v>1</v>
      </c>
      <c r="RI21" s="71">
        <v>0</v>
      </c>
      <c r="RJ21" s="71">
        <v>0</v>
      </c>
      <c r="RK21" s="71">
        <v>1</v>
      </c>
      <c r="RL21" s="71">
        <v>0</v>
      </c>
      <c r="RM21" s="71">
        <v>0</v>
      </c>
      <c r="RN21" s="71">
        <v>0</v>
      </c>
      <c r="RO21" s="71">
        <v>0</v>
      </c>
      <c r="RP21" s="71">
        <v>0</v>
      </c>
      <c r="RQ21" s="71">
        <v>0</v>
      </c>
      <c r="RR21" s="71">
        <v>0</v>
      </c>
      <c r="RS21" s="71">
        <v>2</v>
      </c>
      <c r="RT21" s="71">
        <v>0</v>
      </c>
      <c r="RU21" s="71">
        <v>0</v>
      </c>
      <c r="RV21" s="71">
        <v>0</v>
      </c>
      <c r="RW21" s="71">
        <v>1</v>
      </c>
      <c r="RX21" s="71">
        <v>0</v>
      </c>
      <c r="RY21" s="71">
        <v>0</v>
      </c>
      <c r="RZ21" s="71">
        <v>0</v>
      </c>
      <c r="SA21" s="71">
        <v>0</v>
      </c>
      <c r="SB21" s="71">
        <v>0</v>
      </c>
      <c r="SC21" s="71">
        <v>1</v>
      </c>
      <c r="SD21" s="71">
        <v>0</v>
      </c>
      <c r="SE21" s="71">
        <v>0</v>
      </c>
      <c r="SF21" s="71">
        <v>1</v>
      </c>
      <c r="SG21" s="71">
        <v>0</v>
      </c>
      <c r="SH21" s="71">
        <v>0</v>
      </c>
    </row>
    <row r="22" spans="1:502">
      <c r="A22" s="16" t="s">
        <v>2324</v>
      </c>
      <c r="B22" s="70">
        <v>14</v>
      </c>
      <c r="C22" s="70">
        <v>14</v>
      </c>
      <c r="D22" s="70">
        <v>1</v>
      </c>
      <c r="E22" s="70">
        <v>2017</v>
      </c>
      <c r="F22" s="70" t="s">
        <v>156</v>
      </c>
      <c r="G22" s="1073" t="s">
        <v>2310</v>
      </c>
      <c r="H22" s="70" t="s">
        <v>2311</v>
      </c>
      <c r="I22" s="1066"/>
      <c r="J22" s="73">
        <v>0</v>
      </c>
      <c r="K22" s="73">
        <v>0</v>
      </c>
      <c r="L22" s="73">
        <v>0</v>
      </c>
      <c r="M22" s="73">
        <v>0</v>
      </c>
      <c r="N22" s="73">
        <v>0</v>
      </c>
      <c r="O22" s="73">
        <v>0</v>
      </c>
      <c r="P22" s="73">
        <v>0</v>
      </c>
      <c r="Q22" s="73">
        <v>0</v>
      </c>
      <c r="R22" s="73">
        <v>8.0920000000000005</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7.0970000000000004</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3.0059999999999998</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18.309999999999999</v>
      </c>
      <c r="CM22" s="73">
        <v>0</v>
      </c>
      <c r="CN22" s="73">
        <v>0</v>
      </c>
      <c r="CO22" s="73">
        <v>0</v>
      </c>
      <c r="CP22" s="73">
        <v>0</v>
      </c>
      <c r="CQ22" s="73">
        <v>0</v>
      </c>
      <c r="CR22" s="73">
        <v>0</v>
      </c>
      <c r="CS22" s="73">
        <v>182.999</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8.0920000000000005</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7.0970000000000004</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3.0059999999999998</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18.309999999999999</v>
      </c>
      <c r="GN22" s="73">
        <v>0</v>
      </c>
      <c r="GO22" s="73">
        <v>0</v>
      </c>
      <c r="GP22" s="73">
        <v>0</v>
      </c>
      <c r="GQ22" s="73">
        <v>0</v>
      </c>
      <c r="GR22" s="73">
        <v>0</v>
      </c>
      <c r="GS22" s="73">
        <v>0</v>
      </c>
      <c r="GT22" s="73">
        <v>182.999</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15.189</v>
      </c>
      <c r="HL22" s="73">
        <v>0</v>
      </c>
      <c r="HM22" s="73">
        <v>0</v>
      </c>
      <c r="HN22" s="73">
        <v>0</v>
      </c>
      <c r="HO22" s="73">
        <v>3.0059999999999998</v>
      </c>
      <c r="HP22" s="73">
        <v>0</v>
      </c>
      <c r="HQ22" s="73">
        <v>0</v>
      </c>
      <c r="HR22" s="73">
        <v>0</v>
      </c>
      <c r="HS22" s="73">
        <v>0</v>
      </c>
      <c r="HT22" s="73">
        <v>0</v>
      </c>
      <c r="HU22" s="73">
        <v>18.309999999999999</v>
      </c>
      <c r="HV22" s="73">
        <v>0</v>
      </c>
      <c r="HW22" s="73">
        <v>0</v>
      </c>
      <c r="HX22" s="73">
        <v>182.999</v>
      </c>
      <c r="HY22" s="73">
        <v>0</v>
      </c>
      <c r="HZ22" s="73">
        <v>0</v>
      </c>
      <c r="IA22" s="73">
        <v>0</v>
      </c>
      <c r="IB22" s="73">
        <v>0</v>
      </c>
      <c r="IC22" s="73">
        <v>0</v>
      </c>
      <c r="ID22" s="73">
        <v>0</v>
      </c>
      <c r="IE22" s="73">
        <v>0</v>
      </c>
      <c r="IF22" s="73">
        <v>15.189</v>
      </c>
      <c r="IG22" s="73">
        <v>0</v>
      </c>
      <c r="IH22" s="73">
        <v>0</v>
      </c>
      <c r="II22" s="73">
        <v>0</v>
      </c>
      <c r="IJ22" s="73">
        <v>3.0059999999999998</v>
      </c>
      <c r="IK22" s="73">
        <v>0</v>
      </c>
      <c r="IL22" s="73">
        <v>0</v>
      </c>
      <c r="IM22" s="73">
        <v>0</v>
      </c>
      <c r="IN22" s="73">
        <v>0</v>
      </c>
      <c r="IO22" s="73">
        <v>0</v>
      </c>
      <c r="IP22" s="73">
        <v>18.309999999999999</v>
      </c>
      <c r="IQ22" s="73">
        <v>0</v>
      </c>
      <c r="IR22" s="73">
        <v>0</v>
      </c>
      <c r="IS22" s="73">
        <v>182.999</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1</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1</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1</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1</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1</v>
      </c>
      <c r="RC22" s="71">
        <v>0</v>
      </c>
      <c r="RD22" s="71">
        <v>0</v>
      </c>
      <c r="RE22" s="71">
        <v>0</v>
      </c>
      <c r="RF22" s="71">
        <v>0</v>
      </c>
      <c r="RG22" s="71">
        <v>0</v>
      </c>
      <c r="RH22" s="71">
        <v>1</v>
      </c>
      <c r="RI22" s="71">
        <v>0</v>
      </c>
      <c r="RJ22" s="71">
        <v>0</v>
      </c>
      <c r="RK22" s="71">
        <v>1</v>
      </c>
      <c r="RL22" s="71">
        <v>0</v>
      </c>
      <c r="RM22" s="71">
        <v>0</v>
      </c>
      <c r="RN22" s="71">
        <v>0</v>
      </c>
      <c r="RO22" s="71">
        <v>0</v>
      </c>
      <c r="RP22" s="71">
        <v>0</v>
      </c>
      <c r="RQ22" s="71">
        <v>0</v>
      </c>
      <c r="RR22" s="71">
        <v>0</v>
      </c>
      <c r="RS22" s="71">
        <v>2</v>
      </c>
      <c r="RT22" s="71">
        <v>0</v>
      </c>
      <c r="RU22" s="71">
        <v>0</v>
      </c>
      <c r="RV22" s="71">
        <v>0</v>
      </c>
      <c r="RW22" s="71">
        <v>1</v>
      </c>
      <c r="RX22" s="71">
        <v>0</v>
      </c>
      <c r="RY22" s="71">
        <v>0</v>
      </c>
      <c r="RZ22" s="71">
        <v>0</v>
      </c>
      <c r="SA22" s="71">
        <v>0</v>
      </c>
      <c r="SB22" s="71">
        <v>0</v>
      </c>
      <c r="SC22" s="71">
        <v>1</v>
      </c>
      <c r="SD22" s="71">
        <v>0</v>
      </c>
      <c r="SE22" s="71">
        <v>0</v>
      </c>
      <c r="SF22" s="71">
        <v>1</v>
      </c>
      <c r="SG22" s="71">
        <v>0</v>
      </c>
      <c r="SH22" s="71">
        <v>0</v>
      </c>
    </row>
    <row r="23" spans="1:502">
      <c r="A23" s="16" t="s">
        <v>2325</v>
      </c>
      <c r="B23" s="70">
        <v>15</v>
      </c>
      <c r="C23" s="70">
        <v>15</v>
      </c>
      <c r="D23" s="70">
        <v>1</v>
      </c>
      <c r="E23" s="70">
        <v>2018</v>
      </c>
      <c r="F23" s="70" t="s">
        <v>183</v>
      </c>
      <c r="G23" s="1073" t="s">
        <v>2310</v>
      </c>
      <c r="H23" s="70" t="s">
        <v>2311</v>
      </c>
      <c r="I23" s="1066"/>
      <c r="J23" s="73">
        <v>0</v>
      </c>
      <c r="K23" s="73">
        <v>0</v>
      </c>
      <c r="L23" s="73">
        <v>0</v>
      </c>
      <c r="M23" s="73">
        <v>0</v>
      </c>
      <c r="N23" s="73">
        <v>0</v>
      </c>
      <c r="O23" s="73">
        <v>0</v>
      </c>
      <c r="P23" s="73">
        <v>0</v>
      </c>
      <c r="Q23" s="73">
        <v>0</v>
      </c>
      <c r="R23" s="73">
        <v>8.2550000000000008</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7.0759999999999996</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2.907</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17.803999999999998</v>
      </c>
      <c r="CM23" s="73">
        <v>0</v>
      </c>
      <c r="CN23" s="73">
        <v>0</v>
      </c>
      <c r="CO23" s="73">
        <v>0</v>
      </c>
      <c r="CP23" s="73">
        <v>0</v>
      </c>
      <c r="CQ23" s="73">
        <v>0</v>
      </c>
      <c r="CR23" s="73">
        <v>0</v>
      </c>
      <c r="CS23" s="73">
        <v>33.426000000000002</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8.2550000000000008</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7.0759999999999996</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2.907</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17.803999999999998</v>
      </c>
      <c r="GN23" s="73">
        <v>0</v>
      </c>
      <c r="GO23" s="73">
        <v>0</v>
      </c>
      <c r="GP23" s="73">
        <v>0</v>
      </c>
      <c r="GQ23" s="73">
        <v>0</v>
      </c>
      <c r="GR23" s="73">
        <v>0</v>
      </c>
      <c r="GS23" s="73">
        <v>0</v>
      </c>
      <c r="GT23" s="73">
        <v>33.426000000000002</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15.331</v>
      </c>
      <c r="HL23" s="73">
        <v>0</v>
      </c>
      <c r="HM23" s="73">
        <v>0</v>
      </c>
      <c r="HN23" s="73">
        <v>0</v>
      </c>
      <c r="HO23" s="73">
        <v>2.907</v>
      </c>
      <c r="HP23" s="73">
        <v>0</v>
      </c>
      <c r="HQ23" s="73">
        <v>0</v>
      </c>
      <c r="HR23" s="73">
        <v>0</v>
      </c>
      <c r="HS23" s="73">
        <v>0</v>
      </c>
      <c r="HT23" s="73">
        <v>0</v>
      </c>
      <c r="HU23" s="73">
        <v>17.803999999999998</v>
      </c>
      <c r="HV23" s="73">
        <v>0</v>
      </c>
      <c r="HW23" s="73">
        <v>0</v>
      </c>
      <c r="HX23" s="73">
        <v>33.426000000000002</v>
      </c>
      <c r="HY23" s="73">
        <v>0</v>
      </c>
      <c r="HZ23" s="73">
        <v>0</v>
      </c>
      <c r="IA23" s="73">
        <v>0</v>
      </c>
      <c r="IB23" s="73">
        <v>0</v>
      </c>
      <c r="IC23" s="73">
        <v>0</v>
      </c>
      <c r="ID23" s="73">
        <v>0</v>
      </c>
      <c r="IE23" s="73">
        <v>0</v>
      </c>
      <c r="IF23" s="73">
        <v>15.331</v>
      </c>
      <c r="IG23" s="73">
        <v>0</v>
      </c>
      <c r="IH23" s="73">
        <v>0</v>
      </c>
      <c r="II23" s="73">
        <v>0</v>
      </c>
      <c r="IJ23" s="73">
        <v>2.907</v>
      </c>
      <c r="IK23" s="73">
        <v>0</v>
      </c>
      <c r="IL23" s="73">
        <v>0</v>
      </c>
      <c r="IM23" s="73">
        <v>0</v>
      </c>
      <c r="IN23" s="73">
        <v>0</v>
      </c>
      <c r="IO23" s="73">
        <v>0</v>
      </c>
      <c r="IP23" s="73">
        <v>17.803999999999998</v>
      </c>
      <c r="IQ23" s="73">
        <v>0</v>
      </c>
      <c r="IR23" s="73">
        <v>0</v>
      </c>
      <c r="IS23" s="73">
        <v>33.426000000000002</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1</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1</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1</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1</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0</v>
      </c>
      <c r="RA23" s="71">
        <v>0</v>
      </c>
      <c r="RB23" s="71">
        <v>1</v>
      </c>
      <c r="RC23" s="71">
        <v>0</v>
      </c>
      <c r="RD23" s="71">
        <v>0</v>
      </c>
      <c r="RE23" s="71">
        <v>0</v>
      </c>
      <c r="RF23" s="71">
        <v>0</v>
      </c>
      <c r="RG23" s="71">
        <v>0</v>
      </c>
      <c r="RH23" s="71">
        <v>1</v>
      </c>
      <c r="RI23" s="71">
        <v>0</v>
      </c>
      <c r="RJ23" s="71">
        <v>0</v>
      </c>
      <c r="RK23" s="71">
        <v>1</v>
      </c>
      <c r="RL23" s="71">
        <v>0</v>
      </c>
      <c r="RM23" s="71">
        <v>0</v>
      </c>
      <c r="RN23" s="71">
        <v>0</v>
      </c>
      <c r="RO23" s="71">
        <v>0</v>
      </c>
      <c r="RP23" s="71">
        <v>0</v>
      </c>
      <c r="RQ23" s="71">
        <v>0</v>
      </c>
      <c r="RR23" s="71">
        <v>0</v>
      </c>
      <c r="RS23" s="71">
        <v>2</v>
      </c>
      <c r="RT23" s="71">
        <v>0</v>
      </c>
      <c r="RU23" s="71">
        <v>0</v>
      </c>
      <c r="RV23" s="71">
        <v>0</v>
      </c>
      <c r="RW23" s="71">
        <v>1</v>
      </c>
      <c r="RX23" s="71">
        <v>0</v>
      </c>
      <c r="RY23" s="71">
        <v>0</v>
      </c>
      <c r="RZ23" s="71">
        <v>0</v>
      </c>
      <c r="SA23" s="71">
        <v>0</v>
      </c>
      <c r="SB23" s="71">
        <v>0</v>
      </c>
      <c r="SC23" s="71">
        <v>1</v>
      </c>
      <c r="SD23" s="71">
        <v>0</v>
      </c>
      <c r="SE23" s="71">
        <v>0</v>
      </c>
      <c r="SF23" s="71">
        <v>1</v>
      </c>
      <c r="SG23" s="71">
        <v>0</v>
      </c>
      <c r="SH23" s="71">
        <v>0</v>
      </c>
    </row>
    <row r="24" spans="1:502">
      <c r="A24" s="16" t="s">
        <v>2326</v>
      </c>
      <c r="B24" s="70">
        <v>16</v>
      </c>
      <c r="C24" s="70">
        <v>16</v>
      </c>
      <c r="D24" s="70">
        <v>1</v>
      </c>
      <c r="E24" s="70">
        <v>2019</v>
      </c>
      <c r="F24" s="70" t="s">
        <v>158</v>
      </c>
      <c r="G24" s="1073" t="s">
        <v>2310</v>
      </c>
      <c r="H24" s="70" t="s">
        <v>2311</v>
      </c>
      <c r="I24" s="1066"/>
      <c r="J24" s="73">
        <v>0</v>
      </c>
      <c r="K24" s="73">
        <v>0</v>
      </c>
      <c r="L24" s="73">
        <v>0</v>
      </c>
      <c r="M24" s="73">
        <v>0</v>
      </c>
      <c r="N24" s="73">
        <v>0</v>
      </c>
      <c r="O24" s="73">
        <v>0</v>
      </c>
      <c r="P24" s="73">
        <v>0</v>
      </c>
      <c r="Q24" s="73">
        <v>0</v>
      </c>
      <c r="R24" s="73">
        <v>8.0790000000000006</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6.7649999999999997</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2.762</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17.643999999999998</v>
      </c>
      <c r="CM24" s="73">
        <v>0</v>
      </c>
      <c r="CN24" s="73">
        <v>0</v>
      </c>
      <c r="CO24" s="73">
        <v>0</v>
      </c>
      <c r="CP24" s="73">
        <v>0</v>
      </c>
      <c r="CQ24" s="73">
        <v>0</v>
      </c>
      <c r="CR24" s="73">
        <v>0</v>
      </c>
      <c r="CS24" s="73">
        <v>209.75200000000001</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8.0790000000000006</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6.7649999999999997</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2.762</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17.643999999999998</v>
      </c>
      <c r="GN24" s="73">
        <v>0</v>
      </c>
      <c r="GO24" s="73">
        <v>0</v>
      </c>
      <c r="GP24" s="73">
        <v>0</v>
      </c>
      <c r="GQ24" s="73">
        <v>0</v>
      </c>
      <c r="GR24" s="73">
        <v>0</v>
      </c>
      <c r="GS24" s="73">
        <v>0</v>
      </c>
      <c r="GT24" s="73">
        <v>209.75200000000001</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14.843999999999999</v>
      </c>
      <c r="HL24" s="73">
        <v>0</v>
      </c>
      <c r="HM24" s="73">
        <v>0</v>
      </c>
      <c r="HN24" s="73">
        <v>0</v>
      </c>
      <c r="HO24" s="73">
        <v>2.762</v>
      </c>
      <c r="HP24" s="73">
        <v>0</v>
      </c>
      <c r="HQ24" s="73">
        <v>0</v>
      </c>
      <c r="HR24" s="73">
        <v>0</v>
      </c>
      <c r="HS24" s="73">
        <v>0</v>
      </c>
      <c r="HT24" s="73">
        <v>0</v>
      </c>
      <c r="HU24" s="73">
        <v>17.643999999999998</v>
      </c>
      <c r="HV24" s="73">
        <v>0</v>
      </c>
      <c r="HW24" s="73">
        <v>0</v>
      </c>
      <c r="HX24" s="73">
        <v>209.75200000000001</v>
      </c>
      <c r="HY24" s="73">
        <v>0</v>
      </c>
      <c r="HZ24" s="73">
        <v>0</v>
      </c>
      <c r="IA24" s="73">
        <v>0</v>
      </c>
      <c r="IB24" s="73">
        <v>0</v>
      </c>
      <c r="IC24" s="73">
        <v>0</v>
      </c>
      <c r="ID24" s="73">
        <v>0</v>
      </c>
      <c r="IE24" s="73">
        <v>0</v>
      </c>
      <c r="IF24" s="73">
        <v>14.843999999999999</v>
      </c>
      <c r="IG24" s="73">
        <v>0</v>
      </c>
      <c r="IH24" s="73">
        <v>0</v>
      </c>
      <c r="II24" s="73">
        <v>0</v>
      </c>
      <c r="IJ24" s="73">
        <v>2.762</v>
      </c>
      <c r="IK24" s="73">
        <v>0</v>
      </c>
      <c r="IL24" s="73">
        <v>0</v>
      </c>
      <c r="IM24" s="73">
        <v>0</v>
      </c>
      <c r="IN24" s="73">
        <v>0</v>
      </c>
      <c r="IO24" s="73">
        <v>0</v>
      </c>
      <c r="IP24" s="73">
        <v>17.643999999999998</v>
      </c>
      <c r="IQ24" s="73">
        <v>0</v>
      </c>
      <c r="IR24" s="73">
        <v>0</v>
      </c>
      <c r="IS24" s="73">
        <v>209.75200000000001</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1</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1</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1</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1</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0</v>
      </c>
      <c r="QZ24" s="71">
        <v>0</v>
      </c>
      <c r="RA24" s="71">
        <v>0</v>
      </c>
      <c r="RB24" s="71">
        <v>1</v>
      </c>
      <c r="RC24" s="71">
        <v>0</v>
      </c>
      <c r="RD24" s="71">
        <v>0</v>
      </c>
      <c r="RE24" s="71">
        <v>0</v>
      </c>
      <c r="RF24" s="71">
        <v>0</v>
      </c>
      <c r="RG24" s="71">
        <v>0</v>
      </c>
      <c r="RH24" s="71">
        <v>1</v>
      </c>
      <c r="RI24" s="71">
        <v>0</v>
      </c>
      <c r="RJ24" s="71">
        <v>0</v>
      </c>
      <c r="RK24" s="71">
        <v>1</v>
      </c>
      <c r="RL24" s="71">
        <v>0</v>
      </c>
      <c r="RM24" s="71">
        <v>0</v>
      </c>
      <c r="RN24" s="71">
        <v>0</v>
      </c>
      <c r="RO24" s="71">
        <v>0</v>
      </c>
      <c r="RP24" s="71">
        <v>0</v>
      </c>
      <c r="RQ24" s="71">
        <v>0</v>
      </c>
      <c r="RR24" s="71">
        <v>0</v>
      </c>
      <c r="RS24" s="71">
        <v>2</v>
      </c>
      <c r="RT24" s="71">
        <v>0</v>
      </c>
      <c r="RU24" s="71">
        <v>0</v>
      </c>
      <c r="RV24" s="71">
        <v>0</v>
      </c>
      <c r="RW24" s="71">
        <v>1</v>
      </c>
      <c r="RX24" s="71">
        <v>0</v>
      </c>
      <c r="RY24" s="71">
        <v>0</v>
      </c>
      <c r="RZ24" s="71">
        <v>0</v>
      </c>
      <c r="SA24" s="71">
        <v>0</v>
      </c>
      <c r="SB24" s="71">
        <v>0</v>
      </c>
      <c r="SC24" s="71">
        <v>1</v>
      </c>
      <c r="SD24" s="71">
        <v>0</v>
      </c>
      <c r="SE24" s="71">
        <v>0</v>
      </c>
      <c r="SF24" s="71">
        <v>1</v>
      </c>
      <c r="SG24" s="71">
        <v>0</v>
      </c>
      <c r="SH24" s="71">
        <v>0</v>
      </c>
    </row>
    <row r="25" spans="1:502">
      <c r="A25" s="16" t="s">
        <v>2327</v>
      </c>
      <c r="B25" s="70">
        <v>17</v>
      </c>
      <c r="C25" s="70">
        <v>17</v>
      </c>
      <c r="D25" s="70">
        <v>1</v>
      </c>
      <c r="E25" s="70">
        <v>2020</v>
      </c>
      <c r="F25" s="70" t="s">
        <v>159</v>
      </c>
      <c r="G25" s="1073" t="s">
        <v>2310</v>
      </c>
      <c r="H25" s="70" t="s">
        <v>2311</v>
      </c>
      <c r="I25" s="1066"/>
      <c r="J25" s="73">
        <v>0</v>
      </c>
      <c r="K25" s="73">
        <v>0</v>
      </c>
      <c r="L25" s="73">
        <v>0</v>
      </c>
      <c r="M25" s="73">
        <v>0</v>
      </c>
      <c r="N25" s="73">
        <v>0</v>
      </c>
      <c r="O25" s="73">
        <v>0</v>
      </c>
      <c r="P25" s="73">
        <v>0</v>
      </c>
      <c r="Q25" s="73">
        <v>0</v>
      </c>
      <c r="R25" s="73">
        <v>6.98</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5.532</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2.0499999999999998</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14.805999999999999</v>
      </c>
      <c r="CM25" s="73">
        <v>0</v>
      </c>
      <c r="CN25" s="73">
        <v>0</v>
      </c>
      <c r="CO25" s="73">
        <v>0</v>
      </c>
      <c r="CP25" s="73">
        <v>0</v>
      </c>
      <c r="CQ25" s="73">
        <v>0</v>
      </c>
      <c r="CR25" s="73">
        <v>0</v>
      </c>
      <c r="CS25" s="73">
        <v>187.739</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6.98</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5.532</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2.0499999999999998</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14.805999999999999</v>
      </c>
      <c r="GN25" s="73">
        <v>0</v>
      </c>
      <c r="GO25" s="73">
        <v>0</v>
      </c>
      <c r="GP25" s="73">
        <v>0</v>
      </c>
      <c r="GQ25" s="73">
        <v>0</v>
      </c>
      <c r="GR25" s="73">
        <v>0</v>
      </c>
      <c r="GS25" s="73">
        <v>0</v>
      </c>
      <c r="GT25" s="73">
        <v>187.739</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12.512</v>
      </c>
      <c r="HL25" s="73">
        <v>0</v>
      </c>
      <c r="HM25" s="73">
        <v>0</v>
      </c>
      <c r="HN25" s="73">
        <v>0</v>
      </c>
      <c r="HO25" s="73">
        <v>2.0499999999999998</v>
      </c>
      <c r="HP25" s="73">
        <v>0</v>
      </c>
      <c r="HQ25" s="73">
        <v>0</v>
      </c>
      <c r="HR25" s="73">
        <v>0</v>
      </c>
      <c r="HS25" s="73">
        <v>0</v>
      </c>
      <c r="HT25" s="73">
        <v>0</v>
      </c>
      <c r="HU25" s="73">
        <v>14.805999999999999</v>
      </c>
      <c r="HV25" s="73">
        <v>0</v>
      </c>
      <c r="HW25" s="73">
        <v>0</v>
      </c>
      <c r="HX25" s="73">
        <v>187.739</v>
      </c>
      <c r="HY25" s="73">
        <v>0</v>
      </c>
      <c r="HZ25" s="73">
        <v>0</v>
      </c>
      <c r="IA25" s="73">
        <v>0</v>
      </c>
      <c r="IB25" s="73">
        <v>0</v>
      </c>
      <c r="IC25" s="73">
        <v>0</v>
      </c>
      <c r="ID25" s="73">
        <v>0</v>
      </c>
      <c r="IE25" s="73">
        <v>0</v>
      </c>
      <c r="IF25" s="73">
        <v>12.512</v>
      </c>
      <c r="IG25" s="73">
        <v>0</v>
      </c>
      <c r="IH25" s="73">
        <v>0</v>
      </c>
      <c r="II25" s="73">
        <v>0</v>
      </c>
      <c r="IJ25" s="73">
        <v>2.0499999999999998</v>
      </c>
      <c r="IK25" s="73">
        <v>0</v>
      </c>
      <c r="IL25" s="73">
        <v>0</v>
      </c>
      <c r="IM25" s="73">
        <v>0</v>
      </c>
      <c r="IN25" s="73">
        <v>0</v>
      </c>
      <c r="IO25" s="73">
        <v>0</v>
      </c>
      <c r="IP25" s="73">
        <v>14.805999999999999</v>
      </c>
      <c r="IQ25" s="73">
        <v>0</v>
      </c>
      <c r="IR25" s="73">
        <v>0</v>
      </c>
      <c r="IS25" s="73">
        <v>187.739</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1</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1</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1</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1</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0</v>
      </c>
      <c r="QZ25" s="71">
        <v>0</v>
      </c>
      <c r="RA25" s="71">
        <v>0</v>
      </c>
      <c r="RB25" s="71">
        <v>1</v>
      </c>
      <c r="RC25" s="71">
        <v>0</v>
      </c>
      <c r="RD25" s="71">
        <v>0</v>
      </c>
      <c r="RE25" s="71">
        <v>0</v>
      </c>
      <c r="RF25" s="71">
        <v>0</v>
      </c>
      <c r="RG25" s="71">
        <v>0</v>
      </c>
      <c r="RH25" s="71">
        <v>1</v>
      </c>
      <c r="RI25" s="71">
        <v>0</v>
      </c>
      <c r="RJ25" s="71">
        <v>0</v>
      </c>
      <c r="RK25" s="71">
        <v>1</v>
      </c>
      <c r="RL25" s="71">
        <v>0</v>
      </c>
      <c r="RM25" s="71">
        <v>0</v>
      </c>
      <c r="RN25" s="71">
        <v>0</v>
      </c>
      <c r="RO25" s="71">
        <v>0</v>
      </c>
      <c r="RP25" s="71">
        <v>0</v>
      </c>
      <c r="RQ25" s="71">
        <v>0</v>
      </c>
      <c r="RR25" s="71">
        <v>0</v>
      </c>
      <c r="RS25" s="71">
        <v>2</v>
      </c>
      <c r="RT25" s="71">
        <v>0</v>
      </c>
      <c r="RU25" s="71">
        <v>0</v>
      </c>
      <c r="RV25" s="71">
        <v>0</v>
      </c>
      <c r="RW25" s="71">
        <v>1</v>
      </c>
      <c r="RX25" s="71">
        <v>0</v>
      </c>
      <c r="RY25" s="71">
        <v>0</v>
      </c>
      <c r="RZ25" s="71">
        <v>0</v>
      </c>
      <c r="SA25" s="71">
        <v>0</v>
      </c>
      <c r="SB25" s="71">
        <v>0</v>
      </c>
      <c r="SC25" s="71">
        <v>1</v>
      </c>
      <c r="SD25" s="71">
        <v>0</v>
      </c>
      <c r="SE25" s="71">
        <v>0</v>
      </c>
      <c r="SF25" s="71">
        <v>1</v>
      </c>
      <c r="SG25" s="71">
        <v>0</v>
      </c>
      <c r="SH25" s="71">
        <v>0</v>
      </c>
    </row>
    <row r="26" spans="1:502">
      <c r="A26" s="16" t="s">
        <v>2328</v>
      </c>
      <c r="B26" s="70">
        <v>18</v>
      </c>
      <c r="C26" s="70">
        <v>18</v>
      </c>
      <c r="D26" s="70">
        <v>1</v>
      </c>
      <c r="E26" s="70">
        <v>2021</v>
      </c>
      <c r="F26" s="70" t="s">
        <v>160</v>
      </c>
      <c r="G26" s="1073" t="s">
        <v>2310</v>
      </c>
      <c r="H26" s="70" t="s">
        <v>2311</v>
      </c>
      <c r="I26" s="1066"/>
      <c r="J26" s="73">
        <v>0</v>
      </c>
      <c r="K26" s="73">
        <v>0</v>
      </c>
      <c r="L26" s="73">
        <v>0</v>
      </c>
      <c r="M26" s="73">
        <v>0</v>
      </c>
      <c r="N26" s="73">
        <v>0</v>
      </c>
      <c r="O26" s="73">
        <v>0</v>
      </c>
      <c r="P26" s="73">
        <v>0</v>
      </c>
      <c r="Q26" s="73">
        <v>0</v>
      </c>
      <c r="R26" s="73">
        <v>8.7289999999999992</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7.819</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2.68</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18.949000000000002</v>
      </c>
      <c r="CM26" s="73">
        <v>0</v>
      </c>
      <c r="CN26" s="73">
        <v>0</v>
      </c>
      <c r="CO26" s="73">
        <v>0</v>
      </c>
      <c r="CP26" s="73">
        <v>0</v>
      </c>
      <c r="CQ26" s="73">
        <v>0</v>
      </c>
      <c r="CR26" s="73">
        <v>0</v>
      </c>
      <c r="CS26" s="73">
        <v>241.03</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8.7289999999999992</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7.819</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2.68</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18.949000000000002</v>
      </c>
      <c r="GN26" s="73">
        <v>0</v>
      </c>
      <c r="GO26" s="73">
        <v>0</v>
      </c>
      <c r="GP26" s="73">
        <v>0</v>
      </c>
      <c r="GQ26" s="73">
        <v>0</v>
      </c>
      <c r="GR26" s="73">
        <v>0</v>
      </c>
      <c r="GS26" s="73">
        <v>0</v>
      </c>
      <c r="GT26" s="73">
        <v>241.03</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16.547999999999998</v>
      </c>
      <c r="HL26" s="73">
        <v>0</v>
      </c>
      <c r="HM26" s="73">
        <v>0</v>
      </c>
      <c r="HN26" s="73">
        <v>0</v>
      </c>
      <c r="HO26" s="73">
        <v>2.68</v>
      </c>
      <c r="HP26" s="73">
        <v>0</v>
      </c>
      <c r="HQ26" s="73">
        <v>0</v>
      </c>
      <c r="HR26" s="73">
        <v>0</v>
      </c>
      <c r="HS26" s="73">
        <v>0</v>
      </c>
      <c r="HT26" s="73">
        <v>0</v>
      </c>
      <c r="HU26" s="73">
        <v>18.949000000000002</v>
      </c>
      <c r="HV26" s="73">
        <v>0</v>
      </c>
      <c r="HW26" s="73">
        <v>0</v>
      </c>
      <c r="HX26" s="73">
        <v>241.03</v>
      </c>
      <c r="HY26" s="73">
        <v>0</v>
      </c>
      <c r="HZ26" s="73">
        <v>0</v>
      </c>
      <c r="IA26" s="73">
        <v>0</v>
      </c>
      <c r="IB26" s="73">
        <v>0</v>
      </c>
      <c r="IC26" s="73">
        <v>0</v>
      </c>
      <c r="ID26" s="73">
        <v>0</v>
      </c>
      <c r="IE26" s="73">
        <v>0</v>
      </c>
      <c r="IF26" s="73">
        <v>16.547999999999998</v>
      </c>
      <c r="IG26" s="73">
        <v>0</v>
      </c>
      <c r="IH26" s="73">
        <v>0</v>
      </c>
      <c r="II26" s="73">
        <v>0</v>
      </c>
      <c r="IJ26" s="73">
        <v>2.68</v>
      </c>
      <c r="IK26" s="73">
        <v>0</v>
      </c>
      <c r="IL26" s="73">
        <v>0</v>
      </c>
      <c r="IM26" s="73">
        <v>0</v>
      </c>
      <c r="IN26" s="73">
        <v>0</v>
      </c>
      <c r="IO26" s="73">
        <v>0</v>
      </c>
      <c r="IP26" s="73">
        <v>18.949000000000002</v>
      </c>
      <c r="IQ26" s="73">
        <v>0</v>
      </c>
      <c r="IR26" s="73">
        <v>0</v>
      </c>
      <c r="IS26" s="73">
        <v>241.03</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1</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1</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1</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1</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v>
      </c>
      <c r="QY26" s="71">
        <v>0</v>
      </c>
      <c r="QZ26" s="71">
        <v>0</v>
      </c>
      <c r="RA26" s="71">
        <v>0</v>
      </c>
      <c r="RB26" s="71">
        <v>1</v>
      </c>
      <c r="RC26" s="71">
        <v>0</v>
      </c>
      <c r="RD26" s="71">
        <v>0</v>
      </c>
      <c r="RE26" s="71">
        <v>0</v>
      </c>
      <c r="RF26" s="71">
        <v>0</v>
      </c>
      <c r="RG26" s="71">
        <v>0</v>
      </c>
      <c r="RH26" s="71">
        <v>1</v>
      </c>
      <c r="RI26" s="71">
        <v>0</v>
      </c>
      <c r="RJ26" s="71">
        <v>0</v>
      </c>
      <c r="RK26" s="71">
        <v>1</v>
      </c>
      <c r="RL26" s="71">
        <v>0</v>
      </c>
      <c r="RM26" s="71">
        <v>0</v>
      </c>
      <c r="RN26" s="71">
        <v>0</v>
      </c>
      <c r="RO26" s="71">
        <v>0</v>
      </c>
      <c r="RP26" s="71">
        <v>0</v>
      </c>
      <c r="RQ26" s="71">
        <v>0</v>
      </c>
      <c r="RR26" s="71">
        <v>0</v>
      </c>
      <c r="RS26" s="71">
        <v>2</v>
      </c>
      <c r="RT26" s="71">
        <v>0</v>
      </c>
      <c r="RU26" s="71">
        <v>0</v>
      </c>
      <c r="RV26" s="71">
        <v>0</v>
      </c>
      <c r="RW26" s="71">
        <v>1</v>
      </c>
      <c r="RX26" s="71">
        <v>0</v>
      </c>
      <c r="RY26" s="71">
        <v>0</v>
      </c>
      <c r="RZ26" s="71">
        <v>0</v>
      </c>
      <c r="SA26" s="71">
        <v>0</v>
      </c>
      <c r="SB26" s="71">
        <v>0</v>
      </c>
      <c r="SC26" s="71">
        <v>1</v>
      </c>
      <c r="SD26" s="71">
        <v>0</v>
      </c>
      <c r="SE26" s="71">
        <v>0</v>
      </c>
      <c r="SF26" s="71">
        <v>1</v>
      </c>
      <c r="SG26" s="71">
        <v>0</v>
      </c>
      <c r="SH26" s="71">
        <v>0</v>
      </c>
    </row>
    <row r="27" spans="1:502">
      <c r="A27" s="16" t="s">
        <v>2329</v>
      </c>
      <c r="B27" s="70">
        <v>19</v>
      </c>
      <c r="C27" s="70">
        <v>19</v>
      </c>
      <c r="D27" s="70">
        <v>1</v>
      </c>
      <c r="E27" s="70">
        <v>2022</v>
      </c>
      <c r="F27" s="70" t="s">
        <v>161</v>
      </c>
      <c r="G27" s="1073" t="s">
        <v>2310</v>
      </c>
      <c r="H27" s="70" t="s">
        <v>2311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2330</v>
      </c>
      <c r="B28" s="70">
        <v>20</v>
      </c>
      <c r="C28" s="70">
        <v>20</v>
      </c>
      <c r="D28" s="70">
        <v>1</v>
      </c>
      <c r="E28" s="70">
        <v>2023</v>
      </c>
      <c r="F28" s="70" t="s">
        <v>1539</v>
      </c>
      <c r="G28" s="1073" t="s">
        <v>2310</v>
      </c>
      <c r="H28" s="70" t="s">
        <v>2311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2331</v>
      </c>
      <c r="B29" s="70">
        <v>21</v>
      </c>
      <c r="C29" s="70">
        <v>21</v>
      </c>
      <c r="D29" s="70">
        <v>1</v>
      </c>
      <c r="E29" s="70">
        <v>2024</v>
      </c>
      <c r="F29" s="70" t="s">
        <v>1554</v>
      </c>
      <c r="G29" s="1073" t="s">
        <v>2310</v>
      </c>
      <c r="H29" s="70" t="s">
        <v>2311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2386</v>
      </c>
      <c r="B30" s="70">
        <v>22</v>
      </c>
      <c r="C30" s="70">
        <v>22</v>
      </c>
      <c r="D30" s="70">
        <v>1</v>
      </c>
      <c r="E30" s="70">
        <v>2025</v>
      </c>
      <c r="F30" s="70" t="s">
        <v>1556</v>
      </c>
      <c r="G30" s="1073" t="s">
        <v>2310</v>
      </c>
      <c r="H30" s="70" t="s">
        <v>2311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2387</v>
      </c>
      <c r="B31" s="70">
        <v>23</v>
      </c>
      <c r="C31" s="70">
        <v>23</v>
      </c>
      <c r="D31" s="70">
        <v>1</v>
      </c>
      <c r="E31" s="70">
        <v>2026</v>
      </c>
      <c r="F31" s="70" t="s">
        <v>1557</v>
      </c>
      <c r="G31" s="1073" t="s">
        <v>2310</v>
      </c>
      <c r="H31" s="70" t="s">
        <v>2311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2388</v>
      </c>
      <c r="B32" s="70">
        <v>24</v>
      </c>
      <c r="C32" s="70">
        <v>24</v>
      </c>
      <c r="D32" s="70">
        <v>1</v>
      </c>
      <c r="E32" s="70">
        <v>2027</v>
      </c>
      <c r="F32" s="70" t="s">
        <v>1558</v>
      </c>
      <c r="G32" s="1073" t="s">
        <v>2310</v>
      </c>
      <c r="H32" s="70" t="s">
        <v>2311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2389</v>
      </c>
      <c r="B33" s="70">
        <v>25</v>
      </c>
      <c r="C33" s="70">
        <v>25</v>
      </c>
      <c r="D33" s="70">
        <v>1</v>
      </c>
      <c r="E33" s="70">
        <v>2028</v>
      </c>
      <c r="F33" s="70" t="s">
        <v>1559</v>
      </c>
      <c r="G33" s="1073" t="s">
        <v>2310</v>
      </c>
      <c r="H33" s="70" t="s">
        <v>2311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2390</v>
      </c>
      <c r="B34" s="70">
        <v>26</v>
      </c>
      <c r="C34" s="70">
        <v>26</v>
      </c>
      <c r="D34" s="70">
        <v>1</v>
      </c>
      <c r="E34" s="70">
        <v>2029</v>
      </c>
      <c r="F34" s="70" t="s">
        <v>1560</v>
      </c>
      <c r="G34" s="1073" t="s">
        <v>2310</v>
      </c>
      <c r="H34" s="70" t="s">
        <v>2311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2391</v>
      </c>
      <c r="B35" s="70">
        <v>27</v>
      </c>
      <c r="C35" s="70">
        <v>27</v>
      </c>
      <c r="D35" s="70">
        <v>1</v>
      </c>
      <c r="E35" s="70">
        <v>2030</v>
      </c>
      <c r="F35" s="70" t="s">
        <v>1561</v>
      </c>
      <c r="G35" s="1073" t="s">
        <v>2310</v>
      </c>
      <c r="H35" s="70" t="s">
        <v>2311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1640</v>
      </c>
      <c r="B10" s="70">
        <v>2</v>
      </c>
      <c r="C10" s="70">
        <v>18</v>
      </c>
      <c r="D10" s="70">
        <v>2</v>
      </c>
      <c r="E10" s="70">
        <v>2024</v>
      </c>
      <c r="F10" s="70" t="s">
        <v>1554</v>
      </c>
      <c r="G10" s="1073" t="s">
        <v>1637</v>
      </c>
      <c r="H10" s="70" t="s">
        <v>1638</v>
      </c>
      <c r="I10" s="1066"/>
      <c r="J10" s="73">
        <v>156947</v>
      </c>
      <c r="K10" s="71">
        <v>213839824</v>
      </c>
      <c r="L10" s="71">
        <v>605938</v>
      </c>
      <c r="M10" s="71">
        <v>823867654</v>
      </c>
      <c r="N10" s="71">
        <v>125100</v>
      </c>
      <c r="O10" s="71">
        <v>336946072.99999994</v>
      </c>
      <c r="P10" s="71">
        <v>523</v>
      </c>
      <c r="Q10" s="71">
        <v>2948049</v>
      </c>
      <c r="R10" s="71">
        <v>0</v>
      </c>
      <c r="S10" s="71">
        <v>0</v>
      </c>
      <c r="T10" s="71">
        <v>0</v>
      </c>
      <c r="U10" s="71">
        <v>0</v>
      </c>
      <c r="V10" s="71">
        <v>11</v>
      </c>
      <c r="W10" s="71">
        <v>0</v>
      </c>
      <c r="X10" s="71">
        <v>0</v>
      </c>
      <c r="Y10" s="71">
        <v>69660</v>
      </c>
      <c r="Z10" s="71">
        <v>1377671260</v>
      </c>
      <c r="AA10" s="71">
        <v>90329091</v>
      </c>
      <c r="AB10" s="71">
        <v>1174397995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1655</v>
      </c>
      <c r="B11" s="70">
        <v>3</v>
      </c>
      <c r="C11" s="70">
        <v>18</v>
      </c>
      <c r="D11" s="70">
        <v>3</v>
      </c>
      <c r="E11" s="70">
        <v>2024</v>
      </c>
      <c r="F11" s="70" t="s">
        <v>1554</v>
      </c>
      <c r="G11" s="1073" t="s">
        <v>1652</v>
      </c>
      <c r="H11" s="70" t="s">
        <v>1653</v>
      </c>
      <c r="I11" s="1066"/>
      <c r="J11" s="73">
        <v>85239</v>
      </c>
      <c r="K11" s="71">
        <v>111710298.99999999</v>
      </c>
      <c r="L11" s="71">
        <v>542968</v>
      </c>
      <c r="M11" s="71">
        <v>711316338</v>
      </c>
      <c r="N11" s="71">
        <v>59600</v>
      </c>
      <c r="O11" s="71">
        <v>161994477.00000003</v>
      </c>
      <c r="P11" s="71">
        <v>0</v>
      </c>
      <c r="Q11" s="71">
        <v>0</v>
      </c>
      <c r="R11" s="71">
        <v>0</v>
      </c>
      <c r="S11" s="71">
        <v>0</v>
      </c>
      <c r="T11" s="71">
        <v>0</v>
      </c>
      <c r="U11" s="71">
        <v>0</v>
      </c>
      <c r="V11" s="71">
        <v>0</v>
      </c>
      <c r="W11" s="71">
        <v>0</v>
      </c>
      <c r="X11" s="71">
        <v>0</v>
      </c>
      <c r="Y11" s="71">
        <v>0</v>
      </c>
      <c r="Z11" s="71">
        <v>985021114</v>
      </c>
      <c r="AA11" s="71">
        <v>90185941</v>
      </c>
      <c r="AB11" s="71">
        <v>579181124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2358</v>
      </c>
      <c r="B12" s="70">
        <v>4</v>
      </c>
      <c r="C12" s="70">
        <v>18</v>
      </c>
      <c r="D12" s="70">
        <v>4</v>
      </c>
      <c r="E12" s="70">
        <v>2024</v>
      </c>
      <c r="F12" s="70" t="s">
        <v>1554</v>
      </c>
      <c r="G12" s="1073" t="s">
        <v>2355</v>
      </c>
      <c r="H12" s="70" t="s">
        <v>2356</v>
      </c>
      <c r="I12" s="1066"/>
      <c r="J12" s="73">
        <v>877878</v>
      </c>
      <c r="K12" s="71">
        <v>1183015639.9999998</v>
      </c>
      <c r="L12" s="71">
        <v>2060728</v>
      </c>
      <c r="M12" s="71">
        <v>2771513571</v>
      </c>
      <c r="N12" s="71">
        <v>330900</v>
      </c>
      <c r="O12" s="71">
        <v>698409227</v>
      </c>
      <c r="P12" s="71">
        <v>2951</v>
      </c>
      <c r="Q12" s="71">
        <v>17611301</v>
      </c>
      <c r="R12" s="71">
        <v>591</v>
      </c>
      <c r="S12" s="71">
        <v>4920229.9999999991</v>
      </c>
      <c r="T12" s="71">
        <v>0</v>
      </c>
      <c r="U12" s="71">
        <v>0</v>
      </c>
      <c r="V12" s="71">
        <v>0</v>
      </c>
      <c r="W12" s="71">
        <v>0</v>
      </c>
      <c r="X12" s="71">
        <v>0</v>
      </c>
      <c r="Y12" s="71">
        <v>0</v>
      </c>
      <c r="Z12" s="71">
        <v>4675469968.6215696</v>
      </c>
      <c r="AA12" s="71">
        <v>2032895529</v>
      </c>
      <c r="AB12" s="71">
        <v>8776281902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1761</v>
      </c>
      <c r="B13" s="70">
        <v>5</v>
      </c>
      <c r="C13" s="70">
        <v>18</v>
      </c>
      <c r="D13" s="70">
        <v>5</v>
      </c>
      <c r="E13" s="70">
        <v>2024</v>
      </c>
      <c r="F13" s="70" t="s">
        <v>1554</v>
      </c>
      <c r="G13" s="1073" t="s">
        <v>1740</v>
      </c>
      <c r="H13" s="70" t="s">
        <v>1741</v>
      </c>
      <c r="I13" s="1066"/>
      <c r="J13" s="73">
        <v>197300</v>
      </c>
      <c r="K13" s="71">
        <v>258343424.99999997</v>
      </c>
      <c r="L13" s="71">
        <v>1081309</v>
      </c>
      <c r="M13" s="71">
        <v>1413863464</v>
      </c>
      <c r="N13" s="71">
        <v>98800</v>
      </c>
      <c r="O13" s="71">
        <v>217032799</v>
      </c>
      <c r="P13" s="71">
        <v>169</v>
      </c>
      <c r="Q13" s="71">
        <v>939745</v>
      </c>
      <c r="R13" s="71">
        <v>0</v>
      </c>
      <c r="S13" s="71">
        <v>0</v>
      </c>
      <c r="T13" s="71">
        <v>0</v>
      </c>
      <c r="U13" s="71">
        <v>0</v>
      </c>
      <c r="V13" s="71">
        <v>0</v>
      </c>
      <c r="W13" s="71">
        <v>0</v>
      </c>
      <c r="X13" s="71">
        <v>0</v>
      </c>
      <c r="Y13" s="71">
        <v>0</v>
      </c>
      <c r="Z13" s="71">
        <v>1890179433</v>
      </c>
      <c r="AA13" s="71">
        <v>375230037</v>
      </c>
      <c r="AB13" s="71">
        <v>2464189363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1659</v>
      </c>
      <c r="B14" s="70">
        <v>6</v>
      </c>
      <c r="C14" s="70">
        <v>18</v>
      </c>
      <c r="D14" s="70">
        <v>6</v>
      </c>
      <c r="E14" s="70">
        <v>2024</v>
      </c>
      <c r="F14" s="70" t="s">
        <v>1554</v>
      </c>
      <c r="G14" s="1073" t="s">
        <v>1656</v>
      </c>
      <c r="H14" s="70" t="s">
        <v>1657</v>
      </c>
      <c r="I14" s="1066"/>
      <c r="J14" s="73">
        <v>134523</v>
      </c>
      <c r="K14" s="71">
        <v>172305823</v>
      </c>
      <c r="L14" s="71">
        <v>749329</v>
      </c>
      <c r="M14" s="71">
        <v>960173519</v>
      </c>
      <c r="N14" s="71">
        <v>143200</v>
      </c>
      <c r="O14" s="71">
        <v>322388352</v>
      </c>
      <c r="P14" s="71">
        <v>1644</v>
      </c>
      <c r="Q14" s="71">
        <v>9163478</v>
      </c>
      <c r="R14" s="71">
        <v>0</v>
      </c>
      <c r="S14" s="71">
        <v>0</v>
      </c>
      <c r="T14" s="71">
        <v>0</v>
      </c>
      <c r="U14" s="71">
        <v>0</v>
      </c>
      <c r="V14" s="71">
        <v>0</v>
      </c>
      <c r="W14" s="71">
        <v>0</v>
      </c>
      <c r="X14" s="71">
        <v>0</v>
      </c>
      <c r="Y14" s="71">
        <v>0</v>
      </c>
      <c r="Z14" s="71">
        <v>1464031171.9999998</v>
      </c>
      <c r="AA14" s="71">
        <v>149221751</v>
      </c>
      <c r="AB14" s="71">
        <v>976228100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1663</v>
      </c>
      <c r="B15" s="70">
        <v>7</v>
      </c>
      <c r="C15" s="70">
        <v>18</v>
      </c>
      <c r="D15" s="70">
        <v>7</v>
      </c>
      <c r="E15" s="70">
        <v>2024</v>
      </c>
      <c r="F15" s="70" t="s">
        <v>1554</v>
      </c>
      <c r="G15" s="1073" t="s">
        <v>1660</v>
      </c>
      <c r="H15" s="70" t="s">
        <v>1661</v>
      </c>
      <c r="I15" s="1066"/>
      <c r="J15" s="73">
        <v>420771</v>
      </c>
      <c r="K15" s="71">
        <v>539619644</v>
      </c>
      <c r="L15" s="71">
        <v>1886952</v>
      </c>
      <c r="M15" s="71">
        <v>2418731277.9999995</v>
      </c>
      <c r="N15" s="71">
        <v>211300</v>
      </c>
      <c r="O15" s="71">
        <v>531962399</v>
      </c>
      <c r="P15" s="71">
        <v>1151</v>
      </c>
      <c r="Q15" s="71">
        <v>6300670</v>
      </c>
      <c r="R15" s="71">
        <v>0</v>
      </c>
      <c r="S15" s="71">
        <v>0</v>
      </c>
      <c r="T15" s="71">
        <v>0</v>
      </c>
      <c r="U15" s="71">
        <v>0</v>
      </c>
      <c r="V15" s="71">
        <v>0</v>
      </c>
      <c r="W15" s="71">
        <v>0</v>
      </c>
      <c r="X15" s="71">
        <v>0</v>
      </c>
      <c r="Y15" s="71">
        <v>0</v>
      </c>
      <c r="Z15" s="71">
        <v>3496613991</v>
      </c>
      <c r="AA15" s="71">
        <v>736877912</v>
      </c>
      <c r="AB15" s="71">
        <v>3809223506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1688</v>
      </c>
      <c r="B16" s="70">
        <v>8</v>
      </c>
      <c r="C16" s="70">
        <v>18</v>
      </c>
      <c r="D16" s="70">
        <v>8</v>
      </c>
      <c r="E16" s="70">
        <v>2024</v>
      </c>
      <c r="F16" s="70" t="s">
        <v>1554</v>
      </c>
      <c r="G16" s="1073" t="s">
        <v>1685</v>
      </c>
      <c r="H16" s="70" t="s">
        <v>1686</v>
      </c>
      <c r="I16" s="1066"/>
      <c r="J16" s="73">
        <v>293817</v>
      </c>
      <c r="K16" s="71">
        <v>369757104.99999994</v>
      </c>
      <c r="L16" s="71">
        <v>1164458</v>
      </c>
      <c r="M16" s="71">
        <v>1466240638</v>
      </c>
      <c r="N16" s="71">
        <v>118800</v>
      </c>
      <c r="O16" s="71">
        <v>278194301</v>
      </c>
      <c r="P16" s="71">
        <v>3052</v>
      </c>
      <c r="Q16" s="71">
        <v>16884681</v>
      </c>
      <c r="R16" s="71">
        <v>0</v>
      </c>
      <c r="S16" s="71">
        <v>0</v>
      </c>
      <c r="T16" s="71">
        <v>0</v>
      </c>
      <c r="U16" s="71">
        <v>0</v>
      </c>
      <c r="V16" s="71">
        <v>0</v>
      </c>
      <c r="W16" s="71">
        <v>0</v>
      </c>
      <c r="X16" s="71">
        <v>0</v>
      </c>
      <c r="Y16" s="71">
        <v>0</v>
      </c>
      <c r="Z16" s="71">
        <v>2131076725</v>
      </c>
      <c r="AA16" s="71">
        <v>447469140</v>
      </c>
      <c r="AB16" s="71">
        <v>2508194366</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1667</v>
      </c>
      <c r="B17" s="70">
        <v>9</v>
      </c>
      <c r="C17" s="70">
        <v>18</v>
      </c>
      <c r="D17" s="70">
        <v>9</v>
      </c>
      <c r="E17" s="70">
        <v>2024</v>
      </c>
      <c r="F17" s="70" t="s">
        <v>1554</v>
      </c>
      <c r="G17" s="1073" t="s">
        <v>1664</v>
      </c>
      <c r="H17" s="70" t="s">
        <v>1665</v>
      </c>
      <c r="I17" s="1066"/>
      <c r="J17" s="73">
        <v>52923</v>
      </c>
      <c r="K17" s="71">
        <v>70616351.999999985</v>
      </c>
      <c r="L17" s="71">
        <v>115171</v>
      </c>
      <c r="M17" s="71">
        <v>153380113.00000003</v>
      </c>
      <c r="N17" s="71">
        <v>7000</v>
      </c>
      <c r="O17" s="71">
        <v>12129050</v>
      </c>
      <c r="P17" s="71">
        <v>0</v>
      </c>
      <c r="Q17" s="71">
        <v>0</v>
      </c>
      <c r="R17" s="71">
        <v>0</v>
      </c>
      <c r="S17" s="71">
        <v>0</v>
      </c>
      <c r="T17" s="71">
        <v>0</v>
      </c>
      <c r="U17" s="71">
        <v>0</v>
      </c>
      <c r="V17" s="71">
        <v>0</v>
      </c>
      <c r="W17" s="71">
        <v>0</v>
      </c>
      <c r="X17" s="71">
        <v>0</v>
      </c>
      <c r="Y17" s="71">
        <v>0</v>
      </c>
      <c r="Z17" s="71">
        <v>236125515</v>
      </c>
      <c r="AA17" s="71">
        <v>38711088</v>
      </c>
      <c r="AB17" s="71">
        <v>350820043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1679</v>
      </c>
      <c r="B18" s="70">
        <v>10</v>
      </c>
      <c r="C18" s="70">
        <v>18</v>
      </c>
      <c r="D18" s="70">
        <v>10</v>
      </c>
      <c r="E18" s="70">
        <v>2024</v>
      </c>
      <c r="F18" s="70" t="s">
        <v>1554</v>
      </c>
      <c r="G18" s="1073" t="s">
        <v>1676</v>
      </c>
      <c r="H18" s="70" t="s">
        <v>1677</v>
      </c>
      <c r="I18" s="1066"/>
      <c r="J18" s="73">
        <v>93736</v>
      </c>
      <c r="K18" s="71">
        <v>120010249</v>
      </c>
      <c r="L18" s="71">
        <v>487592</v>
      </c>
      <c r="M18" s="71">
        <v>623806324.99999988</v>
      </c>
      <c r="N18" s="71">
        <v>135600</v>
      </c>
      <c r="O18" s="71">
        <v>365733980</v>
      </c>
      <c r="P18" s="71">
        <v>0</v>
      </c>
      <c r="Q18" s="71">
        <v>0</v>
      </c>
      <c r="R18" s="71">
        <v>0</v>
      </c>
      <c r="S18" s="71">
        <v>0</v>
      </c>
      <c r="T18" s="71">
        <v>0</v>
      </c>
      <c r="U18" s="71">
        <v>0</v>
      </c>
      <c r="V18" s="71">
        <v>0</v>
      </c>
      <c r="W18" s="71">
        <v>0</v>
      </c>
      <c r="X18" s="71">
        <v>0</v>
      </c>
      <c r="Y18" s="71">
        <v>0</v>
      </c>
      <c r="Z18" s="71">
        <v>1109550554</v>
      </c>
      <c r="AA18" s="71">
        <v>42899278</v>
      </c>
      <c r="AB18" s="71">
        <v>599473708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1675</v>
      </c>
      <c r="B19" s="70">
        <v>11</v>
      </c>
      <c r="C19" s="70">
        <v>18</v>
      </c>
      <c r="D19" s="70">
        <v>11</v>
      </c>
      <c r="E19" s="70">
        <v>2024</v>
      </c>
      <c r="F19" s="70" t="s">
        <v>1554</v>
      </c>
      <c r="G19" s="1073" t="s">
        <v>1672</v>
      </c>
      <c r="H19" s="70" t="s">
        <v>1673</v>
      </c>
      <c r="I19" s="1066"/>
      <c r="J19" s="73">
        <v>98203</v>
      </c>
      <c r="K19" s="71">
        <v>122918146</v>
      </c>
      <c r="L19" s="71">
        <v>457020</v>
      </c>
      <c r="M19" s="71">
        <v>571821374</v>
      </c>
      <c r="N19" s="71">
        <v>486300</v>
      </c>
      <c r="O19" s="71">
        <v>1229464402</v>
      </c>
      <c r="P19" s="71">
        <v>16423</v>
      </c>
      <c r="Q19" s="71">
        <v>91978292</v>
      </c>
      <c r="R19" s="71">
        <v>160</v>
      </c>
      <c r="S19" s="71">
        <v>1334916</v>
      </c>
      <c r="T19" s="71">
        <v>0</v>
      </c>
      <c r="U19" s="71">
        <v>0</v>
      </c>
      <c r="V19" s="71">
        <v>0</v>
      </c>
      <c r="W19" s="71">
        <v>0</v>
      </c>
      <c r="X19" s="71">
        <v>0</v>
      </c>
      <c r="Y19" s="71">
        <v>0</v>
      </c>
      <c r="Z19" s="71">
        <v>2017517130.1372502</v>
      </c>
      <c r="AA19" s="71">
        <v>99176112</v>
      </c>
      <c r="AB19" s="71">
        <v>665189297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1632</v>
      </c>
      <c r="B20" s="70">
        <v>12</v>
      </c>
      <c r="C20" s="70">
        <v>18</v>
      </c>
      <c r="D20" s="70">
        <v>12</v>
      </c>
      <c r="E20" s="70">
        <v>2024</v>
      </c>
      <c r="F20" s="70" t="s">
        <v>1554</v>
      </c>
      <c r="G20" s="1073" t="s">
        <v>1629</v>
      </c>
      <c r="H20" s="70" t="s">
        <v>1630</v>
      </c>
      <c r="I20" s="1066"/>
      <c r="J20" s="73">
        <v>677799</v>
      </c>
      <c r="K20" s="71">
        <v>867758089</v>
      </c>
      <c r="L20" s="71">
        <v>2507715</v>
      </c>
      <c r="M20" s="71">
        <v>3206823634.9999995</v>
      </c>
      <c r="N20" s="71">
        <v>123500</v>
      </c>
      <c r="O20" s="71">
        <v>262171286</v>
      </c>
      <c r="P20" s="71">
        <v>47</v>
      </c>
      <c r="Q20" s="71">
        <v>241260</v>
      </c>
      <c r="R20" s="71">
        <v>1034</v>
      </c>
      <c r="S20" s="71">
        <v>8613700.0000000019</v>
      </c>
      <c r="T20" s="71">
        <v>0</v>
      </c>
      <c r="U20" s="71">
        <v>0</v>
      </c>
      <c r="V20" s="71">
        <v>0</v>
      </c>
      <c r="W20" s="71">
        <v>0</v>
      </c>
      <c r="X20" s="71">
        <v>0</v>
      </c>
      <c r="Y20" s="71">
        <v>0</v>
      </c>
      <c r="Z20" s="71">
        <v>4345607969.5049295</v>
      </c>
      <c r="AA20" s="71">
        <v>1499119500</v>
      </c>
      <c r="AB20" s="71">
        <v>6878210504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1684</v>
      </c>
      <c r="B21" s="70">
        <v>13</v>
      </c>
      <c r="C21" s="70">
        <v>18</v>
      </c>
      <c r="D21" s="70">
        <v>13</v>
      </c>
      <c r="E21" s="70">
        <v>2024</v>
      </c>
      <c r="F21" s="70" t="s">
        <v>1554</v>
      </c>
      <c r="G21" s="1073" t="s">
        <v>1681</v>
      </c>
      <c r="H21" s="70" t="s">
        <v>1682</v>
      </c>
      <c r="I21" s="1066"/>
      <c r="J21" s="73">
        <v>523568</v>
      </c>
      <c r="K21" s="71">
        <v>625958547.00000012</v>
      </c>
      <c r="L21" s="71">
        <v>825158</v>
      </c>
      <c r="M21" s="71">
        <v>986210205</v>
      </c>
      <c r="N21" s="71">
        <v>212700</v>
      </c>
      <c r="O21" s="71">
        <v>479629810.99999994</v>
      </c>
      <c r="P21" s="71">
        <v>3525</v>
      </c>
      <c r="Q21" s="71">
        <v>20270978</v>
      </c>
      <c r="R21" s="71">
        <v>0</v>
      </c>
      <c r="S21" s="71">
        <v>0</v>
      </c>
      <c r="T21" s="71">
        <v>0</v>
      </c>
      <c r="U21" s="71">
        <v>0</v>
      </c>
      <c r="V21" s="71">
        <v>0</v>
      </c>
      <c r="W21" s="71">
        <v>0</v>
      </c>
      <c r="X21" s="71">
        <v>0</v>
      </c>
      <c r="Y21" s="71">
        <v>0</v>
      </c>
      <c r="Z21" s="71">
        <v>2112069540.9999998</v>
      </c>
      <c r="AA21" s="71">
        <v>1139139095</v>
      </c>
      <c r="AB21" s="71">
        <v>5151316314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2060</v>
      </c>
      <c r="B22" s="70">
        <v>14</v>
      </c>
      <c r="C22" s="70">
        <v>18</v>
      </c>
      <c r="D22" s="70">
        <v>14</v>
      </c>
      <c r="E22" s="70">
        <v>2024</v>
      </c>
      <c r="F22" s="70" t="s">
        <v>1554</v>
      </c>
      <c r="G22" s="1073" t="s">
        <v>2039</v>
      </c>
      <c r="H22" s="70" t="s">
        <v>2040</v>
      </c>
      <c r="I22" s="1066"/>
      <c r="J22" s="73">
        <v>331673</v>
      </c>
      <c r="K22" s="71">
        <v>424791512.99999994</v>
      </c>
      <c r="L22" s="71">
        <v>1929811</v>
      </c>
      <c r="M22" s="71">
        <v>2471315794</v>
      </c>
      <c r="N22" s="71">
        <v>333400</v>
      </c>
      <c r="O22" s="71">
        <v>842311755</v>
      </c>
      <c r="P22" s="71">
        <v>3764</v>
      </c>
      <c r="Q22" s="71">
        <v>20908337</v>
      </c>
      <c r="R22" s="71">
        <v>0</v>
      </c>
      <c r="S22" s="71">
        <v>0</v>
      </c>
      <c r="T22" s="71">
        <v>0</v>
      </c>
      <c r="U22" s="71">
        <v>0</v>
      </c>
      <c r="V22" s="71">
        <v>0</v>
      </c>
      <c r="W22" s="71">
        <v>0</v>
      </c>
      <c r="X22" s="71">
        <v>0</v>
      </c>
      <c r="Y22" s="71">
        <v>0</v>
      </c>
      <c r="Z22" s="71">
        <v>3759327398.9999995</v>
      </c>
      <c r="AA22" s="71">
        <v>418569049</v>
      </c>
      <c r="AB22" s="71">
        <v>2468888665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2331</v>
      </c>
      <c r="B23" s="70">
        <v>15</v>
      </c>
      <c r="C23" s="70">
        <v>18</v>
      </c>
      <c r="D23" s="70">
        <v>15</v>
      </c>
      <c r="E23" s="70">
        <v>2024</v>
      </c>
      <c r="F23" s="70" t="s">
        <v>1554</v>
      </c>
      <c r="G23" s="1073" t="s">
        <v>2310</v>
      </c>
      <c r="H23" s="70" t="s">
        <v>2311</v>
      </c>
      <c r="I23" s="1066"/>
      <c r="J23" s="73">
        <v>162880</v>
      </c>
      <c r="K23" s="71">
        <v>212424233.99999997</v>
      </c>
      <c r="L23" s="71">
        <v>592082</v>
      </c>
      <c r="M23" s="71">
        <v>771724209.00000012</v>
      </c>
      <c r="N23" s="71">
        <v>100000</v>
      </c>
      <c r="O23" s="71">
        <v>214654940</v>
      </c>
      <c r="P23" s="71">
        <v>222</v>
      </c>
      <c r="Q23" s="71">
        <v>1190673</v>
      </c>
      <c r="R23" s="71">
        <v>1424</v>
      </c>
      <c r="S23" s="71">
        <v>11586539</v>
      </c>
      <c r="T23" s="71">
        <v>0</v>
      </c>
      <c r="U23" s="71">
        <v>0</v>
      </c>
      <c r="V23" s="71">
        <v>0</v>
      </c>
      <c r="W23" s="71">
        <v>0</v>
      </c>
      <c r="X23" s="71">
        <v>0</v>
      </c>
      <c r="Y23" s="71">
        <v>0</v>
      </c>
      <c r="Z23" s="71">
        <v>1211580595.0776401</v>
      </c>
      <c r="AA23" s="71">
        <v>389087425</v>
      </c>
      <c r="AB23" s="71">
        <v>1879898817.9999998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1651</v>
      </c>
      <c r="B24" s="70">
        <v>16</v>
      </c>
      <c r="C24" s="70">
        <v>18</v>
      </c>
      <c r="D24" s="70">
        <v>16</v>
      </c>
      <c r="E24" s="70">
        <v>2024</v>
      </c>
      <c r="F24" s="70" t="s">
        <v>1554</v>
      </c>
      <c r="G24" s="1073" t="s">
        <v>1648</v>
      </c>
      <c r="H24" s="70" t="s">
        <v>1649</v>
      </c>
      <c r="I24" s="1066"/>
      <c r="J24" s="73">
        <v>94387</v>
      </c>
      <c r="K24" s="71">
        <v>125039831.99999999</v>
      </c>
      <c r="L24" s="71">
        <v>374458</v>
      </c>
      <c r="M24" s="71">
        <v>495663017.99999994</v>
      </c>
      <c r="N24" s="71">
        <v>32800</v>
      </c>
      <c r="O24" s="71">
        <v>65825174.000000007</v>
      </c>
      <c r="P24" s="71">
        <v>0</v>
      </c>
      <c r="Q24" s="71">
        <v>0</v>
      </c>
      <c r="R24" s="71">
        <v>168</v>
      </c>
      <c r="S24" s="71">
        <v>1402334</v>
      </c>
      <c r="T24" s="71">
        <v>0</v>
      </c>
      <c r="U24" s="71">
        <v>0</v>
      </c>
      <c r="V24" s="71">
        <v>0</v>
      </c>
      <c r="W24" s="71">
        <v>0</v>
      </c>
      <c r="X24" s="71">
        <v>0</v>
      </c>
      <c r="Y24" s="71">
        <v>0</v>
      </c>
      <c r="Z24" s="71">
        <v>687930358.2126199</v>
      </c>
      <c r="AA24" s="71">
        <v>160651233</v>
      </c>
      <c r="AB24" s="71">
        <v>1107256864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1636</v>
      </c>
      <c r="B25" s="70">
        <v>17</v>
      </c>
      <c r="C25" s="70">
        <v>18</v>
      </c>
      <c r="D25" s="70">
        <v>17</v>
      </c>
      <c r="E25" s="70">
        <v>2024</v>
      </c>
      <c r="F25" s="70" t="s">
        <v>1554</v>
      </c>
      <c r="G25" s="1073" t="s">
        <v>1633</v>
      </c>
      <c r="H25" s="70" t="s">
        <v>1634</v>
      </c>
      <c r="I25" s="1066"/>
      <c r="J25" s="73">
        <v>564315</v>
      </c>
      <c r="K25" s="71">
        <v>723648918</v>
      </c>
      <c r="L25" s="71">
        <v>390738</v>
      </c>
      <c r="M25" s="71">
        <v>500251833</v>
      </c>
      <c r="N25" s="71">
        <v>50300</v>
      </c>
      <c r="O25" s="71">
        <v>109130857</v>
      </c>
      <c r="P25" s="71">
        <v>861</v>
      </c>
      <c r="Q25" s="71">
        <v>4950693</v>
      </c>
      <c r="R25" s="71">
        <v>0</v>
      </c>
      <c r="S25" s="71">
        <v>0</v>
      </c>
      <c r="T25" s="71">
        <v>0</v>
      </c>
      <c r="U25" s="71">
        <v>0</v>
      </c>
      <c r="V25" s="71">
        <v>0</v>
      </c>
      <c r="W25" s="71">
        <v>0</v>
      </c>
      <c r="X25" s="71">
        <v>0</v>
      </c>
      <c r="Y25" s="71">
        <v>0</v>
      </c>
      <c r="Z25" s="71">
        <v>1337982301</v>
      </c>
      <c r="AA25" s="71">
        <v>1270914567</v>
      </c>
      <c r="AB25" s="71">
        <v>6180165172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1647</v>
      </c>
      <c r="B26" s="70">
        <v>18</v>
      </c>
      <c r="C26" s="70">
        <v>18</v>
      </c>
      <c r="D26" s="70">
        <v>18</v>
      </c>
      <c r="E26" s="70">
        <v>2024</v>
      </c>
      <c r="F26" s="70" t="s">
        <v>1554</v>
      </c>
      <c r="G26" s="1073" t="s">
        <v>1645</v>
      </c>
      <c r="H26" s="70" t="s">
        <v>1628</v>
      </c>
      <c r="I26" s="1066"/>
      <c r="J26" s="73">
        <v>140317</v>
      </c>
      <c r="K26" s="71">
        <v>157766572</v>
      </c>
      <c r="L26" s="71">
        <v>286150</v>
      </c>
      <c r="M26" s="71">
        <v>321503189</v>
      </c>
      <c r="N26" s="71">
        <v>0</v>
      </c>
      <c r="O26" s="71">
        <v>0</v>
      </c>
      <c r="P26" s="71">
        <v>0</v>
      </c>
      <c r="Q26" s="71">
        <v>0</v>
      </c>
      <c r="R26" s="71">
        <v>0</v>
      </c>
      <c r="S26" s="71">
        <v>0</v>
      </c>
      <c r="T26" s="71">
        <v>0</v>
      </c>
      <c r="U26" s="71">
        <v>0</v>
      </c>
      <c r="V26" s="71">
        <v>0</v>
      </c>
      <c r="W26" s="71">
        <v>0</v>
      </c>
      <c r="X26" s="71">
        <v>0</v>
      </c>
      <c r="Y26" s="71">
        <v>0</v>
      </c>
      <c r="Z26" s="71">
        <v>479269761</v>
      </c>
      <c r="AA26" s="71">
        <v>286835492</v>
      </c>
      <c r="AB26" s="71">
        <v>1894600029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1671</v>
      </c>
      <c r="B27" s="70">
        <v>19</v>
      </c>
      <c r="C27" s="70">
        <v>18</v>
      </c>
      <c r="D27" s="70">
        <v>19</v>
      </c>
      <c r="E27" s="70">
        <v>2024</v>
      </c>
      <c r="F27" s="70" t="s">
        <v>1554</v>
      </c>
      <c r="G27" s="1073" t="s">
        <v>1668</v>
      </c>
      <c r="H27" s="70" t="s">
        <v>1669</v>
      </c>
      <c r="I27" s="1066"/>
      <c r="J27" s="73">
        <v>36981</v>
      </c>
      <c r="K27" s="71">
        <v>47349858.999999993</v>
      </c>
      <c r="L27" s="71">
        <v>212633</v>
      </c>
      <c r="M27" s="71">
        <v>271920882.99999994</v>
      </c>
      <c r="N27" s="71">
        <v>60400</v>
      </c>
      <c r="O27" s="71">
        <v>169354585</v>
      </c>
      <c r="P27" s="71">
        <v>258</v>
      </c>
      <c r="Q27" s="71">
        <v>1342288</v>
      </c>
      <c r="R27" s="71">
        <v>0</v>
      </c>
      <c r="S27" s="71">
        <v>0</v>
      </c>
      <c r="T27" s="71">
        <v>0</v>
      </c>
      <c r="U27" s="71">
        <v>0</v>
      </c>
      <c r="V27" s="71">
        <v>0</v>
      </c>
      <c r="W27" s="71">
        <v>0</v>
      </c>
      <c r="X27" s="71">
        <v>0</v>
      </c>
      <c r="Y27" s="71">
        <v>0</v>
      </c>
      <c r="Z27" s="71">
        <v>489967614.99999994</v>
      </c>
      <c r="AA27" s="71">
        <v>15520933</v>
      </c>
      <c r="AB27" s="71">
        <v>210906275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2362</v>
      </c>
      <c r="B28" s="70">
        <v>20</v>
      </c>
      <c r="C28" s="70">
        <v>18</v>
      </c>
      <c r="D28" s="70">
        <v>20</v>
      </c>
      <c r="E28" s="70">
        <v>2024</v>
      </c>
      <c r="F28" s="70" t="s">
        <v>1554</v>
      </c>
      <c r="G28" s="1073" t="s">
        <v>2359</v>
      </c>
      <c r="H28" s="70" t="s">
        <v>2360</v>
      </c>
      <c r="I28" s="1066"/>
      <c r="J28" s="73">
        <v>1601117</v>
      </c>
      <c r="K28" s="71">
        <v>2124224471.9999998</v>
      </c>
      <c r="L28" s="71">
        <v>2255596</v>
      </c>
      <c r="M28" s="71">
        <v>2986546180.0000005</v>
      </c>
      <c r="N28" s="71">
        <v>197100</v>
      </c>
      <c r="O28" s="71">
        <v>409262132.99999994</v>
      </c>
      <c r="P28" s="71">
        <v>280</v>
      </c>
      <c r="Q28" s="71">
        <v>1669529</v>
      </c>
      <c r="R28" s="71">
        <v>6988</v>
      </c>
      <c r="S28" s="71">
        <v>56740953.000000007</v>
      </c>
      <c r="T28" s="71">
        <v>0</v>
      </c>
      <c r="U28" s="71">
        <v>0</v>
      </c>
      <c r="V28" s="71">
        <v>0</v>
      </c>
      <c r="W28" s="71">
        <v>0</v>
      </c>
      <c r="X28" s="71">
        <v>0</v>
      </c>
      <c r="Y28" s="71">
        <v>0</v>
      </c>
      <c r="Z28" s="71">
        <v>5578443266.52038</v>
      </c>
      <c r="AA28" s="71">
        <v>3827178449</v>
      </c>
      <c r="AB28" s="71">
        <v>17822449396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1644</v>
      </c>
      <c r="B29" s="70">
        <v>21</v>
      </c>
      <c r="C29" s="70">
        <v>18</v>
      </c>
      <c r="D29" s="70">
        <v>21</v>
      </c>
      <c r="E29" s="70">
        <v>2024</v>
      </c>
      <c r="F29" s="70" t="s">
        <v>1554</v>
      </c>
      <c r="G29" s="1073" t="s">
        <v>1641</v>
      </c>
      <c r="H29" s="70" t="s">
        <v>1642</v>
      </c>
      <c r="I29" s="1066"/>
      <c r="J29" s="73">
        <v>179400</v>
      </c>
      <c r="K29" s="71">
        <v>233901862</v>
      </c>
      <c r="L29" s="71">
        <v>1028007.0000000001</v>
      </c>
      <c r="M29" s="71">
        <v>1340310348.9999998</v>
      </c>
      <c r="N29" s="71">
        <v>63800</v>
      </c>
      <c r="O29" s="71">
        <v>154026494.99999997</v>
      </c>
      <c r="P29" s="71">
        <v>299</v>
      </c>
      <c r="Q29" s="71">
        <v>1607410</v>
      </c>
      <c r="R29" s="71">
        <v>0</v>
      </c>
      <c r="S29" s="71">
        <v>0</v>
      </c>
      <c r="T29" s="71">
        <v>0</v>
      </c>
      <c r="U29" s="71">
        <v>0</v>
      </c>
      <c r="V29" s="71">
        <v>0</v>
      </c>
      <c r="W29" s="71">
        <v>0</v>
      </c>
      <c r="X29" s="71">
        <v>0</v>
      </c>
      <c r="Y29" s="71">
        <v>0</v>
      </c>
      <c r="Z29" s="71">
        <v>1729846116</v>
      </c>
      <c r="AA29" s="71">
        <v>400494215</v>
      </c>
      <c r="AB29" s="71">
        <v>1950264245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1639</v>
      </c>
      <c r="B190" s="70">
        <v>182</v>
      </c>
      <c r="C190" s="70">
        <v>16</v>
      </c>
      <c r="D190" s="70">
        <v>2</v>
      </c>
      <c r="E190" s="70">
        <v>2022</v>
      </c>
      <c r="F190" s="70" t="s">
        <v>161</v>
      </c>
      <c r="G190" s="1073" t="s">
        <v>1637</v>
      </c>
      <c r="H190" s="70" t="s">
        <v>1638</v>
      </c>
      <c r="I190" s="1066"/>
      <c r="J190" s="73"/>
      <c r="K190" s="71"/>
      <c r="L190" s="71"/>
      <c r="M190" s="71"/>
      <c r="N190" s="71"/>
      <c r="O190" s="71"/>
      <c r="P190" s="71"/>
      <c r="Q190" s="71"/>
      <c r="R190" s="71"/>
      <c r="S190" s="71"/>
      <c r="T190" s="71"/>
      <c r="U190" s="71"/>
      <c r="V190" s="71"/>
      <c r="W190" s="71"/>
      <c r="X190" s="71"/>
      <c r="Y190" s="71"/>
      <c r="Z190" s="71"/>
      <c r="AA190" s="71"/>
      <c r="AB190" s="71"/>
      <c r="AC190" s="72"/>
      <c r="AD190" s="71">
        <v>4115198.0001588273</v>
      </c>
      <c r="AE190" s="71">
        <v>914229.18814179371</v>
      </c>
      <c r="AF190" s="71">
        <v>10479226.496222081</v>
      </c>
      <c r="AG190" s="71">
        <v>29247887.869867861</v>
      </c>
      <c r="AH190" s="71">
        <v>52585198.455419756</v>
      </c>
      <c r="AI190" s="71">
        <v>0</v>
      </c>
      <c r="AJ190" s="71">
        <v>0</v>
      </c>
      <c r="AK190" s="71">
        <v>2527666.7880192869</v>
      </c>
      <c r="AL190" s="71">
        <v>0</v>
      </c>
      <c r="AM190" s="71">
        <v>0</v>
      </c>
      <c r="AN190" s="71">
        <v>99869406.797829613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1654</v>
      </c>
      <c r="B191" s="70">
        <v>183</v>
      </c>
      <c r="C191" s="70">
        <v>16</v>
      </c>
      <c r="D191" s="70">
        <v>3</v>
      </c>
      <c r="E191" s="70">
        <v>2022</v>
      </c>
      <c r="F191" s="70" t="s">
        <v>161</v>
      </c>
      <c r="G191" s="1073" t="s">
        <v>1652</v>
      </c>
      <c r="H191" s="70" t="s">
        <v>1653</v>
      </c>
      <c r="I191" s="1066"/>
      <c r="J191" s="73"/>
      <c r="K191" s="71"/>
      <c r="L191" s="71"/>
      <c r="M191" s="71"/>
      <c r="N191" s="71"/>
      <c r="O191" s="71"/>
      <c r="P191" s="71"/>
      <c r="Q191" s="71"/>
      <c r="R191" s="71"/>
      <c r="S191" s="71"/>
      <c r="T191" s="71"/>
      <c r="U191" s="71"/>
      <c r="V191" s="71"/>
      <c r="W191" s="71"/>
      <c r="X191" s="71"/>
      <c r="Y191" s="71"/>
      <c r="Z191" s="71"/>
      <c r="AA191" s="71"/>
      <c r="AB191" s="71"/>
      <c r="AC191" s="72"/>
      <c r="AD191" s="71">
        <v>4674380.263163738</v>
      </c>
      <c r="AE191" s="71">
        <v>1464012.6692560241</v>
      </c>
      <c r="AF191" s="71">
        <v>2228739.0566601786</v>
      </c>
      <c r="AG191" s="71">
        <v>13288536.169446966</v>
      </c>
      <c r="AH191" s="71">
        <v>23365949.717986755</v>
      </c>
      <c r="AI191" s="71">
        <v>0</v>
      </c>
      <c r="AJ191" s="71">
        <v>0</v>
      </c>
      <c r="AK191" s="71">
        <v>1084023.6365477352</v>
      </c>
      <c r="AL191" s="71">
        <v>0</v>
      </c>
      <c r="AM191" s="71">
        <v>0</v>
      </c>
      <c r="AN191" s="71">
        <v>46105641.513061397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2357</v>
      </c>
      <c r="B192" s="70">
        <v>184</v>
      </c>
      <c r="C192" s="70">
        <v>16</v>
      </c>
      <c r="D192" s="70">
        <v>4</v>
      </c>
      <c r="E192" s="70">
        <v>2022</v>
      </c>
      <c r="F192" s="70" t="s">
        <v>161</v>
      </c>
      <c r="G192" s="1073" t="s">
        <v>2355</v>
      </c>
      <c r="H192" s="70" t="s">
        <v>2356</v>
      </c>
      <c r="I192" s="1066"/>
      <c r="J192" s="73"/>
      <c r="K192" s="71"/>
      <c r="L192" s="71"/>
      <c r="M192" s="71"/>
      <c r="N192" s="71"/>
      <c r="O192" s="71"/>
      <c r="P192" s="71"/>
      <c r="Q192" s="71"/>
      <c r="R192" s="71"/>
      <c r="S192" s="71"/>
      <c r="T192" s="71"/>
      <c r="U192" s="71"/>
      <c r="V192" s="71"/>
      <c r="W192" s="71"/>
      <c r="X192" s="71"/>
      <c r="Y192" s="71"/>
      <c r="Z192" s="71"/>
      <c r="AA192" s="71"/>
      <c r="AB192" s="71"/>
      <c r="AC192" s="72"/>
      <c r="AD192" s="71">
        <v>1018012433.7113709</v>
      </c>
      <c r="AE192" s="71">
        <v>8120597.9335116055</v>
      </c>
      <c r="AF192" s="71">
        <v>8901113.126909906</v>
      </c>
      <c r="AG192" s="71">
        <v>280233544.50554252</v>
      </c>
      <c r="AH192" s="71">
        <v>398733028.71931791</v>
      </c>
      <c r="AI192" s="71">
        <v>0</v>
      </c>
      <c r="AJ192" s="71">
        <v>0</v>
      </c>
      <c r="AK192" s="71">
        <v>19576730.850473974</v>
      </c>
      <c r="AL192" s="71">
        <v>0</v>
      </c>
      <c r="AM192" s="71">
        <v>0</v>
      </c>
      <c r="AN192" s="71">
        <v>1733577448.8471267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1759</v>
      </c>
      <c r="B193" s="70">
        <v>185</v>
      </c>
      <c r="C193" s="70">
        <v>16</v>
      </c>
      <c r="D193" s="70">
        <v>5</v>
      </c>
      <c r="E193" s="70">
        <v>2022</v>
      </c>
      <c r="F193" s="70" t="s">
        <v>161</v>
      </c>
      <c r="G193" s="1073" t="s">
        <v>1740</v>
      </c>
      <c r="H193" s="70" t="s">
        <v>1741</v>
      </c>
      <c r="I193" s="1066"/>
      <c r="J193" s="73"/>
      <c r="K193" s="71"/>
      <c r="L193" s="71"/>
      <c r="M193" s="71"/>
      <c r="N193" s="71"/>
      <c r="O193" s="71"/>
      <c r="P193" s="71"/>
      <c r="Q193" s="71"/>
      <c r="R193" s="71"/>
      <c r="S193" s="71"/>
      <c r="T193" s="71"/>
      <c r="U193" s="71"/>
      <c r="V193" s="71"/>
      <c r="W193" s="71"/>
      <c r="X193" s="71"/>
      <c r="Y193" s="71"/>
      <c r="Z193" s="71"/>
      <c r="AA193" s="71"/>
      <c r="AB193" s="71"/>
      <c r="AC193" s="72"/>
      <c r="AD193" s="71">
        <v>76523242.746586248</v>
      </c>
      <c r="AE193" s="71">
        <v>1677384.7284986575</v>
      </c>
      <c r="AF193" s="71">
        <v>2907050.9434697977</v>
      </c>
      <c r="AG193" s="71">
        <v>50215701.414671354</v>
      </c>
      <c r="AH193" s="71">
        <v>85043447.636797458</v>
      </c>
      <c r="AI193" s="71">
        <v>0</v>
      </c>
      <c r="AJ193" s="71">
        <v>0</v>
      </c>
      <c r="AK193" s="71">
        <v>4623402.7762467731</v>
      </c>
      <c r="AL193" s="71">
        <v>0</v>
      </c>
      <c r="AM193" s="71">
        <v>0</v>
      </c>
      <c r="AN193" s="71">
        <v>220990230.2462703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1658</v>
      </c>
      <c r="B194" s="70">
        <v>186</v>
      </c>
      <c r="C194" s="70">
        <v>16</v>
      </c>
      <c r="D194" s="70">
        <v>6</v>
      </c>
      <c r="E194" s="70">
        <v>2022</v>
      </c>
      <c r="F194" s="70" t="s">
        <v>161</v>
      </c>
      <c r="G194" s="1073" t="s">
        <v>1656</v>
      </c>
      <c r="H194" s="70" t="s">
        <v>1657</v>
      </c>
      <c r="I194" s="1066"/>
      <c r="J194" s="73"/>
      <c r="K194" s="71"/>
      <c r="L194" s="71"/>
      <c r="M194" s="71"/>
      <c r="N194" s="71"/>
      <c r="O194" s="71"/>
      <c r="P194" s="71"/>
      <c r="Q194" s="71"/>
      <c r="R194" s="71"/>
      <c r="S194" s="71"/>
      <c r="T194" s="71"/>
      <c r="U194" s="71"/>
      <c r="V194" s="71"/>
      <c r="W194" s="71"/>
      <c r="X194" s="71"/>
      <c r="Y194" s="71"/>
      <c r="Z194" s="71"/>
      <c r="AA194" s="71"/>
      <c r="AB194" s="71"/>
      <c r="AC194" s="72"/>
      <c r="AD194" s="71">
        <v>16253036.421146885</v>
      </c>
      <c r="AE194" s="71">
        <v>870620.30012140144</v>
      </c>
      <c r="AF194" s="71">
        <v>3017795.7413162664</v>
      </c>
      <c r="AG194" s="71">
        <v>20569102.841815569</v>
      </c>
      <c r="AH194" s="71">
        <v>36857410.238145366</v>
      </c>
      <c r="AI194" s="71">
        <v>0</v>
      </c>
      <c r="AJ194" s="71">
        <v>0</v>
      </c>
      <c r="AK194" s="71">
        <v>1989335.0976360221</v>
      </c>
      <c r="AL194" s="71">
        <v>0</v>
      </c>
      <c r="AM194" s="71">
        <v>0</v>
      </c>
      <c r="AN194" s="71">
        <v>79557300.640181512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1662</v>
      </c>
      <c r="B195" s="70">
        <v>187</v>
      </c>
      <c r="C195" s="70">
        <v>16</v>
      </c>
      <c r="D195" s="70">
        <v>7</v>
      </c>
      <c r="E195" s="70">
        <v>2022</v>
      </c>
      <c r="F195" s="70" t="s">
        <v>161</v>
      </c>
      <c r="G195" s="1073" t="s">
        <v>1660</v>
      </c>
      <c r="H195" s="70" t="s">
        <v>1661</v>
      </c>
      <c r="I195" s="1066"/>
      <c r="J195" s="73"/>
      <c r="K195" s="71"/>
      <c r="L195" s="71"/>
      <c r="M195" s="71"/>
      <c r="N195" s="71"/>
      <c r="O195" s="71"/>
      <c r="P195" s="71"/>
      <c r="Q195" s="71"/>
      <c r="R195" s="71"/>
      <c r="S195" s="71"/>
      <c r="T195" s="71"/>
      <c r="U195" s="71"/>
      <c r="V195" s="71"/>
      <c r="W195" s="71"/>
      <c r="X195" s="71"/>
      <c r="Y195" s="71"/>
      <c r="Z195" s="71"/>
      <c r="AA195" s="71"/>
      <c r="AB195" s="71"/>
      <c r="AC195" s="72"/>
      <c r="AD195" s="71">
        <v>49117823.740774259</v>
      </c>
      <c r="AE195" s="71">
        <v>3094673.5891614039</v>
      </c>
      <c r="AF195" s="71">
        <v>16805523.073201593</v>
      </c>
      <c r="AG195" s="71">
        <v>140744878.15473852</v>
      </c>
      <c r="AH195" s="71">
        <v>185515456.54548055</v>
      </c>
      <c r="AI195" s="71">
        <v>0</v>
      </c>
      <c r="AJ195" s="71">
        <v>0</v>
      </c>
      <c r="AK195" s="71">
        <v>9041364.0270918235</v>
      </c>
      <c r="AL195" s="71">
        <v>0</v>
      </c>
      <c r="AM195" s="71">
        <v>0</v>
      </c>
      <c r="AN195" s="71">
        <v>404319719.1304481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1687</v>
      </c>
      <c r="B196" s="70">
        <v>188</v>
      </c>
      <c r="C196" s="70">
        <v>16</v>
      </c>
      <c r="D196" s="70">
        <v>8</v>
      </c>
      <c r="E196" s="70">
        <v>2022</v>
      </c>
      <c r="F196" s="70" t="s">
        <v>161</v>
      </c>
      <c r="G196" s="1073" t="s">
        <v>1685</v>
      </c>
      <c r="H196" s="70" t="s">
        <v>1686</v>
      </c>
      <c r="I196" s="1066"/>
      <c r="J196" s="73"/>
      <c r="K196" s="71"/>
      <c r="L196" s="71"/>
      <c r="M196" s="71"/>
      <c r="N196" s="71"/>
      <c r="O196" s="71"/>
      <c r="P196" s="71"/>
      <c r="Q196" s="71"/>
      <c r="R196" s="71"/>
      <c r="S196" s="71"/>
      <c r="T196" s="71"/>
      <c r="U196" s="71"/>
      <c r="V196" s="71"/>
      <c r="W196" s="71"/>
      <c r="X196" s="71"/>
      <c r="Y196" s="71"/>
      <c r="Z196" s="71"/>
      <c r="AA196" s="71"/>
      <c r="AB196" s="71"/>
      <c r="AC196" s="72"/>
      <c r="AD196" s="71">
        <v>39403711.320983879</v>
      </c>
      <c r="AE196" s="71">
        <v>2423408.2057046527</v>
      </c>
      <c r="AF196" s="71">
        <v>6174022.4799406175</v>
      </c>
      <c r="AG196" s="71">
        <v>81681076.208006322</v>
      </c>
      <c r="AH196" s="71">
        <v>103275292.92337754</v>
      </c>
      <c r="AI196" s="71">
        <v>0</v>
      </c>
      <c r="AJ196" s="71">
        <v>0</v>
      </c>
      <c r="AK196" s="71">
        <v>5239985.6070407489</v>
      </c>
      <c r="AL196" s="71">
        <v>0</v>
      </c>
      <c r="AM196" s="71">
        <v>0</v>
      </c>
      <c r="AN196" s="71">
        <v>238197496.74505377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1666</v>
      </c>
      <c r="B197" s="70">
        <v>189</v>
      </c>
      <c r="C197" s="70">
        <v>16</v>
      </c>
      <c r="D197" s="70">
        <v>9</v>
      </c>
      <c r="E197" s="70">
        <v>2022</v>
      </c>
      <c r="F197" s="70" t="s">
        <v>161</v>
      </c>
      <c r="G197" s="1073" t="s">
        <v>1664</v>
      </c>
      <c r="H197" s="70" t="s">
        <v>1665</v>
      </c>
      <c r="I197" s="1066"/>
      <c r="J197" s="73"/>
      <c r="K197" s="71"/>
      <c r="L197" s="71"/>
      <c r="M197" s="71"/>
      <c r="N197" s="71"/>
      <c r="O197" s="71"/>
      <c r="P197" s="71"/>
      <c r="Q197" s="71"/>
      <c r="R197" s="71"/>
      <c r="S197" s="71"/>
      <c r="T197" s="71"/>
      <c r="U197" s="71"/>
      <c r="V197" s="71"/>
      <c r="W197" s="71"/>
      <c r="X197" s="71"/>
      <c r="Y197" s="71"/>
      <c r="Z197" s="71"/>
      <c r="AA197" s="71"/>
      <c r="AB197" s="71"/>
      <c r="AC197" s="72"/>
      <c r="AD197" s="71">
        <v>24535311.178673726</v>
      </c>
      <c r="AE197" s="71">
        <v>356658.40559535049</v>
      </c>
      <c r="AF197" s="71">
        <v>636782.5876171937</v>
      </c>
      <c r="AG197" s="71">
        <v>8443928.0386210475</v>
      </c>
      <c r="AH197" s="71">
        <v>19712231.226924349</v>
      </c>
      <c r="AI197" s="71">
        <v>0</v>
      </c>
      <c r="AJ197" s="71">
        <v>0</v>
      </c>
      <c r="AK197" s="71">
        <v>811306.7907599071</v>
      </c>
      <c r="AL197" s="71">
        <v>0</v>
      </c>
      <c r="AM197" s="71">
        <v>0</v>
      </c>
      <c r="AN197" s="71">
        <v>54496218.228191569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1678</v>
      </c>
      <c r="B198" s="70">
        <v>190</v>
      </c>
      <c r="C198" s="70">
        <v>16</v>
      </c>
      <c r="D198" s="70">
        <v>10</v>
      </c>
      <c r="E198" s="70">
        <v>2022</v>
      </c>
      <c r="F198" s="70" t="s">
        <v>161</v>
      </c>
      <c r="G198" s="1073" t="s">
        <v>1676</v>
      </c>
      <c r="H198" s="70" t="s">
        <v>1677</v>
      </c>
      <c r="I198" s="1066"/>
      <c r="J198" s="73"/>
      <c r="K198" s="71"/>
      <c r="L198" s="71"/>
      <c r="M198" s="71"/>
      <c r="N198" s="71"/>
      <c r="O198" s="71"/>
      <c r="P198" s="71"/>
      <c r="Q198" s="71"/>
      <c r="R198" s="71"/>
      <c r="S198" s="71"/>
      <c r="T198" s="71"/>
      <c r="U198" s="71"/>
      <c r="V198" s="71"/>
      <c r="W198" s="71"/>
      <c r="X198" s="71"/>
      <c r="Y198" s="71"/>
      <c r="Z198" s="71"/>
      <c r="AA198" s="71"/>
      <c r="AB198" s="71"/>
      <c r="AC198" s="72"/>
      <c r="AD198" s="71">
        <v>4516008.8415338984</v>
      </c>
      <c r="AE198" s="71">
        <v>524864.11653114902</v>
      </c>
      <c r="AF198" s="71">
        <v>1799602.9650051128</v>
      </c>
      <c r="AG198" s="71">
        <v>14572056.92564098</v>
      </c>
      <c r="AH198" s="71">
        <v>25518283.886572368</v>
      </c>
      <c r="AI198" s="71">
        <v>0</v>
      </c>
      <c r="AJ198" s="71">
        <v>0</v>
      </c>
      <c r="AK198" s="71">
        <v>1234844.3164152461</v>
      </c>
      <c r="AL198" s="71">
        <v>0</v>
      </c>
      <c r="AM198" s="71">
        <v>0</v>
      </c>
      <c r="AN198" s="71">
        <v>48165661.051698752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1674</v>
      </c>
      <c r="B199" s="70">
        <v>191</v>
      </c>
      <c r="C199" s="70">
        <v>16</v>
      </c>
      <c r="D199" s="70">
        <v>11</v>
      </c>
      <c r="E199" s="70">
        <v>2022</v>
      </c>
      <c r="F199" s="70" t="s">
        <v>161</v>
      </c>
      <c r="G199" s="1073" t="s">
        <v>1672</v>
      </c>
      <c r="H199" s="70" t="s">
        <v>1673</v>
      </c>
      <c r="I199" s="1066"/>
      <c r="J199" s="73"/>
      <c r="K199" s="71"/>
      <c r="L199" s="71"/>
      <c r="M199" s="71"/>
      <c r="N199" s="71"/>
      <c r="O199" s="71"/>
      <c r="P199" s="71"/>
      <c r="Q199" s="71"/>
      <c r="R199" s="71"/>
      <c r="S199" s="71"/>
      <c r="T199" s="71"/>
      <c r="U199" s="71"/>
      <c r="V199" s="71"/>
      <c r="W199" s="71"/>
      <c r="X199" s="71"/>
      <c r="Y199" s="71"/>
      <c r="Z199" s="71"/>
      <c r="AA199" s="71"/>
      <c r="AB199" s="71"/>
      <c r="AC199" s="72"/>
      <c r="AD199" s="71">
        <v>2706836.2996411673</v>
      </c>
      <c r="AE199" s="71">
        <v>479697.76822431426</v>
      </c>
      <c r="AF199" s="71">
        <v>2381013.1536990725</v>
      </c>
      <c r="AG199" s="71">
        <v>13643552.548819778</v>
      </c>
      <c r="AH199" s="71">
        <v>21665080.765250806</v>
      </c>
      <c r="AI199" s="71">
        <v>0</v>
      </c>
      <c r="AJ199" s="71">
        <v>0</v>
      </c>
      <c r="AK199" s="71">
        <v>958124.52450079739</v>
      </c>
      <c r="AL199" s="71">
        <v>0</v>
      </c>
      <c r="AM199" s="71">
        <v>0</v>
      </c>
      <c r="AN199" s="71">
        <v>41834305.060135938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1631</v>
      </c>
      <c r="B200" s="70">
        <v>192</v>
      </c>
      <c r="C200" s="70">
        <v>16</v>
      </c>
      <c r="D200" s="70">
        <v>12</v>
      </c>
      <c r="E200" s="70">
        <v>2022</v>
      </c>
      <c r="F200" s="70" t="s">
        <v>161</v>
      </c>
      <c r="G200" s="1073" t="s">
        <v>1629</v>
      </c>
      <c r="H200" s="70" t="s">
        <v>1630</v>
      </c>
      <c r="I200" s="1066"/>
      <c r="J200" s="73"/>
      <c r="K200" s="71"/>
      <c r="L200" s="71"/>
      <c r="M200" s="71"/>
      <c r="N200" s="71"/>
      <c r="O200" s="71"/>
      <c r="P200" s="71"/>
      <c r="Q200" s="71"/>
      <c r="R200" s="71"/>
      <c r="S200" s="71"/>
      <c r="T200" s="71"/>
      <c r="U200" s="71"/>
      <c r="V200" s="71"/>
      <c r="W200" s="71"/>
      <c r="X200" s="71"/>
      <c r="Y200" s="71"/>
      <c r="Z200" s="71"/>
      <c r="AA200" s="71"/>
      <c r="AB200" s="71"/>
      <c r="AC200" s="72"/>
      <c r="AD200" s="71">
        <v>1037341685.3217165</v>
      </c>
      <c r="AE200" s="71">
        <v>6162870.3534532841</v>
      </c>
      <c r="AF200" s="71">
        <v>12597220.75503579</v>
      </c>
      <c r="AG200" s="71">
        <v>164252424.25967062</v>
      </c>
      <c r="AH200" s="71">
        <v>265965508.09078434</v>
      </c>
      <c r="AI200" s="71">
        <v>0</v>
      </c>
      <c r="AJ200" s="71">
        <v>0</v>
      </c>
      <c r="AK200" s="71">
        <v>13637908.326101916</v>
      </c>
      <c r="AL200" s="71">
        <v>0</v>
      </c>
      <c r="AM200" s="71">
        <v>0</v>
      </c>
      <c r="AN200" s="71">
        <v>1499957617.1067624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1683</v>
      </c>
      <c r="B201" s="70">
        <v>193</v>
      </c>
      <c r="C201" s="70">
        <v>16</v>
      </c>
      <c r="D201" s="70">
        <v>13</v>
      </c>
      <c r="E201" s="70">
        <v>2022</v>
      </c>
      <c r="F201" s="70" t="s">
        <v>161</v>
      </c>
      <c r="G201" s="1073" t="s">
        <v>1681</v>
      </c>
      <c r="H201" s="70" t="s">
        <v>1682</v>
      </c>
      <c r="I201" s="1066"/>
      <c r="J201" s="73"/>
      <c r="K201" s="71"/>
      <c r="L201" s="71"/>
      <c r="M201" s="71"/>
      <c r="N201" s="71"/>
      <c r="O201" s="71"/>
      <c r="P201" s="71"/>
      <c r="Q201" s="71"/>
      <c r="R201" s="71"/>
      <c r="S201" s="71"/>
      <c r="T201" s="71"/>
      <c r="U201" s="71"/>
      <c r="V201" s="71"/>
      <c r="W201" s="71"/>
      <c r="X201" s="71"/>
      <c r="Y201" s="71"/>
      <c r="Z201" s="71"/>
      <c r="AA201" s="71"/>
      <c r="AB201" s="71"/>
      <c r="AC201" s="72"/>
      <c r="AD201" s="71">
        <v>650367477.79754531</v>
      </c>
      <c r="AE201" s="71">
        <v>3990213.2538658869</v>
      </c>
      <c r="AF201" s="71">
        <v>2907050.9434697977</v>
      </c>
      <c r="AG201" s="71">
        <v>141760771.17878997</v>
      </c>
      <c r="AH201" s="71">
        <v>204009781.60871744</v>
      </c>
      <c r="AI201" s="71">
        <v>0</v>
      </c>
      <c r="AJ201" s="71">
        <v>0</v>
      </c>
      <c r="AK201" s="71">
        <v>10772573.663208023</v>
      </c>
      <c r="AL201" s="71">
        <v>0</v>
      </c>
      <c r="AM201" s="71">
        <v>0</v>
      </c>
      <c r="AN201" s="71">
        <v>1013807868.4455965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2058</v>
      </c>
      <c r="B202" s="70">
        <v>194</v>
      </c>
      <c r="C202" s="70">
        <v>16</v>
      </c>
      <c r="D202" s="70">
        <v>14</v>
      </c>
      <c r="E202" s="70">
        <v>2022</v>
      </c>
      <c r="F202" s="70" t="s">
        <v>161</v>
      </c>
      <c r="G202" s="1073" t="s">
        <v>2039</v>
      </c>
      <c r="H202" s="70" t="s">
        <v>2040</v>
      </c>
      <c r="I202" s="1066"/>
      <c r="J202" s="73"/>
      <c r="K202" s="71"/>
      <c r="L202" s="71"/>
      <c r="M202" s="71"/>
      <c r="N202" s="71"/>
      <c r="O202" s="71"/>
      <c r="P202" s="71"/>
      <c r="Q202" s="71"/>
      <c r="R202" s="71"/>
      <c r="S202" s="71"/>
      <c r="T202" s="71"/>
      <c r="U202" s="71"/>
      <c r="V202" s="71"/>
      <c r="W202" s="71"/>
      <c r="X202" s="71"/>
      <c r="Y202" s="71"/>
      <c r="Z202" s="71"/>
      <c r="AA202" s="71"/>
      <c r="AB202" s="71"/>
      <c r="AC202" s="72"/>
      <c r="AD202" s="71">
        <v>22576168.669392657</v>
      </c>
      <c r="AE202" s="71">
        <v>1822228.535137817</v>
      </c>
      <c r="AF202" s="71">
        <v>6921549.8654042808</v>
      </c>
      <c r="AG202" s="71">
        <v>58402925.302053593</v>
      </c>
      <c r="AH202" s="71">
        <v>92088404.842265487</v>
      </c>
      <c r="AI202" s="71">
        <v>0</v>
      </c>
      <c r="AJ202" s="71">
        <v>0</v>
      </c>
      <c r="AK202" s="71">
        <v>4549412.8365514958</v>
      </c>
      <c r="AL202" s="71">
        <v>0</v>
      </c>
      <c r="AM202" s="71">
        <v>0</v>
      </c>
      <c r="AN202" s="71">
        <v>186360690.05080533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2329</v>
      </c>
      <c r="B203" s="70">
        <v>195</v>
      </c>
      <c r="C203" s="70">
        <v>16</v>
      </c>
      <c r="D203" s="70">
        <v>15</v>
      </c>
      <c r="E203" s="70">
        <v>2022</v>
      </c>
      <c r="F203" s="70" t="s">
        <v>161</v>
      </c>
      <c r="G203" s="1073" t="s">
        <v>2310</v>
      </c>
      <c r="H203" s="70" t="s">
        <v>2311</v>
      </c>
      <c r="I203" s="1066"/>
      <c r="J203" s="73"/>
      <c r="K203" s="71"/>
      <c r="L203" s="71"/>
      <c r="M203" s="71"/>
      <c r="N203" s="71"/>
      <c r="O203" s="71"/>
      <c r="P203" s="71"/>
      <c r="Q203" s="71"/>
      <c r="R203" s="71"/>
      <c r="S203" s="71"/>
      <c r="T203" s="71"/>
      <c r="U203" s="71"/>
      <c r="V203" s="71"/>
      <c r="W203" s="71"/>
      <c r="X203" s="71"/>
      <c r="Y203" s="71"/>
      <c r="Z203" s="71"/>
      <c r="AA203" s="71"/>
      <c r="AB203" s="71"/>
      <c r="AC203" s="72"/>
      <c r="AD203" s="71">
        <v>69515503.343700498</v>
      </c>
      <c r="AE203" s="71">
        <v>1031038.7096249871</v>
      </c>
      <c r="AF203" s="71">
        <v>3585362.8302794173</v>
      </c>
      <c r="AG203" s="71">
        <v>80250087.109611288</v>
      </c>
      <c r="AH203" s="71">
        <v>81793948.001786485</v>
      </c>
      <c r="AI203" s="71">
        <v>0</v>
      </c>
      <c r="AJ203" s="71">
        <v>0</v>
      </c>
      <c r="AK203" s="71">
        <v>4293482.5390365925</v>
      </c>
      <c r="AL203" s="71">
        <v>0</v>
      </c>
      <c r="AM203" s="71">
        <v>0</v>
      </c>
      <c r="AN203" s="71">
        <v>240469422.53403929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1650</v>
      </c>
      <c r="B204" s="70">
        <v>196</v>
      </c>
      <c r="C204" s="70">
        <v>16</v>
      </c>
      <c r="D204" s="70">
        <v>16</v>
      </c>
      <c r="E204" s="70">
        <v>2022</v>
      </c>
      <c r="F204" s="70" t="s">
        <v>161</v>
      </c>
      <c r="G204" s="1073" t="s">
        <v>1648</v>
      </c>
      <c r="H204" s="70" t="s">
        <v>1649</v>
      </c>
      <c r="I204" s="1066"/>
      <c r="J204" s="73"/>
      <c r="K204" s="71"/>
      <c r="L204" s="71"/>
      <c r="M204" s="71"/>
      <c r="N204" s="71"/>
      <c r="O204" s="71"/>
      <c r="P204" s="71"/>
      <c r="Q204" s="71"/>
      <c r="R204" s="71"/>
      <c r="S204" s="71"/>
      <c r="T204" s="71"/>
      <c r="U204" s="71"/>
      <c r="V204" s="71"/>
      <c r="W204" s="71"/>
      <c r="X204" s="71"/>
      <c r="Y204" s="71"/>
      <c r="Z204" s="71"/>
      <c r="AA204" s="71"/>
      <c r="AB204" s="71"/>
      <c r="AC204" s="72"/>
      <c r="AD204" s="71">
        <v>20146642.724704821</v>
      </c>
      <c r="AE204" s="71">
        <v>784959.98436705966</v>
      </c>
      <c r="AF204" s="71">
        <v>747527.38546366221</v>
      </c>
      <c r="AG204" s="71">
        <v>30711647.710974224</v>
      </c>
      <c r="AH204" s="71">
        <v>49813412.013924137</v>
      </c>
      <c r="AI204" s="71">
        <v>0</v>
      </c>
      <c r="AJ204" s="71">
        <v>0</v>
      </c>
      <c r="AK204" s="71">
        <v>2648400.80828994</v>
      </c>
      <c r="AL204" s="71">
        <v>0</v>
      </c>
      <c r="AM204" s="71">
        <v>0</v>
      </c>
      <c r="AN204" s="71">
        <v>104852590.62772384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1635</v>
      </c>
      <c r="B205" s="70">
        <v>197</v>
      </c>
      <c r="C205" s="70">
        <v>16</v>
      </c>
      <c r="D205" s="70">
        <v>17</v>
      </c>
      <c r="E205" s="70">
        <v>2022</v>
      </c>
      <c r="F205" s="70" t="s">
        <v>161</v>
      </c>
      <c r="G205" s="1073" t="s">
        <v>1633</v>
      </c>
      <c r="H205" s="70" t="s">
        <v>1634</v>
      </c>
      <c r="I205" s="1066"/>
      <c r="J205" s="73"/>
      <c r="K205" s="71"/>
      <c r="L205" s="71"/>
      <c r="M205" s="71"/>
      <c r="N205" s="71"/>
      <c r="O205" s="71"/>
      <c r="P205" s="71"/>
      <c r="Q205" s="71"/>
      <c r="R205" s="71"/>
      <c r="S205" s="71"/>
      <c r="T205" s="71"/>
      <c r="U205" s="71"/>
      <c r="V205" s="71"/>
      <c r="W205" s="71"/>
      <c r="X205" s="71"/>
      <c r="Y205" s="71"/>
      <c r="Z205" s="71"/>
      <c r="AA205" s="71"/>
      <c r="AB205" s="71"/>
      <c r="AC205" s="72"/>
      <c r="AD205" s="71">
        <v>1159107471.9014626</v>
      </c>
      <c r="AE205" s="71">
        <v>7153415.095630765</v>
      </c>
      <c r="AF205" s="71">
        <v>1301251.3746960047</v>
      </c>
      <c r="AG205" s="71">
        <v>228100754.64225796</v>
      </c>
      <c r="AH205" s="71">
        <v>302213965.24708599</v>
      </c>
      <c r="AI205" s="71">
        <v>0</v>
      </c>
      <c r="AJ205" s="71">
        <v>0</v>
      </c>
      <c r="AK205" s="71">
        <v>14890184.827262124</v>
      </c>
      <c r="AL205" s="71">
        <v>0</v>
      </c>
      <c r="AM205" s="71">
        <v>0</v>
      </c>
      <c r="AN205" s="71">
        <v>1712767043.0883954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1646</v>
      </c>
      <c r="B206" s="70">
        <v>198</v>
      </c>
      <c r="C206" s="70">
        <v>16</v>
      </c>
      <c r="D206" s="70">
        <v>18</v>
      </c>
      <c r="E206" s="70">
        <v>2022</v>
      </c>
      <c r="F206" s="70" t="s">
        <v>161</v>
      </c>
      <c r="G206" s="1073" t="s">
        <v>1645</v>
      </c>
      <c r="H206" s="70" t="s">
        <v>1628</v>
      </c>
      <c r="I206" s="1066"/>
      <c r="J206" s="73"/>
      <c r="K206" s="71"/>
      <c r="L206" s="71"/>
      <c r="M206" s="71"/>
      <c r="N206" s="71"/>
      <c r="O206" s="71"/>
      <c r="P206" s="71"/>
      <c r="Q206" s="71"/>
      <c r="R206" s="71"/>
      <c r="S206" s="71"/>
      <c r="T206" s="71"/>
      <c r="U206" s="71"/>
      <c r="V206" s="71"/>
      <c r="W206" s="71"/>
      <c r="X206" s="71"/>
      <c r="Y206" s="71"/>
      <c r="Z206" s="71"/>
      <c r="AA206" s="71"/>
      <c r="AB206" s="71"/>
      <c r="AC206" s="72"/>
      <c r="AD206" s="71">
        <v>103844201.74581347</v>
      </c>
      <c r="AE206" s="71">
        <v>1728780.9179512623</v>
      </c>
      <c r="AF206" s="71">
        <v>2394856.2534298808</v>
      </c>
      <c r="AG206" s="71">
        <v>50068233.072470345</v>
      </c>
      <c r="AH206" s="71">
        <v>72118943.434217498</v>
      </c>
      <c r="AI206" s="71">
        <v>0</v>
      </c>
      <c r="AJ206" s="71">
        <v>0</v>
      </c>
      <c r="AK206" s="71">
        <v>3920821.1673776568</v>
      </c>
      <c r="AL206" s="71">
        <v>0</v>
      </c>
      <c r="AM206" s="71">
        <v>0</v>
      </c>
      <c r="AN206" s="71">
        <v>234075836.59126014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1670</v>
      </c>
      <c r="B207" s="70">
        <v>199</v>
      </c>
      <c r="C207" s="70">
        <v>16</v>
      </c>
      <c r="D207" s="70">
        <v>19</v>
      </c>
      <c r="E207" s="70">
        <v>2022</v>
      </c>
      <c r="F207" s="70" t="s">
        <v>161</v>
      </c>
      <c r="G207" s="1073" t="s">
        <v>1668</v>
      </c>
      <c r="H207" s="70" t="s">
        <v>1669</v>
      </c>
      <c r="I207" s="1066"/>
      <c r="J207" s="73"/>
      <c r="K207" s="71"/>
      <c r="L207" s="71"/>
      <c r="M207" s="71"/>
      <c r="N207" s="71"/>
      <c r="O207" s="71"/>
      <c r="P207" s="71"/>
      <c r="Q207" s="71"/>
      <c r="R207" s="71"/>
      <c r="S207" s="71"/>
      <c r="T207" s="71"/>
      <c r="U207" s="71"/>
      <c r="V207" s="71"/>
      <c r="W207" s="71"/>
      <c r="X207" s="71"/>
      <c r="Y207" s="71"/>
      <c r="Z207" s="71"/>
      <c r="AA207" s="71"/>
      <c r="AB207" s="71"/>
      <c r="AC207" s="72"/>
      <c r="AD207" s="71">
        <v>3076224.0984820095</v>
      </c>
      <c r="AE207" s="71">
        <v>191567.61523243718</v>
      </c>
      <c r="AF207" s="71">
        <v>567567.08896315098</v>
      </c>
      <c r="AG207" s="71">
        <v>4478668.1705493266</v>
      </c>
      <c r="AH207" s="71">
        <v>10352202.391343493</v>
      </c>
      <c r="AI207" s="71">
        <v>0</v>
      </c>
      <c r="AJ207" s="71">
        <v>0</v>
      </c>
      <c r="AK207" s="71">
        <v>472735.02482445008</v>
      </c>
      <c r="AL207" s="71">
        <v>0</v>
      </c>
      <c r="AM207" s="71">
        <v>0</v>
      </c>
      <c r="AN207" s="71">
        <v>19138964.389394868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2361</v>
      </c>
      <c r="B208" s="70">
        <v>200</v>
      </c>
      <c r="C208" s="70">
        <v>16</v>
      </c>
      <c r="D208" s="70">
        <v>20</v>
      </c>
      <c r="E208" s="70">
        <v>2022</v>
      </c>
      <c r="F208" s="70" t="s">
        <v>161</v>
      </c>
      <c r="G208" s="1073" t="s">
        <v>2359</v>
      </c>
      <c r="H208" s="70" t="s">
        <v>2360</v>
      </c>
      <c r="I208" s="1066"/>
      <c r="J208" s="73"/>
      <c r="K208" s="71"/>
      <c r="L208" s="71"/>
      <c r="M208" s="71"/>
      <c r="N208" s="71"/>
      <c r="O208" s="71"/>
      <c r="P208" s="71"/>
      <c r="Q208" s="71"/>
      <c r="R208" s="71"/>
      <c r="S208" s="71"/>
      <c r="T208" s="71"/>
      <c r="U208" s="71"/>
      <c r="V208" s="71"/>
      <c r="W208" s="71"/>
      <c r="X208" s="71"/>
      <c r="Y208" s="71"/>
      <c r="Z208" s="71"/>
      <c r="AA208" s="71"/>
      <c r="AB208" s="71"/>
      <c r="AC208" s="72"/>
      <c r="AD208" s="71">
        <v>469684707.03794569</v>
      </c>
      <c r="AE208" s="71">
        <v>21700094.171004448</v>
      </c>
      <c r="AF208" s="71">
        <v>8444290.8357932214</v>
      </c>
      <c r="AG208" s="71">
        <v>1132311087.5334558</v>
      </c>
      <c r="AH208" s="71">
        <v>1334704414.7042048</v>
      </c>
      <c r="AI208" s="71">
        <v>0</v>
      </c>
      <c r="AJ208" s="71">
        <v>0</v>
      </c>
      <c r="AK208" s="71">
        <v>65062724.196441278</v>
      </c>
      <c r="AL208" s="71">
        <v>0</v>
      </c>
      <c r="AM208" s="71">
        <v>0</v>
      </c>
      <c r="AN208" s="71">
        <v>3031907318.4788451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1643</v>
      </c>
      <c r="B209" s="70">
        <v>201</v>
      </c>
      <c r="C209" s="70">
        <v>16</v>
      </c>
      <c r="D209" s="70">
        <v>21</v>
      </c>
      <c r="E209" s="70">
        <v>2022</v>
      </c>
      <c r="F209" s="70" t="s">
        <v>161</v>
      </c>
      <c r="G209" s="1073" t="s">
        <v>1641</v>
      </c>
      <c r="H209" s="70" t="s">
        <v>1642</v>
      </c>
      <c r="I209" s="1066"/>
      <c r="J209" s="73"/>
      <c r="K209" s="71"/>
      <c r="L209" s="71"/>
      <c r="M209" s="71"/>
      <c r="N209" s="71"/>
      <c r="O209" s="71"/>
      <c r="P209" s="71"/>
      <c r="Q209" s="71"/>
      <c r="R209" s="71"/>
      <c r="S209" s="71"/>
      <c r="T209" s="71"/>
      <c r="U209" s="71"/>
      <c r="V209" s="71"/>
      <c r="W209" s="71"/>
      <c r="X209" s="71"/>
      <c r="Y209" s="71"/>
      <c r="Z209" s="71"/>
      <c r="AA209" s="71"/>
      <c r="AB209" s="71"/>
      <c r="AC209" s="72"/>
      <c r="AD209" s="71">
        <v>42049216.113733746</v>
      </c>
      <c r="AE209" s="71">
        <v>1264657.7525913741</v>
      </c>
      <c r="AF209" s="71">
        <v>3972969.6227420568</v>
      </c>
      <c r="AG209" s="71">
        <v>62138789.971145958</v>
      </c>
      <c r="AH209" s="71">
        <v>81961935.058846831</v>
      </c>
      <c r="AI209" s="71">
        <v>0</v>
      </c>
      <c r="AJ209" s="71">
        <v>0</v>
      </c>
      <c r="AK209" s="71">
        <v>4040780.423881867</v>
      </c>
      <c r="AL209" s="71">
        <v>0</v>
      </c>
      <c r="AM209" s="71">
        <v>0</v>
      </c>
      <c r="AN209" s="71">
        <v>195428348.94294181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2310</v>
      </c>
      <c r="H6" s="77" t="s">
        <v>2311</v>
      </c>
      <c r="I6" s="77" t="s">
        <v>2364</v>
      </c>
      <c r="J6" s="77" t="s">
        <v>2365</v>
      </c>
      <c r="K6" s="1080">
        <v>25</v>
      </c>
      <c r="L6" s="1081">
        <v>41</v>
      </c>
      <c r="M6" s="1044"/>
      <c r="N6" s="988">
        <v>1</v>
      </c>
      <c r="O6" s="77" t="s">
        <v>1694</v>
      </c>
      <c r="P6" s="77" t="s">
        <v>1695</v>
      </c>
      <c r="Q6" s="77" t="s">
        <v>1501</v>
      </c>
      <c r="R6" s="16"/>
      <c r="S6" s="77">
        <v>1</v>
      </c>
      <c r="T6" s="77" t="s">
        <v>2310</v>
      </c>
      <c r="U6" s="77" t="s">
        <v>2311</v>
      </c>
      <c r="V6" s="77" t="s">
        <v>1501</v>
      </c>
      <c r="W6" s="16"/>
      <c r="X6" s="77">
        <v>1</v>
      </c>
      <c r="Y6" s="692" t="s">
        <v>1694</v>
      </c>
      <c r="Z6" s="77" t="s">
        <v>1695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1717</v>
      </c>
      <c r="P7" s="77" t="s">
        <v>1718</v>
      </c>
      <c r="Q7" s="77" t="s">
        <v>1501</v>
      </c>
      <c r="R7" s="16"/>
      <c r="S7" s="77">
        <v>2</v>
      </c>
      <c r="T7" s="76" t="s">
        <v>795</v>
      </c>
      <c r="U7" s="77" t="s">
        <v>1503</v>
      </c>
      <c r="V7" s="77" t="s">
        <v>1503</v>
      </c>
      <c r="W7" s="16"/>
      <c r="X7" s="77">
        <v>2</v>
      </c>
      <c r="Y7" s="692" t="s">
        <v>1717</v>
      </c>
      <c r="Z7" s="77" t="s">
        <v>1718</v>
      </c>
      <c r="AA7" s="77" t="s">
        <v>1501</v>
      </c>
      <c r="AB7" s="16"/>
      <c r="AC7" s="77">
        <v>2</v>
      </c>
      <c r="AD7" s="77" t="s">
        <v>1637</v>
      </c>
      <c r="AE7" s="77" t="s">
        <v>1638</v>
      </c>
      <c r="AF7" s="77" t="s">
        <v>1501</v>
      </c>
    </row>
    <row r="8" spans="1:32" ht="12">
      <c r="A8" s="16"/>
      <c r="B8" s="16"/>
      <c r="C8" s="16"/>
      <c r="D8" s="16"/>
      <c r="F8" s="16"/>
      <c r="G8" s="16"/>
      <c r="H8" s="16"/>
      <c r="I8" s="16"/>
      <c r="J8" s="16"/>
      <c r="K8" s="1044"/>
      <c r="L8" s="1044"/>
      <c r="M8" s="1044"/>
      <c r="N8" s="988">
        <v>3</v>
      </c>
      <c r="O8" s="77" t="s">
        <v>1740</v>
      </c>
      <c r="P8" s="77" t="s">
        <v>1741</v>
      </c>
      <c r="Q8" s="77" t="s">
        <v>1501</v>
      </c>
      <c r="R8" s="16"/>
      <c r="S8" s="16"/>
      <c r="T8" s="16"/>
      <c r="U8" s="16"/>
      <c r="V8" s="16"/>
      <c r="W8" s="16"/>
      <c r="X8" s="77">
        <v>3</v>
      </c>
      <c r="Y8" s="692" t="s">
        <v>1740</v>
      </c>
      <c r="Z8" s="77" t="s">
        <v>1741</v>
      </c>
      <c r="AA8" s="77" t="s">
        <v>1501</v>
      </c>
      <c r="AB8" s="16"/>
      <c r="AC8" s="77">
        <v>3</v>
      </c>
      <c r="AD8" s="77" t="s">
        <v>1652</v>
      </c>
      <c r="AE8" s="77" t="s">
        <v>1653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1763</v>
      </c>
      <c r="P9" s="77" t="s">
        <v>1764</v>
      </c>
      <c r="Q9" s="77" t="s">
        <v>1501</v>
      </c>
      <c r="R9" s="16"/>
      <c r="S9" s="16"/>
      <c r="T9" s="16"/>
      <c r="U9" s="16"/>
      <c r="V9" s="16"/>
      <c r="W9" s="16"/>
      <c r="X9" s="77">
        <v>4</v>
      </c>
      <c r="Y9" s="692" t="s">
        <v>1763</v>
      </c>
      <c r="Z9" s="77" t="s">
        <v>1764</v>
      </c>
      <c r="AA9" s="77" t="s">
        <v>1501</v>
      </c>
      <c r="AB9" s="16"/>
      <c r="AC9" s="77">
        <v>4</v>
      </c>
      <c r="AD9" s="77" t="s">
        <v>2355</v>
      </c>
      <c r="AE9" s="77" t="s">
        <v>2356</v>
      </c>
      <c r="AF9" s="77" t="s">
        <v>1501</v>
      </c>
    </row>
    <row r="10" spans="1:32" ht="12">
      <c r="A10" s="16"/>
      <c r="B10" s="16"/>
      <c r="C10" s="16"/>
      <c r="D10" s="16"/>
      <c r="F10" s="75" t="s">
        <v>1501</v>
      </c>
      <c r="G10" s="76" t="s">
        <v>2310</v>
      </c>
      <c r="H10" s="77" t="s">
        <v>2311</v>
      </c>
      <c r="I10" s="77" t="s">
        <v>2364</v>
      </c>
      <c r="J10" s="77" t="s">
        <v>2365</v>
      </c>
      <c r="K10" s="1079">
        <v>25</v>
      </c>
      <c r="L10" s="1045">
        <v>41</v>
      </c>
      <c r="M10" s="1044"/>
      <c r="N10" s="988">
        <v>5</v>
      </c>
      <c r="O10" s="77" t="s">
        <v>1786</v>
      </c>
      <c r="P10" s="77" t="s">
        <v>1787</v>
      </c>
      <c r="Q10" s="77" t="s">
        <v>1501</v>
      </c>
      <c r="R10" s="16"/>
      <c r="S10" s="16"/>
      <c r="T10" s="16"/>
      <c r="U10" s="16"/>
      <c r="V10" s="16"/>
      <c r="W10" s="16"/>
      <c r="X10" s="77">
        <v>5</v>
      </c>
      <c r="Y10" s="692" t="s">
        <v>1786</v>
      </c>
      <c r="Z10" s="77" t="s">
        <v>1787</v>
      </c>
      <c r="AA10" s="77" t="s">
        <v>1501</v>
      </c>
      <c r="AB10" s="16"/>
      <c r="AC10" s="77">
        <v>5</v>
      </c>
      <c r="AD10" s="77" t="s">
        <v>1740</v>
      </c>
      <c r="AE10" s="77" t="s">
        <v>1741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1809</v>
      </c>
      <c r="P11" s="77" t="s">
        <v>1810</v>
      </c>
      <c r="Q11" s="77" t="s">
        <v>1501</v>
      </c>
      <c r="R11" s="16"/>
      <c r="S11" s="16"/>
      <c r="T11" s="16"/>
      <c r="U11" s="16"/>
      <c r="V11" s="16"/>
      <c r="W11" s="16"/>
      <c r="X11" s="77">
        <v>6</v>
      </c>
      <c r="Y11" s="692" t="s">
        <v>1809</v>
      </c>
      <c r="Z11" s="77" t="s">
        <v>1810</v>
      </c>
      <c r="AA11" s="77" t="s">
        <v>1501</v>
      </c>
      <c r="AB11" s="16"/>
      <c r="AC11" s="77">
        <v>6</v>
      </c>
      <c r="AD11" s="77" t="s">
        <v>1656</v>
      </c>
      <c r="AE11" s="77" t="s">
        <v>1657</v>
      </c>
      <c r="AF11" s="77" t="s">
        <v>1501</v>
      </c>
    </row>
    <row r="12" spans="1:32" ht="12">
      <c r="A12" s="16"/>
      <c r="B12" s="16"/>
      <c r="C12" s="16"/>
      <c r="D12" s="16"/>
      <c r="F12" s="75" t="s">
        <v>1505</v>
      </c>
      <c r="G12" s="76" t="s">
        <v>2310</v>
      </c>
      <c r="H12" s="77"/>
      <c r="I12" s="77" t="s">
        <v>2310</v>
      </c>
      <c r="J12" s="77"/>
      <c r="K12" s="1079" t="s">
        <v>1544</v>
      </c>
      <c r="L12" s="1045"/>
      <c r="M12" s="1044"/>
      <c r="N12" s="988">
        <v>7</v>
      </c>
      <c r="O12" s="77" t="s">
        <v>1832</v>
      </c>
      <c r="P12" s="77" t="s">
        <v>1833</v>
      </c>
      <c r="Q12" s="77" t="s">
        <v>1501</v>
      </c>
      <c r="R12" s="16"/>
      <c r="S12" s="16"/>
      <c r="T12" s="16"/>
      <c r="U12" s="16"/>
      <c r="V12" s="16"/>
      <c r="W12" s="16"/>
      <c r="X12" s="77">
        <v>7</v>
      </c>
      <c r="Y12" s="692" t="s">
        <v>1832</v>
      </c>
      <c r="Z12" s="77" t="s">
        <v>1833</v>
      </c>
      <c r="AA12" s="77" t="s">
        <v>1501</v>
      </c>
      <c r="AB12" s="16"/>
      <c r="AC12" s="77">
        <v>7</v>
      </c>
      <c r="AD12" s="77" t="s">
        <v>1660</v>
      </c>
      <c r="AE12" s="77" t="s">
        <v>1661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1855</v>
      </c>
      <c r="P13" s="77" t="s">
        <v>1856</v>
      </c>
      <c r="Q13" s="77" t="s">
        <v>1501</v>
      </c>
      <c r="R13" s="16"/>
      <c r="S13" s="16"/>
      <c r="T13" s="16"/>
      <c r="U13" s="16"/>
      <c r="V13" s="16"/>
      <c r="W13" s="16"/>
      <c r="X13" s="77">
        <v>8</v>
      </c>
      <c r="Y13" s="692" t="s">
        <v>1855</v>
      </c>
      <c r="Z13" s="77" t="s">
        <v>1856</v>
      </c>
      <c r="AA13" s="77" t="s">
        <v>1501</v>
      </c>
      <c r="AB13" s="16"/>
      <c r="AC13" s="77">
        <v>8</v>
      </c>
      <c r="AD13" s="77" t="s">
        <v>1685</v>
      </c>
      <c r="AE13" s="77" t="s">
        <v>1686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1878</v>
      </c>
      <c r="P14" s="77" t="s">
        <v>1879</v>
      </c>
      <c r="Q14" s="77" t="s">
        <v>1501</v>
      </c>
      <c r="R14" s="16"/>
      <c r="S14" s="16"/>
      <c r="T14" s="16"/>
      <c r="U14" s="16"/>
      <c r="V14" s="16"/>
      <c r="W14" s="16"/>
      <c r="X14" s="77">
        <v>9</v>
      </c>
      <c r="Y14" s="692" t="s">
        <v>1878</v>
      </c>
      <c r="Z14" s="77" t="s">
        <v>1879</v>
      </c>
      <c r="AA14" s="77" t="s">
        <v>1501</v>
      </c>
      <c r="AB14" s="16"/>
      <c r="AC14" s="77">
        <v>9</v>
      </c>
      <c r="AD14" s="77" t="s">
        <v>1664</v>
      </c>
      <c r="AE14" s="77" t="s">
        <v>1665</v>
      </c>
      <c r="AF14" s="77" t="s">
        <v>1501</v>
      </c>
    </row>
    <row r="15" spans="1:32" ht="12">
      <c r="A15" s="16"/>
      <c r="B15" s="16"/>
      <c r="C15" s="16"/>
      <c r="D15" s="16"/>
      <c r="E15" s="16"/>
      <c r="F15" s="16"/>
      <c r="G15" s="16"/>
      <c r="H15" s="16"/>
      <c r="I15" s="16"/>
      <c r="J15" s="16"/>
      <c r="K15" s="1044"/>
      <c r="L15" s="1044"/>
      <c r="M15" s="1044"/>
      <c r="N15" s="988">
        <v>10</v>
      </c>
      <c r="O15" s="77" t="s">
        <v>1901</v>
      </c>
      <c r="P15" s="77" t="s">
        <v>1902</v>
      </c>
      <c r="Q15" s="77" t="s">
        <v>1501</v>
      </c>
      <c r="R15" s="16"/>
      <c r="S15" s="16"/>
      <c r="T15" s="16"/>
      <c r="U15" s="16"/>
      <c r="V15" s="16"/>
      <c r="W15" s="16"/>
      <c r="X15" s="77">
        <v>10</v>
      </c>
      <c r="Y15" s="692" t="s">
        <v>1901</v>
      </c>
      <c r="Z15" s="77" t="s">
        <v>1902</v>
      </c>
      <c r="AA15" s="77" t="s">
        <v>1501</v>
      </c>
      <c r="AB15" s="16"/>
      <c r="AC15" s="77">
        <v>10</v>
      </c>
      <c r="AD15" s="77" t="s">
        <v>1676</v>
      </c>
      <c r="AE15" s="77" t="s">
        <v>1677</v>
      </c>
      <c r="AF15" s="77" t="s">
        <v>1501</v>
      </c>
    </row>
    <row r="16" spans="1:32" ht="12">
      <c r="A16" s="16"/>
      <c r="B16" s="16"/>
      <c r="C16" s="16"/>
      <c r="D16" s="16"/>
      <c r="E16" s="16"/>
      <c r="F16" s="16"/>
      <c r="G16" s="16"/>
      <c r="H16" s="16"/>
      <c r="I16" s="16"/>
      <c r="J16" s="16"/>
      <c r="K16" s="1044"/>
      <c r="L16" s="1044"/>
      <c r="M16" s="1044"/>
      <c r="N16" s="988">
        <v>11</v>
      </c>
      <c r="O16" s="77" t="s">
        <v>1924</v>
      </c>
      <c r="P16" s="77" t="s">
        <v>1925</v>
      </c>
      <c r="Q16" s="77" t="s">
        <v>1501</v>
      </c>
      <c r="R16" s="16"/>
      <c r="S16" s="16"/>
      <c r="T16" s="16"/>
      <c r="U16" s="16"/>
      <c r="V16" s="16"/>
      <c r="W16" s="16"/>
      <c r="X16" s="77">
        <v>11</v>
      </c>
      <c r="Y16" s="692" t="s">
        <v>1924</v>
      </c>
      <c r="Z16" s="77" t="s">
        <v>1925</v>
      </c>
      <c r="AA16" s="77" t="s">
        <v>1501</v>
      </c>
      <c r="AB16" s="16"/>
      <c r="AC16" s="77">
        <v>11</v>
      </c>
      <c r="AD16" s="77" t="s">
        <v>1672</v>
      </c>
      <c r="AE16" s="77" t="s">
        <v>1673</v>
      </c>
      <c r="AF16" s="77" t="s">
        <v>1501</v>
      </c>
    </row>
    <row r="17" spans="1:32" ht="12">
      <c r="A17" s="16"/>
      <c r="B17" s="16"/>
      <c r="C17" s="16"/>
      <c r="D17" s="16"/>
      <c r="E17" s="16"/>
      <c r="F17" s="16"/>
      <c r="G17" s="16"/>
      <c r="H17" s="16"/>
      <c r="I17" s="16"/>
      <c r="J17" s="16"/>
      <c r="K17" s="1044"/>
      <c r="L17" s="1044"/>
      <c r="M17" s="1044"/>
      <c r="N17" s="988">
        <v>12</v>
      </c>
      <c r="O17" s="77" t="s">
        <v>1947</v>
      </c>
      <c r="P17" s="77" t="s">
        <v>1948</v>
      </c>
      <c r="Q17" s="77" t="s">
        <v>1501</v>
      </c>
      <c r="R17" s="16"/>
      <c r="S17" s="16"/>
      <c r="T17" s="16"/>
      <c r="U17" s="16"/>
      <c r="V17" s="16"/>
      <c r="W17" s="16"/>
      <c r="X17" s="77">
        <v>12</v>
      </c>
      <c r="Y17" s="692" t="s">
        <v>1947</v>
      </c>
      <c r="Z17" s="77" t="s">
        <v>1948</v>
      </c>
      <c r="AA17" s="77" t="s">
        <v>1501</v>
      </c>
      <c r="AB17" s="16"/>
      <c r="AC17" s="77">
        <v>12</v>
      </c>
      <c r="AD17" s="77" t="s">
        <v>1629</v>
      </c>
      <c r="AE17" s="77" t="s">
        <v>1630</v>
      </c>
      <c r="AF17" s="77" t="s">
        <v>1501</v>
      </c>
    </row>
    <row r="18" spans="1:32" ht="12">
      <c r="A18" s="16"/>
      <c r="B18" s="16"/>
      <c r="C18" s="16"/>
      <c r="D18" s="16"/>
      <c r="E18" s="16"/>
      <c r="F18" s="16"/>
      <c r="G18" s="16"/>
      <c r="H18" s="16"/>
      <c r="I18" s="16"/>
      <c r="J18" s="16"/>
      <c r="K18" s="1044"/>
      <c r="L18" s="1044"/>
      <c r="M18" s="1044"/>
      <c r="N18" s="988">
        <v>13</v>
      </c>
      <c r="O18" s="77" t="s">
        <v>1970</v>
      </c>
      <c r="P18" s="77" t="s">
        <v>1971</v>
      </c>
      <c r="Q18" s="77" t="s">
        <v>1501</v>
      </c>
      <c r="R18" s="16"/>
      <c r="S18" s="16"/>
      <c r="T18" s="16"/>
      <c r="U18" s="16"/>
      <c r="V18" s="16"/>
      <c r="W18" s="16"/>
      <c r="X18" s="77">
        <v>13</v>
      </c>
      <c r="Y18" s="692" t="s">
        <v>1970</v>
      </c>
      <c r="Z18" s="77" t="s">
        <v>1971</v>
      </c>
      <c r="AA18" s="77" t="s">
        <v>1501</v>
      </c>
      <c r="AB18" s="16"/>
      <c r="AC18" s="77">
        <v>13</v>
      </c>
      <c r="AD18" s="77" t="s">
        <v>1681</v>
      </c>
      <c r="AE18" s="77" t="s">
        <v>1682</v>
      </c>
      <c r="AF18" s="77" t="s">
        <v>1501</v>
      </c>
    </row>
    <row r="19" spans="1:32" ht="12">
      <c r="A19" s="16"/>
      <c r="B19" s="16"/>
      <c r="C19" s="16"/>
      <c r="D19" s="16"/>
      <c r="E19" s="16"/>
      <c r="F19" s="16"/>
      <c r="G19" s="16"/>
      <c r="H19" s="16"/>
      <c r="I19" s="16"/>
      <c r="J19" s="16"/>
      <c r="K19" s="1044"/>
      <c r="L19" s="1044"/>
      <c r="M19" s="1044"/>
      <c r="N19" s="988">
        <v>14</v>
      </c>
      <c r="O19" s="77" t="s">
        <v>1993</v>
      </c>
      <c r="P19" s="77" t="s">
        <v>1994</v>
      </c>
      <c r="Q19" s="77" t="s">
        <v>1501</v>
      </c>
      <c r="R19" s="16"/>
      <c r="S19" s="16"/>
      <c r="T19" s="16"/>
      <c r="U19" s="16"/>
      <c r="V19" s="16"/>
      <c r="W19" s="16"/>
      <c r="X19" s="77">
        <v>14</v>
      </c>
      <c r="Y19" s="692" t="s">
        <v>1993</v>
      </c>
      <c r="Z19" s="77" t="s">
        <v>1994</v>
      </c>
      <c r="AA19" s="77" t="s">
        <v>1501</v>
      </c>
      <c r="AB19" s="16"/>
      <c r="AC19" s="77">
        <v>14</v>
      </c>
      <c r="AD19" s="77" t="s">
        <v>2039</v>
      </c>
      <c r="AE19" s="77" t="s">
        <v>2040</v>
      </c>
      <c r="AF19" s="77" t="s">
        <v>1501</v>
      </c>
    </row>
    <row r="20" spans="1:32" ht="12">
      <c r="A20" s="16"/>
      <c r="B20" s="16"/>
      <c r="C20" s="16"/>
      <c r="D20" s="16"/>
      <c r="E20" s="16"/>
      <c r="F20" s="16"/>
      <c r="G20" s="16"/>
      <c r="H20" s="16"/>
      <c r="I20" s="16"/>
      <c r="J20" s="16"/>
      <c r="K20" s="1044"/>
      <c r="L20" s="1044"/>
      <c r="M20" s="1044"/>
      <c r="N20" s="988">
        <v>15</v>
      </c>
      <c r="O20" s="77" t="s">
        <v>2016</v>
      </c>
      <c r="P20" s="77" t="s">
        <v>2017</v>
      </c>
      <c r="Q20" s="77" t="s">
        <v>1501</v>
      </c>
      <c r="R20" s="16"/>
      <c r="S20" s="16"/>
      <c r="T20" s="16"/>
      <c r="U20" s="16"/>
      <c r="V20" s="16"/>
      <c r="W20" s="16"/>
      <c r="X20" s="77">
        <v>15</v>
      </c>
      <c r="Y20" s="692" t="s">
        <v>2016</v>
      </c>
      <c r="Z20" s="77" t="s">
        <v>2017</v>
      </c>
      <c r="AA20" s="77" t="s">
        <v>1501</v>
      </c>
      <c r="AB20" s="16"/>
      <c r="AC20" s="77">
        <v>15</v>
      </c>
      <c r="AD20" s="77" t="s">
        <v>2310</v>
      </c>
      <c r="AE20" s="77" t="s">
        <v>2311</v>
      </c>
      <c r="AF20" s="77" t="s">
        <v>1501</v>
      </c>
    </row>
    <row r="21" spans="1:32" ht="12">
      <c r="A21" s="16"/>
      <c r="B21" s="16"/>
      <c r="C21" s="16"/>
      <c r="D21" s="16"/>
      <c r="E21" s="16"/>
      <c r="F21" s="16"/>
      <c r="G21" s="16"/>
      <c r="H21" s="16"/>
      <c r="I21" s="16"/>
      <c r="J21" s="16"/>
      <c r="K21" s="1044"/>
      <c r="L21" s="1044"/>
      <c r="M21" s="1044"/>
      <c r="N21" s="988">
        <v>16</v>
      </c>
      <c r="O21" s="77" t="s">
        <v>2039</v>
      </c>
      <c r="P21" s="77" t="s">
        <v>2040</v>
      </c>
      <c r="Q21" s="77" t="s">
        <v>1501</v>
      </c>
      <c r="R21" s="16"/>
      <c r="S21" s="16"/>
      <c r="T21" s="16"/>
      <c r="U21" s="16"/>
      <c r="V21" s="16"/>
      <c r="W21" s="16"/>
      <c r="X21" s="77">
        <v>16</v>
      </c>
      <c r="Y21" s="692" t="s">
        <v>2039</v>
      </c>
      <c r="Z21" s="77" t="s">
        <v>2040</v>
      </c>
      <c r="AA21" s="77" t="s">
        <v>1501</v>
      </c>
      <c r="AB21" s="16"/>
      <c r="AC21" s="77">
        <v>16</v>
      </c>
      <c r="AD21" s="77" t="s">
        <v>1648</v>
      </c>
      <c r="AE21" s="77" t="s">
        <v>1649</v>
      </c>
      <c r="AF21" s="77" t="s">
        <v>1501</v>
      </c>
    </row>
    <row r="22" spans="1:32" ht="12">
      <c r="A22" s="16"/>
      <c r="B22" s="16"/>
      <c r="C22" s="16"/>
      <c r="D22" s="16"/>
      <c r="E22" s="16"/>
      <c r="F22" s="16"/>
      <c r="G22" s="16"/>
      <c r="H22" s="16"/>
      <c r="I22" s="16"/>
      <c r="J22" s="16"/>
      <c r="K22" s="1044"/>
      <c r="L22" s="1044"/>
      <c r="M22" s="1044"/>
      <c r="N22" s="988">
        <v>17</v>
      </c>
      <c r="O22" s="77" t="s">
        <v>2062</v>
      </c>
      <c r="P22" s="77" t="s">
        <v>2063</v>
      </c>
      <c r="Q22" s="77" t="s">
        <v>1501</v>
      </c>
      <c r="R22" s="16"/>
      <c r="S22" s="16"/>
      <c r="T22" s="16"/>
      <c r="U22" s="16"/>
      <c r="V22" s="16"/>
      <c r="W22" s="16"/>
      <c r="X22" s="77">
        <v>17</v>
      </c>
      <c r="Y22" s="692" t="s">
        <v>2062</v>
      </c>
      <c r="Z22" s="77" t="s">
        <v>2063</v>
      </c>
      <c r="AA22" s="77" t="s">
        <v>1501</v>
      </c>
      <c r="AB22" s="16"/>
      <c r="AC22" s="77">
        <v>17</v>
      </c>
      <c r="AD22" s="77" t="s">
        <v>1633</v>
      </c>
      <c r="AE22" s="77" t="s">
        <v>1634</v>
      </c>
      <c r="AF22" s="77" t="s">
        <v>1501</v>
      </c>
    </row>
    <row r="23" spans="1:32" ht="12">
      <c r="A23" s="16"/>
      <c r="B23" s="16"/>
      <c r="C23" s="16"/>
      <c r="D23" s="16"/>
      <c r="E23" s="16"/>
      <c r="F23" s="16"/>
      <c r="G23" s="16"/>
      <c r="H23" s="16"/>
      <c r="I23" s="16"/>
      <c r="J23" s="16"/>
      <c r="K23" s="1044"/>
      <c r="L23" s="1044"/>
      <c r="M23" s="1044"/>
      <c r="N23" s="988">
        <v>18</v>
      </c>
      <c r="O23" s="77" t="s">
        <v>2085</v>
      </c>
      <c r="P23" s="77" t="s">
        <v>2086</v>
      </c>
      <c r="Q23" s="77" t="s">
        <v>1501</v>
      </c>
      <c r="R23" s="16"/>
      <c r="S23" s="16"/>
      <c r="T23" s="16"/>
      <c r="U23" s="16"/>
      <c r="V23" s="16"/>
      <c r="W23" s="16"/>
      <c r="X23" s="77">
        <v>18</v>
      </c>
      <c r="Y23" s="692" t="s">
        <v>2085</v>
      </c>
      <c r="Z23" s="77" t="s">
        <v>2086</v>
      </c>
      <c r="AA23" s="77" t="s">
        <v>1501</v>
      </c>
      <c r="AB23" s="16"/>
      <c r="AC23" s="77">
        <v>18</v>
      </c>
      <c r="AD23" s="77" t="s">
        <v>1645</v>
      </c>
      <c r="AE23" s="77" t="s">
        <v>1628</v>
      </c>
      <c r="AF23" s="77" t="s">
        <v>1501</v>
      </c>
    </row>
    <row r="24" spans="1:32" ht="12">
      <c r="A24" s="16"/>
      <c r="B24" s="16"/>
      <c r="C24" s="16"/>
      <c r="D24" s="16"/>
      <c r="E24" s="16"/>
      <c r="F24" s="16"/>
      <c r="G24" s="16"/>
      <c r="H24" s="16"/>
      <c r="I24" s="16"/>
      <c r="J24" s="16"/>
      <c r="K24" s="1044"/>
      <c r="L24" s="1044"/>
      <c r="M24" s="1044"/>
      <c r="N24" s="988">
        <v>19</v>
      </c>
      <c r="O24" s="77" t="s">
        <v>2108</v>
      </c>
      <c r="P24" s="77" t="s">
        <v>2109</v>
      </c>
      <c r="Q24" s="77" t="s">
        <v>1501</v>
      </c>
      <c r="R24" s="16"/>
      <c r="S24" s="16"/>
      <c r="T24" s="16"/>
      <c r="U24" s="16"/>
      <c r="V24" s="16"/>
      <c r="W24" s="16"/>
      <c r="X24" s="77">
        <v>19</v>
      </c>
      <c r="Y24" s="692" t="s">
        <v>2108</v>
      </c>
      <c r="Z24" s="77" t="s">
        <v>2109</v>
      </c>
      <c r="AA24" s="77" t="s">
        <v>1501</v>
      </c>
      <c r="AB24" s="16"/>
      <c r="AC24" s="77">
        <v>19</v>
      </c>
      <c r="AD24" s="77" t="s">
        <v>1668</v>
      </c>
      <c r="AE24" s="77" t="s">
        <v>1669</v>
      </c>
      <c r="AF24" s="77" t="s">
        <v>1501</v>
      </c>
    </row>
    <row r="25" spans="1:32" ht="12">
      <c r="A25" s="16"/>
      <c r="B25" s="16"/>
      <c r="C25" s="16"/>
      <c r="D25" s="16"/>
      <c r="E25" s="16"/>
      <c r="F25" s="16"/>
      <c r="G25" s="16"/>
      <c r="H25" s="16"/>
      <c r="I25" s="16"/>
      <c r="J25" s="16"/>
      <c r="K25" s="1044"/>
      <c r="L25" s="1044"/>
      <c r="M25" s="1044"/>
      <c r="N25" s="988">
        <v>20</v>
      </c>
      <c r="O25" s="77" t="s">
        <v>2131</v>
      </c>
      <c r="P25" s="77" t="s">
        <v>2132</v>
      </c>
      <c r="Q25" s="77" t="s">
        <v>1501</v>
      </c>
      <c r="R25" s="16"/>
      <c r="S25" s="16"/>
      <c r="T25" s="16"/>
      <c r="U25" s="16"/>
      <c r="V25" s="16"/>
      <c r="W25" s="16"/>
      <c r="X25" s="77">
        <v>20</v>
      </c>
      <c r="Y25" s="692" t="s">
        <v>2131</v>
      </c>
      <c r="Z25" s="77" t="s">
        <v>2132</v>
      </c>
      <c r="AA25" s="77" t="s">
        <v>1501</v>
      </c>
      <c r="AB25" s="16"/>
      <c r="AC25" s="77">
        <v>20</v>
      </c>
      <c r="AD25" s="77" t="s">
        <v>2359</v>
      </c>
      <c r="AE25" s="77" t="s">
        <v>2360</v>
      </c>
      <c r="AF25" s="77" t="s">
        <v>1501</v>
      </c>
    </row>
    <row r="26" spans="1:32" ht="12">
      <c r="A26" s="16"/>
      <c r="B26" s="16"/>
      <c r="C26" s="16"/>
      <c r="D26" s="16"/>
      <c r="E26" s="16"/>
      <c r="F26" s="16"/>
      <c r="G26" s="16"/>
      <c r="H26" s="16"/>
      <c r="I26" s="16"/>
      <c r="J26" s="16"/>
      <c r="K26" s="1044"/>
      <c r="L26" s="1044"/>
      <c r="M26" s="1044"/>
      <c r="N26" s="988">
        <v>21</v>
      </c>
      <c r="O26" s="77" t="s">
        <v>1690</v>
      </c>
      <c r="P26" s="77" t="s">
        <v>1691</v>
      </c>
      <c r="Q26" s="77" t="s">
        <v>1501</v>
      </c>
      <c r="R26" s="16"/>
      <c r="S26" s="16"/>
      <c r="T26" s="16"/>
      <c r="U26" s="16"/>
      <c r="V26" s="16"/>
      <c r="W26" s="16"/>
      <c r="X26" s="77">
        <v>21</v>
      </c>
      <c r="Y26" s="692" t="s">
        <v>1690</v>
      </c>
      <c r="Z26" s="77" t="s">
        <v>1691</v>
      </c>
      <c r="AA26" s="77" t="s">
        <v>1501</v>
      </c>
      <c r="AB26" s="16"/>
      <c r="AC26" s="77">
        <v>21</v>
      </c>
      <c r="AD26" s="77" t="s">
        <v>1641</v>
      </c>
      <c r="AE26" s="77" t="s">
        <v>1642</v>
      </c>
      <c r="AF26" s="77" t="s">
        <v>1501</v>
      </c>
    </row>
    <row r="27" spans="1:32" ht="12">
      <c r="A27" s="16"/>
      <c r="B27" s="16"/>
      <c r="C27" s="16"/>
      <c r="D27" s="16"/>
      <c r="E27" s="16"/>
      <c r="F27" s="16"/>
      <c r="G27" s="16"/>
      <c r="H27" s="16"/>
      <c r="I27" s="16"/>
      <c r="J27" s="16"/>
      <c r="K27" s="1044"/>
      <c r="L27" s="1044"/>
      <c r="M27" s="1044"/>
      <c r="N27" s="988">
        <v>22</v>
      </c>
      <c r="O27" s="77" t="s">
        <v>2173</v>
      </c>
      <c r="P27" s="77" t="s">
        <v>2174</v>
      </c>
      <c r="Q27" s="77" t="s">
        <v>1501</v>
      </c>
      <c r="R27" s="16"/>
      <c r="S27" s="16"/>
      <c r="T27" s="16"/>
      <c r="U27" s="16"/>
      <c r="V27" s="16"/>
      <c r="W27" s="16"/>
      <c r="X27" s="77">
        <v>22</v>
      </c>
      <c r="Y27" s="692" t="s">
        <v>2173</v>
      </c>
      <c r="Z27" s="77" t="s">
        <v>2174</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2196</v>
      </c>
      <c r="P28" s="77" t="s">
        <v>1680</v>
      </c>
      <c r="Q28" s="77" t="s">
        <v>1501</v>
      </c>
      <c r="R28" s="16"/>
      <c r="S28" s="16"/>
      <c r="T28" s="16"/>
      <c r="U28" s="16"/>
      <c r="V28" s="16"/>
      <c r="W28" s="16"/>
      <c r="X28" s="77">
        <v>23</v>
      </c>
      <c r="Y28" s="692" t="s">
        <v>2196</v>
      </c>
      <c r="Z28" s="77" t="s">
        <v>1680</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2218</v>
      </c>
      <c r="P29" s="77" t="s">
        <v>2219</v>
      </c>
      <c r="Q29" s="77" t="s">
        <v>1501</v>
      </c>
      <c r="R29" s="16"/>
      <c r="S29" s="16"/>
      <c r="T29" s="16"/>
      <c r="U29" s="16"/>
      <c r="V29" s="16"/>
      <c r="W29" s="16"/>
      <c r="X29" s="77">
        <v>24</v>
      </c>
      <c r="Y29" s="692" t="s">
        <v>2218</v>
      </c>
      <c r="Z29" s="77" t="s">
        <v>2219</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2241</v>
      </c>
      <c r="P30" s="77" t="s">
        <v>2242</v>
      </c>
      <c r="Q30" s="77" t="s">
        <v>1501</v>
      </c>
      <c r="R30" s="16"/>
      <c r="S30" s="16"/>
      <c r="T30" s="16"/>
      <c r="U30" s="16"/>
      <c r="V30" s="16"/>
      <c r="W30" s="16"/>
      <c r="X30" s="77">
        <v>25</v>
      </c>
      <c r="Y30" s="692" t="s">
        <v>2241</v>
      </c>
      <c r="Z30" s="77" t="s">
        <v>2242</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2264</v>
      </c>
      <c r="P31" s="77" t="s">
        <v>2265</v>
      </c>
      <c r="Q31" s="77" t="s">
        <v>1501</v>
      </c>
      <c r="R31" s="16"/>
      <c r="S31" s="16"/>
      <c r="T31" s="16"/>
      <c r="U31" s="16"/>
      <c r="V31" s="16"/>
      <c r="W31" s="16"/>
      <c r="X31" s="77">
        <v>26</v>
      </c>
      <c r="Y31" s="692" t="s">
        <v>2264</v>
      </c>
      <c r="Z31" s="77" t="s">
        <v>2265</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2287</v>
      </c>
      <c r="P32" s="77" t="s">
        <v>2288</v>
      </c>
      <c r="Q32" s="77" t="s">
        <v>1501</v>
      </c>
      <c r="R32" s="16"/>
      <c r="S32" s="16"/>
      <c r="T32" s="16"/>
      <c r="U32" s="16"/>
      <c r="V32" s="16"/>
      <c r="W32" s="16"/>
      <c r="X32" s="77">
        <v>27</v>
      </c>
      <c r="Y32" s="692" t="s">
        <v>2287</v>
      </c>
      <c r="Z32" s="77" t="s">
        <v>2288</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2310</v>
      </c>
      <c r="P33" s="77" t="s">
        <v>2311</v>
      </c>
      <c r="Q33" s="77" t="s">
        <v>1501</v>
      </c>
      <c r="R33" s="16"/>
      <c r="S33" s="16"/>
      <c r="T33" s="16"/>
      <c r="U33" s="16"/>
      <c r="V33" s="16"/>
      <c r="W33" s="16"/>
      <c r="X33" s="77">
        <v>28</v>
      </c>
      <c r="Y33" s="692" t="s">
        <v>2310</v>
      </c>
      <c r="Z33" s="77" t="s">
        <v>2311</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2333</v>
      </c>
      <c r="P34" s="77" t="s">
        <v>2334</v>
      </c>
      <c r="Q34" s="77" t="s">
        <v>1501</v>
      </c>
      <c r="R34" s="16"/>
      <c r="S34" s="16"/>
      <c r="T34" s="16"/>
      <c r="U34" s="16"/>
      <c r="V34" s="16"/>
      <c r="W34" s="16"/>
      <c r="X34" s="77">
        <v>29</v>
      </c>
      <c r="Y34" s="692" t="s">
        <v>2333</v>
      </c>
      <c r="Z34" s="77" t="s">
        <v>2334</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2364</v>
      </c>
      <c r="P36" s="77" t="s">
        <v>2365</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38</v>
      </c>
      <c r="I4" s="70" t="str">
        <f>HLOOKUP(I3,比較地域マスタ!$E$5:$L$6,2,0)</f>
        <v>愛媛県</v>
      </c>
      <c r="J4" s="70" t="str">
        <f>HLOOKUP(J3,比較地域マスタ!$E$5:$L$6,2,0)</f>
        <v>東温市</v>
      </c>
      <c r="K4" s="70" t="str">
        <f>HLOOKUP(K3,比較地域マスタ!$E$5:$L$6,2,0)</f>
        <v>38215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東温市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277.74784004996832</v>
      </c>
      <c r="BB5" s="29"/>
      <c r="BC5" s="17"/>
      <c r="BD5" s="1005">
        <f>SUM(BC6:BC8)</f>
        <v>194.64057948970589</v>
      </c>
      <c r="BE5" s="29"/>
      <c r="BF5" s="17"/>
      <c r="BG5" s="1005">
        <f>AK35</f>
        <v>122.65999489410018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261.22418446474688</v>
      </c>
      <c r="BA6" s="17"/>
      <c r="BB6" s="29"/>
      <c r="BC6" s="1005">
        <f>O32</f>
        <v>181.5185858944086</v>
      </c>
      <c r="BD6" s="17"/>
      <c r="BE6" s="29"/>
      <c r="BF6" s="1005">
        <f>AK36</f>
        <v>111.166451127298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1.8189244019625479</v>
      </c>
      <c r="BA7" s="17"/>
      <c r="BB7" s="29"/>
      <c r="BC7" s="1005">
        <f>O33</f>
        <v>1.1013359947498831</v>
      </c>
      <c r="BD7" s="17"/>
      <c r="BE7" s="29"/>
      <c r="BF7" s="1005">
        <f t="shared" ref="BF7:BF8" si="0">AK37</f>
        <v>1.2429170015184328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14.704731183258909</v>
      </c>
      <c r="BA8" s="17"/>
      <c r="BB8" s="29"/>
      <c r="BC8" s="1005">
        <f>O34</f>
        <v>12.020657600547381</v>
      </c>
      <c r="BD8" s="17"/>
      <c r="BE8" s="29"/>
      <c r="BF8" s="1005">
        <f t="shared" si="0"/>
        <v>10.250626765283743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432.03569620897815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35.508964462616717</v>
      </c>
      <c r="BA9" s="1005">
        <f>AZ9</f>
        <v>35.508964462616717</v>
      </c>
      <c r="BB9" s="29"/>
      <c r="BC9" s="1005">
        <f>O35</f>
        <v>78.206354013827251</v>
      </c>
      <c r="BD9" s="1005">
        <f>BC9</f>
        <v>78.206354013827251</v>
      </c>
      <c r="BE9" s="29"/>
      <c r="BF9" s="1005">
        <f>AK39</f>
        <v>46.628567104453808</v>
      </c>
      <c r="BG9" s="1005">
        <f>AK39</f>
        <v>46.628567104453808</v>
      </c>
      <c r="BH9" s="29"/>
    </row>
    <row r="10" spans="1:62" ht="17.100000000000001" customHeight="1" thickBot="1">
      <c r="B10" s="323"/>
      <c r="C10" s="324"/>
      <c r="D10" s="326"/>
      <c r="E10" s="326"/>
      <c r="F10" s="326"/>
      <c r="G10" s="325"/>
      <c r="H10" s="325"/>
      <c r="I10" s="326"/>
      <c r="J10" s="327"/>
      <c r="K10" s="334"/>
      <c r="L10" s="246" t="s">
        <v>114</v>
      </c>
      <c r="M10" s="246"/>
      <c r="N10" s="563"/>
      <c r="O10" s="906">
        <f>SUM(O11:O13)</f>
        <v>277.74784004996832</v>
      </c>
      <c r="P10" s="453">
        <f t="shared" ref="P10:P22" si="1">O10/$O$9</f>
        <v>0.64288169354325775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40.759356092073908</v>
      </c>
      <c r="BA10" s="1005">
        <f>AZ10</f>
        <v>40.759356092073908</v>
      </c>
      <c r="BB10" s="29"/>
      <c r="BC10" s="1005">
        <f>O36</f>
        <v>67.350878329508674</v>
      </c>
      <c r="BD10" s="1005">
        <f>BC10</f>
        <v>67.350878329508674</v>
      </c>
      <c r="BE10" s="29"/>
      <c r="BF10" s="1005">
        <f>AK40</f>
        <v>39.860088434694234</v>
      </c>
      <c r="BG10" s="1005">
        <f>AK40</f>
        <v>39.860088434694234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261.22418446474688</v>
      </c>
      <c r="P11" s="454">
        <f t="shared" si="1"/>
        <v>0.604635651074515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76.311700932319212</v>
      </c>
      <c r="BB11" s="29"/>
      <c r="BC11" s="1005"/>
      <c r="BD11" s="1005">
        <f>SUM(BC12:BC14)</f>
        <v>71.864375107393897</v>
      </c>
      <c r="BE11" s="29"/>
      <c r="BF11" s="17"/>
      <c r="BG11" s="1005">
        <f>AK41</f>
        <v>63.930802896702993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1.8189244019625479</v>
      </c>
      <c r="P12" s="454">
        <f t="shared" si="1"/>
        <v>4.2101252695627344E-3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74.274620595468349</v>
      </c>
      <c r="BA12" s="17"/>
      <c r="BB12" s="29"/>
      <c r="BC12" s="1005">
        <f>O38</f>
        <v>69.221003676528596</v>
      </c>
      <c r="BD12" s="17"/>
      <c r="BE12" s="29"/>
      <c r="BF12" s="1005">
        <f>AK42</f>
        <v>61.973380633342444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14.704731183258909</v>
      </c>
      <c r="P13" s="454">
        <f t="shared" si="1"/>
        <v>3.4035917199180102E-2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2.0370803368508699</v>
      </c>
      <c r="BA13" s="17"/>
      <c r="BB13" s="29"/>
      <c r="BC13" s="1005">
        <f>O41</f>
        <v>2.6433714308653</v>
      </c>
      <c r="BD13" s="17"/>
      <c r="BE13" s="29"/>
      <c r="BF13" s="1005">
        <f>AK45</f>
        <v>1.957422263360552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35.508964462616717</v>
      </c>
      <c r="P14" s="453">
        <f t="shared" si="1"/>
        <v>8.218988563722944E-2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40.759356092073908</v>
      </c>
      <c r="P15" s="453">
        <f t="shared" si="1"/>
        <v>9.4342565787338031E-2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1.7078346719999999</v>
      </c>
      <c r="BA15" s="1005">
        <f>AZ15</f>
        <v>1.7078346719999999</v>
      </c>
      <c r="BB15" s="29"/>
      <c r="BC15" s="1005">
        <f>O43</f>
        <v>2.8458516744</v>
      </c>
      <c r="BD15" s="1005">
        <f>BC15</f>
        <v>2.8458516744</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76.311700932319212</v>
      </c>
      <c r="P16" s="453">
        <f t="shared" si="1"/>
        <v>0.17663286066854716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74.274620595468349</v>
      </c>
      <c r="P17" s="454">
        <f t="shared" si="1"/>
        <v>0.17191778653294723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36.212666503157322</v>
      </c>
      <c r="P18" s="454">
        <f t="shared" si="1"/>
        <v>8.3818690957519967E-2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38.061954092311019</v>
      </c>
      <c r="P19" s="454">
        <f t="shared" si="1"/>
        <v>8.809909557542725E-2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2.0370803368508699</v>
      </c>
      <c r="P20" s="454">
        <f t="shared" si="1"/>
        <v>4.7150741355999493E-3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1.7078346719999999</v>
      </c>
      <c r="P22" s="612">
        <f t="shared" si="1"/>
        <v>3.9529943636275608E-3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196.38890544311258</v>
      </c>
      <c r="AZ22" s="1005">
        <f t="shared" si="3"/>
        <v>180.11301579700643</v>
      </c>
      <c r="BA22" s="1005">
        <f t="shared" si="3"/>
        <v>191.39203154709938</v>
      </c>
      <c r="BB22" s="1005">
        <f t="shared" si="3"/>
        <v>243.08562582213992</v>
      </c>
      <c r="BC22" s="1005">
        <f t="shared" si="3"/>
        <v>194.64057948970589</v>
      </c>
      <c r="BD22" s="1005">
        <f t="shared" si="3"/>
        <v>188.66480069344539</v>
      </c>
      <c r="BE22" s="1005">
        <f t="shared" si="3"/>
        <v>224.36089737007123</v>
      </c>
      <c r="BF22" s="1005">
        <f t="shared" si="3"/>
        <v>218.60210106697772</v>
      </c>
      <c r="BG22" s="1005">
        <f t="shared" si="3"/>
        <v>192.6417406581769</v>
      </c>
      <c r="BH22" s="1005">
        <f t="shared" si="3"/>
        <v>167.93590954836475</v>
      </c>
      <c r="BI22" s="1005">
        <f t="shared" si="3"/>
        <v>166.56595060536552</v>
      </c>
      <c r="BJ22" s="1005">
        <f t="shared" si="3"/>
        <v>199.20964097223816</v>
      </c>
      <c r="BK22" s="1005">
        <f t="shared" si="3"/>
        <v>188.02878614839065</v>
      </c>
      <c r="BL22" s="1005">
        <f t="shared" si="3"/>
        <v>122.65999489410018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55.435513830791187</v>
      </c>
      <c r="AZ23" s="1005">
        <f t="shared" ref="AZ23:BL23" si="4">Y39</f>
        <v>49.493410060341937</v>
      </c>
      <c r="BA23" s="1005">
        <f t="shared" si="4"/>
        <v>68.684627937387575</v>
      </c>
      <c r="BB23" s="1005">
        <f t="shared" si="4"/>
        <v>77.016244201469078</v>
      </c>
      <c r="BC23" s="1005">
        <f t="shared" si="4"/>
        <v>78.206354013827251</v>
      </c>
      <c r="BD23" s="1005">
        <f t="shared" si="4"/>
        <v>87.899862144263878</v>
      </c>
      <c r="BE23" s="1005">
        <f t="shared" si="4"/>
        <v>82.589580314268403</v>
      </c>
      <c r="BF23" s="1005">
        <f t="shared" si="4"/>
        <v>62.867478849729274</v>
      </c>
      <c r="BG23" s="1005">
        <f t="shared" si="4"/>
        <v>61.021223317752849</v>
      </c>
      <c r="BH23" s="1005">
        <f t="shared" si="4"/>
        <v>60.946681687832857</v>
      </c>
      <c r="BI23" s="1005">
        <f t="shared" si="4"/>
        <v>48.921277342237019</v>
      </c>
      <c r="BJ23" s="1005">
        <f t="shared" si="4"/>
        <v>58.77783191100918</v>
      </c>
      <c r="BK23" s="1005">
        <f t="shared" si="4"/>
        <v>56.541305559531658</v>
      </c>
      <c r="BL23" s="1005">
        <f t="shared" si="4"/>
        <v>46.628567104453808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42.342227357241768</v>
      </c>
      <c r="AZ24" s="1005">
        <f t="shared" ref="AZ24:BL24" si="5">Y40</f>
        <v>38.622590667342337</v>
      </c>
      <c r="BA24" s="1005">
        <f t="shared" si="5"/>
        <v>55.476644649877578</v>
      </c>
      <c r="BB24" s="1005">
        <f t="shared" si="5"/>
        <v>63.970737046529173</v>
      </c>
      <c r="BC24" s="1005">
        <f t="shared" si="5"/>
        <v>67.350878329508674</v>
      </c>
      <c r="BD24" s="1005">
        <f t="shared" si="5"/>
        <v>62.283245708771339</v>
      </c>
      <c r="BE24" s="1005">
        <f t="shared" si="5"/>
        <v>54.228349113436693</v>
      </c>
      <c r="BF24" s="1005">
        <f t="shared" si="5"/>
        <v>45.87285247481006</v>
      </c>
      <c r="BG24" s="1005">
        <f t="shared" si="5"/>
        <v>49.471323288557358</v>
      </c>
      <c r="BH24" s="1005">
        <f t="shared" si="5"/>
        <v>42.978490604279912</v>
      </c>
      <c r="BI24" s="1005">
        <f t="shared" si="5"/>
        <v>35.524400285816569</v>
      </c>
      <c r="BJ24" s="1005">
        <f t="shared" si="5"/>
        <v>49.609519029888439</v>
      </c>
      <c r="BK24" s="1005">
        <f t="shared" si="5"/>
        <v>47.234186465277496</v>
      </c>
      <c r="BL24" s="1005">
        <f t="shared" si="5"/>
        <v>39.860088434694234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73.128413037868171</v>
      </c>
      <c r="AZ25" s="1005">
        <f t="shared" ref="AZ25:BL25" si="6">Y41</f>
        <v>74.254412924999741</v>
      </c>
      <c r="BA25" s="1005">
        <f t="shared" si="6"/>
        <v>72.603505016998625</v>
      </c>
      <c r="BB25" s="1005">
        <f t="shared" si="6"/>
        <v>72.735414819892739</v>
      </c>
      <c r="BC25" s="1005">
        <f t="shared" si="6"/>
        <v>71.864375107393897</v>
      </c>
      <c r="BD25" s="1005">
        <f t="shared" si="6"/>
        <v>70.885071543063106</v>
      </c>
      <c r="BE25" s="1005">
        <f t="shared" si="6"/>
        <v>70.963151546801043</v>
      </c>
      <c r="BF25" s="1005">
        <f t="shared" si="6"/>
        <v>69.754241340304318</v>
      </c>
      <c r="BG25" s="1005">
        <f t="shared" si="6"/>
        <v>69.737696317010233</v>
      </c>
      <c r="BH25" s="1005">
        <f t="shared" si="6"/>
        <v>69.735291782781374</v>
      </c>
      <c r="BI25" s="1005">
        <f t="shared" si="6"/>
        <v>68.835105106601731</v>
      </c>
      <c r="BJ25" s="1005">
        <f t="shared" si="6"/>
        <v>62.889791835751041</v>
      </c>
      <c r="BK25" s="1005">
        <f t="shared" si="6"/>
        <v>63.444333208323549</v>
      </c>
      <c r="BL25" s="1005">
        <f t="shared" si="6"/>
        <v>63.930802896702993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1.2179434212</v>
      </c>
      <c r="AZ26" s="1005">
        <f t="shared" si="7"/>
        <v>1.29521677075</v>
      </c>
      <c r="BA26" s="1005">
        <f t="shared" si="7"/>
        <v>1.3234592948399999</v>
      </c>
      <c r="BB26" s="1005">
        <f t="shared" si="7"/>
        <v>2.2714733870399999</v>
      </c>
      <c r="BC26" s="1005">
        <f t="shared" si="7"/>
        <v>2.8458516744</v>
      </c>
      <c r="BD26" s="1005">
        <f t="shared" si="7"/>
        <v>1.304964617</v>
      </c>
      <c r="BE26" s="1005">
        <f t="shared" si="7"/>
        <v>1.1900753073999999</v>
      </c>
      <c r="BF26" s="1005">
        <f t="shared" si="7"/>
        <v>1.3369445219000002</v>
      </c>
      <c r="BG26" s="1005">
        <f t="shared" si="7"/>
        <v>1.1114028840600001</v>
      </c>
      <c r="BH26" s="1005">
        <f t="shared" si="7"/>
        <v>0.95868456190000007</v>
      </c>
      <c r="BI26" s="1005">
        <f t="shared" si="7"/>
        <v>0.97945393092000022</v>
      </c>
      <c r="BJ26" s="1005">
        <f t="shared" si="7"/>
        <v>1.1190259629999999</v>
      </c>
      <c r="BK26" s="1005">
        <f t="shared" si="7"/>
        <v>1.3827278326400001</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368.51300309021377</v>
      </c>
      <c r="AZ27" s="1005">
        <f t="shared" si="8"/>
        <v>343.77864622044046</v>
      </c>
      <c r="BA27" s="1005">
        <f t="shared" si="8"/>
        <v>389.48026844620318</v>
      </c>
      <c r="BB27" s="1005">
        <f t="shared" si="8"/>
        <v>459.07949527707086</v>
      </c>
      <c r="BC27" s="1005">
        <f t="shared" si="8"/>
        <v>414.90803861483573</v>
      </c>
      <c r="BD27" s="1005">
        <f t="shared" si="8"/>
        <v>411.03794470654373</v>
      </c>
      <c r="BE27" s="1005">
        <f t="shared" si="8"/>
        <v>433.33205365197733</v>
      </c>
      <c r="BF27" s="1005">
        <f t="shared" si="8"/>
        <v>398.43361825372136</v>
      </c>
      <c r="BG27" s="1005">
        <f t="shared" si="8"/>
        <v>373.98338646555737</v>
      </c>
      <c r="BH27" s="1005">
        <f t="shared" si="8"/>
        <v>342.55505818515888</v>
      </c>
      <c r="BI27" s="1005">
        <f t="shared" si="8"/>
        <v>320.82618727094081</v>
      </c>
      <c r="BJ27" s="1005">
        <f t="shared" si="8"/>
        <v>371.60580971188682</v>
      </c>
      <c r="BK27" s="1005">
        <f t="shared" si="8"/>
        <v>356.63133921416335</v>
      </c>
      <c r="BL27" s="1005">
        <f t="shared" si="8"/>
        <v>273.07945332995121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414.90803861483573</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194.64057948970589</v>
      </c>
      <c r="P31" s="453">
        <f t="shared" ref="P31:P43" si="9">O31/$O$30</f>
        <v>0.46911739801308872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181.5185858944086</v>
      </c>
      <c r="P32" s="454">
        <f t="shared" si="9"/>
        <v>0.43749112815554425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1.1013359947498831</v>
      </c>
      <c r="P33" s="454">
        <f t="shared" si="9"/>
        <v>2.6544098745993855E-3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12.020657600547381</v>
      </c>
      <c r="P34" s="454">
        <f t="shared" si="9"/>
        <v>2.8971859982945054E-2</v>
      </c>
      <c r="Q34" s="328"/>
      <c r="R34" s="13"/>
      <c r="S34" s="323"/>
      <c r="T34" s="563" t="s">
        <v>112</v>
      </c>
      <c r="U34" s="332"/>
      <c r="V34" s="332"/>
      <c r="W34" s="332"/>
      <c r="X34" s="893">
        <f>X35+X39+X40+X41+X47</f>
        <v>368.51300309021377</v>
      </c>
      <c r="Y34" s="894">
        <f t="shared" ref="Y34:AK34" si="10">Y35+Y39+Y40+Y41+Y47</f>
        <v>343.77864622044046</v>
      </c>
      <c r="Z34" s="894">
        <f t="shared" si="10"/>
        <v>389.48026844620318</v>
      </c>
      <c r="AA34" s="894">
        <f t="shared" si="10"/>
        <v>459.07949527707086</v>
      </c>
      <c r="AB34" s="894">
        <f t="shared" si="10"/>
        <v>414.90803861483573</v>
      </c>
      <c r="AC34" s="894">
        <f t="shared" si="10"/>
        <v>411.03794470654373</v>
      </c>
      <c r="AD34" s="894">
        <f t="shared" si="10"/>
        <v>433.33205365197733</v>
      </c>
      <c r="AE34" s="894">
        <f t="shared" si="10"/>
        <v>398.43361825372136</v>
      </c>
      <c r="AF34" s="894">
        <f t="shared" si="10"/>
        <v>373.98338646555737</v>
      </c>
      <c r="AG34" s="894">
        <f t="shared" si="10"/>
        <v>342.55505818515888</v>
      </c>
      <c r="AH34" s="894">
        <f t="shared" si="10"/>
        <v>320.82618727094081</v>
      </c>
      <c r="AI34" s="894">
        <f t="shared" si="10"/>
        <v>371.60580971188682</v>
      </c>
      <c r="AJ34" s="894">
        <f t="shared" si="10"/>
        <v>356.63133921416335</v>
      </c>
      <c r="AK34" s="895">
        <f t="shared" si="10"/>
        <v>273.07945332995121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78.206354013827251</v>
      </c>
      <c r="P35" s="453">
        <f t="shared" si="9"/>
        <v>0.1884908141932318</v>
      </c>
      <c r="Q35" s="328"/>
      <c r="R35" s="13"/>
      <c r="S35" s="323"/>
      <c r="T35" s="334"/>
      <c r="U35" s="246" t="s">
        <v>114</v>
      </c>
      <c r="V35" s="344"/>
      <c r="W35" s="344"/>
      <c r="X35" s="896">
        <f>SUM(X36:X38)</f>
        <v>196.38890544311258</v>
      </c>
      <c r="Y35" s="897">
        <f t="shared" ref="Y35:AK35" si="11">SUM(Y36:Y38)</f>
        <v>180.11301579700643</v>
      </c>
      <c r="Z35" s="897">
        <f t="shared" si="11"/>
        <v>191.39203154709938</v>
      </c>
      <c r="AA35" s="897">
        <f t="shared" si="11"/>
        <v>243.08562582213992</v>
      </c>
      <c r="AB35" s="897">
        <f t="shared" si="11"/>
        <v>194.64057948970589</v>
      </c>
      <c r="AC35" s="897">
        <f t="shared" si="11"/>
        <v>188.66480069344539</v>
      </c>
      <c r="AD35" s="897">
        <f t="shared" si="11"/>
        <v>224.36089737007123</v>
      </c>
      <c r="AE35" s="897">
        <f t="shared" si="11"/>
        <v>218.60210106697772</v>
      </c>
      <c r="AF35" s="897">
        <f t="shared" si="11"/>
        <v>192.6417406581769</v>
      </c>
      <c r="AG35" s="897">
        <f t="shared" si="11"/>
        <v>167.93590954836475</v>
      </c>
      <c r="AH35" s="897">
        <f t="shared" si="11"/>
        <v>166.56595060536552</v>
      </c>
      <c r="AI35" s="897">
        <f t="shared" si="11"/>
        <v>199.20964097223816</v>
      </c>
      <c r="AJ35" s="897">
        <f t="shared" si="11"/>
        <v>188.02878614839065</v>
      </c>
      <c r="AK35" s="898">
        <f t="shared" si="11"/>
        <v>122.65999489410018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67.350878329508674</v>
      </c>
      <c r="P36" s="453">
        <f t="shared" si="9"/>
        <v>0.16232724377758159</v>
      </c>
      <c r="Q36" s="328"/>
      <c r="R36" s="13"/>
      <c r="S36" s="356" t="s">
        <v>184</v>
      </c>
      <c r="T36" s="335"/>
      <c r="U36" s="346"/>
      <c r="V36" s="336" t="s">
        <v>184</v>
      </c>
      <c r="W36" s="357"/>
      <c r="X36" s="899">
        <f>VLOOKUP(年度マスタ!$K$4&amp;"_"&amp;X$33,データシート1!$A:$BT,MATCH("aa_"&amp;$S36,データシート1!$A$1:$BT$1,0),0)</f>
        <v>179.76918476967751</v>
      </c>
      <c r="Y36" s="900">
        <f>VLOOKUP(年度マスタ!$K$4&amp;"_"&amp;Y$33,データシート1!$A:$BT,MATCH("aa_"&amp;$S36,データシート1!$A$1:$BT$1,0),0)</f>
        <v>164.59869016543101</v>
      </c>
      <c r="Z36" s="900">
        <f>VLOOKUP(年度マスタ!$K$4&amp;"_"&amp;Z$33,データシート1!$A:$BT,MATCH("aa_"&amp;$S36,データシート1!$A$1:$BT$1,0),0)</f>
        <v>178.37749068649279</v>
      </c>
      <c r="AA36" s="900">
        <f>VLOOKUP(年度マスタ!$K$4&amp;"_"&amp;AA$33,データシート1!$A:$BT,MATCH("aa_"&amp;$S36,データシート1!$A$1:$BT$1,0),0)</f>
        <v>230.1343980721538</v>
      </c>
      <c r="AB36" s="900">
        <f>VLOOKUP(年度マスタ!$K$4&amp;"_"&amp;AB$33,データシート1!$A:$BT,MATCH("aa_"&amp;$S36,データシート1!$A$1:$BT$1,0),0)</f>
        <v>181.5185858944086</v>
      </c>
      <c r="AC36" s="900">
        <f>VLOOKUP(年度マスタ!$K$4&amp;"_"&amp;AC$33,データシート1!$A:$BT,MATCH("aa_"&amp;$S36,データシート1!$A$1:$BT$1,0),0)</f>
        <v>173.19140177423981</v>
      </c>
      <c r="AD36" s="900">
        <f>VLOOKUP(年度マスタ!$K$4&amp;"_"&amp;AD$33,データシート1!$A:$BT,MATCH("aa_"&amp;$S36,データシート1!$A$1:$BT$1,0),0)</f>
        <v>211.7806726939603</v>
      </c>
      <c r="AE36" s="900">
        <f>VLOOKUP(年度マスタ!$K$4&amp;"_"&amp;AE$33,データシート1!$A:$BT,MATCH("aa_"&amp;$S36,データシート1!$A$1:$BT$1,0),0)</f>
        <v>206.10791682346891</v>
      </c>
      <c r="AF36" s="900">
        <f>VLOOKUP(年度マスタ!$K$4&amp;"_"&amp;AF$33,データシート1!$A:$BT,MATCH("aa_"&amp;$S36,データシート1!$A$1:$BT$1,0),0)</f>
        <v>181.10828612798014</v>
      </c>
      <c r="AG36" s="900">
        <f>VLOOKUP(年度マスタ!$K$4&amp;"_"&amp;AG$33,データシート1!$A:$BT,MATCH("aa_"&amp;$S36,データシート1!$A$1:$BT$1,0),0)</f>
        <v>157.47286951108214</v>
      </c>
      <c r="AH36" s="900">
        <f>VLOOKUP(年度マスタ!$K$4&amp;"_"&amp;AH$33,データシート1!$A:$BT,MATCH("aa_"&amp;$S36,データシート1!$A$1:$BT$1,0),0)</f>
        <v>156.40967334877581</v>
      </c>
      <c r="AI36" s="900">
        <f>VLOOKUP(年度マスタ!$K$4&amp;"_"&amp;AI$33,データシート1!$A:$BT,MATCH("aa_"&amp;$S36,データシート1!$A$1:$BT$1,0),0)</f>
        <v>185.86949660778831</v>
      </c>
      <c r="AJ36" s="900">
        <f>VLOOKUP(年度マスタ!$K$4&amp;"_"&amp;AJ$33,データシート1!$A:$BT,MATCH("aa_"&amp;$S36,データシート1!$A$1:$BT$1,0),0)</f>
        <v>175.52985608052037</v>
      </c>
      <c r="AK36" s="901">
        <f>VLOOKUP(年度マスタ!$K$4&amp;"_"&amp;AK$33,データシート1!$A:$BT,MATCH("aa_"&amp;$S36,データシート1!$A$1:$BT$1,0),0)</f>
        <v>111.166451127298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71.864375107393897</v>
      </c>
      <c r="P37" s="453">
        <f t="shared" si="9"/>
        <v>0.17320555019206674</v>
      </c>
      <c r="Q37" s="328"/>
      <c r="R37" s="13"/>
      <c r="S37" s="356" t="s">
        <v>187</v>
      </c>
      <c r="T37" s="335"/>
      <c r="U37" s="346"/>
      <c r="V37" s="336" t="s">
        <v>194</v>
      </c>
      <c r="W37" s="357"/>
      <c r="X37" s="899">
        <f>VLOOKUP(年度マスタ!$K$4&amp;"_"&amp;X$33,データシート1!$A:$BT,MATCH("aa_"&amp;$S37,データシート1!$A$1:$BT$1,0),0)</f>
        <v>0.94670047799497681</v>
      </c>
      <c r="Y37" s="900">
        <f>VLOOKUP(年度マスタ!$K$4&amp;"_"&amp;Y$33,データシート1!$A:$BT,MATCH("aa_"&amp;$S37,データシート1!$A$1:$BT$1,0),0)</f>
        <v>0.91314116803810286</v>
      </c>
      <c r="Z37" s="900">
        <f>VLOOKUP(年度マスタ!$K$4&amp;"_"&amp;Z$33,データシート1!$A:$BT,MATCH("aa_"&amp;$S37,データシート1!$A$1:$BT$1,0),0)</f>
        <v>1.3129475389450029</v>
      </c>
      <c r="AA37" s="900">
        <f>VLOOKUP(年度マスタ!$K$4&amp;"_"&amp;AA$33,データシート1!$A:$BT,MATCH("aa_"&amp;$S37,データシート1!$A$1:$BT$1,0),0)</f>
        <v>1.321370019641293</v>
      </c>
      <c r="AB37" s="900">
        <f>VLOOKUP(年度マスタ!$K$4&amp;"_"&amp;AB$33,データシート1!$A:$BT,MATCH("aa_"&amp;$S37,データシート1!$A$1:$BT$1,0),0)</f>
        <v>1.1013359947498831</v>
      </c>
      <c r="AC37" s="900">
        <f>VLOOKUP(年度マスタ!$K$4&amp;"_"&amp;AC$33,データシート1!$A:$BT,MATCH("aa_"&amp;$S37,データシート1!$A$1:$BT$1,0),0)</f>
        <v>1.201140423708611</v>
      </c>
      <c r="AD37" s="900">
        <f>VLOOKUP(年度マスタ!$K$4&amp;"_"&amp;AD$33,データシート1!$A:$BT,MATCH("aa_"&amp;$S37,データシート1!$A$1:$BT$1,0),0)</f>
        <v>1.127619040296435</v>
      </c>
      <c r="AE37" s="900">
        <f>VLOOKUP(年度マスタ!$K$4&amp;"_"&amp;AE$33,データシート1!$A:$BT,MATCH("aa_"&amp;$S37,データシート1!$A$1:$BT$1,0),0)</f>
        <v>1.0467337762236171</v>
      </c>
      <c r="AF37" s="900">
        <f>VLOOKUP(年度マスタ!$K$4&amp;"_"&amp;AF$33,データシート1!$A:$BT,MATCH("aa_"&amp;$S37,データシート1!$A$1:$BT$1,0),0)</f>
        <v>1.0521987195534208</v>
      </c>
      <c r="AG37" s="900">
        <f>VLOOKUP(年度マスタ!$K$4&amp;"_"&amp;AG$33,データシート1!$A:$BT,MATCH("aa_"&amp;$S37,データシート1!$A$1:$BT$1,0),0)</f>
        <v>0.99044314922987597</v>
      </c>
      <c r="AH37" s="900">
        <f>VLOOKUP(年度マスタ!$K$4&amp;"_"&amp;AH$33,データシート1!$A:$BT,MATCH("aa_"&amp;$S37,データシート1!$A$1:$BT$1,0),0)</f>
        <v>0.83037830121323564</v>
      </c>
      <c r="AI37" s="900">
        <f>VLOOKUP(年度マスタ!$K$4&amp;"_"&amp;AI$33,データシート1!$A:$BT,MATCH("aa_"&amp;$S37,データシート1!$A$1:$BT$1,0),0)</f>
        <v>1.4309904023461615</v>
      </c>
      <c r="AJ37" s="900">
        <f>VLOOKUP(年度マスタ!$K$4&amp;"_"&amp;AJ$33,データシート1!$A:$BT,MATCH("aa_"&amp;$S37,データシート1!$A$1:$BT$1,0),0)</f>
        <v>1.4621735187166705</v>
      </c>
      <c r="AK37" s="901">
        <f>VLOOKUP(年度マスタ!$K$4&amp;"_"&amp;AK$33,データシート1!$A:$BT,MATCH("aa_"&amp;$S37,データシート1!$A$1:$BT$1,0),0)</f>
        <v>1.2429170015184328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69.221003676528596</v>
      </c>
      <c r="P38" s="454">
        <f t="shared" si="9"/>
        <v>0.16683456870978416</v>
      </c>
      <c r="Q38" s="328"/>
      <c r="R38" s="13"/>
      <c r="S38" s="356" t="s">
        <v>188</v>
      </c>
      <c r="T38" s="335"/>
      <c r="U38" s="348"/>
      <c r="V38" s="358" t="s">
        <v>197</v>
      </c>
      <c r="W38" s="358"/>
      <c r="X38" s="899">
        <f>VLOOKUP(年度マスタ!$K$4&amp;"_"&amp;X$33,データシート1!$A:$BT,MATCH("aa_"&amp;$S38,データシート1!$A$1:$BT$1,0),0)</f>
        <v>15.673020195440101</v>
      </c>
      <c r="Y38" s="900">
        <f>VLOOKUP(年度マスタ!$K$4&amp;"_"&amp;Y$33,データシート1!$A:$BT,MATCH("aa_"&amp;$S38,データシート1!$A$1:$BT$1,0),0)</f>
        <v>14.60118446353731</v>
      </c>
      <c r="Z38" s="900">
        <f>VLOOKUP(年度マスタ!$K$4&amp;"_"&amp;Z$33,データシート1!$A:$BT,MATCH("aa_"&amp;$S38,データシート1!$A$1:$BT$1,0),0)</f>
        <v>11.701593321661591</v>
      </c>
      <c r="AA38" s="900">
        <f>VLOOKUP(年度マスタ!$K$4&amp;"_"&amp;AA$33,データシート1!$A:$BT,MATCH("aa_"&amp;$S38,データシート1!$A$1:$BT$1,0),0)</f>
        <v>11.629857730344821</v>
      </c>
      <c r="AB38" s="900">
        <f>VLOOKUP(年度マスタ!$K$4&amp;"_"&amp;AB$33,データシート1!$A:$BT,MATCH("aa_"&amp;$S38,データシート1!$A$1:$BT$1,0),0)</f>
        <v>12.020657600547381</v>
      </c>
      <c r="AC38" s="900">
        <f>VLOOKUP(年度マスタ!$K$4&amp;"_"&amp;AC$33,データシート1!$A:$BT,MATCH("aa_"&amp;$S38,データシート1!$A$1:$BT$1,0),0)</f>
        <v>14.272258495496979</v>
      </c>
      <c r="AD38" s="900">
        <f>VLOOKUP(年度マスタ!$K$4&amp;"_"&amp;AD$33,データシート1!$A:$BT,MATCH("aa_"&amp;$S38,データシート1!$A$1:$BT$1,0),0)</f>
        <v>11.452605635814511</v>
      </c>
      <c r="AE38" s="900">
        <f>VLOOKUP(年度マスタ!$K$4&amp;"_"&amp;AE$33,データシート1!$A:$BT,MATCH("aa_"&amp;$S38,データシート1!$A$1:$BT$1,0),0)</f>
        <v>11.447450467285202</v>
      </c>
      <c r="AF38" s="900">
        <f>VLOOKUP(年度マスタ!$K$4&amp;"_"&amp;AF$33,データシート1!$A:$BT,MATCH("aa_"&amp;$S38,データシート1!$A$1:$BT$1,0),0)</f>
        <v>10.481255810643347</v>
      </c>
      <c r="AG38" s="900">
        <f>VLOOKUP(年度マスタ!$K$4&amp;"_"&amp;AG$33,データシート1!$A:$BT,MATCH("aa_"&amp;$S38,データシート1!$A$1:$BT$1,0),0)</f>
        <v>9.4725968880527276</v>
      </c>
      <c r="AH38" s="900">
        <f>VLOOKUP(年度マスタ!$K$4&amp;"_"&amp;AH$33,データシート1!$A:$BT,MATCH("aa_"&amp;$S38,データシート1!$A$1:$BT$1,0),0)</f>
        <v>9.3258989553764646</v>
      </c>
      <c r="AI38" s="900">
        <f>VLOOKUP(年度マスタ!$K$4&amp;"_"&amp;AI$33,データシート1!$A:$BT,MATCH("aa_"&amp;$S38,データシート1!$A$1:$BT$1,0),0)</f>
        <v>11.9091539621037</v>
      </c>
      <c r="AJ38" s="900">
        <f>VLOOKUP(年度マスタ!$K$4&amp;"_"&amp;AJ$33,データシート1!$A:$BT,MATCH("aa_"&amp;$S38,データシート1!$A$1:$BT$1,0),0)</f>
        <v>11.036756549153599</v>
      </c>
      <c r="AK38" s="901">
        <f>VLOOKUP(年度マスタ!$K$4&amp;"_"&amp;AK$33,データシート1!$A:$BT,MATCH("aa_"&amp;$S38,データシート1!$A$1:$BT$1,0),0)</f>
        <v>10.250626765283743</v>
      </c>
      <c r="AL38" s="330"/>
      <c r="AW38" s="17" t="str">
        <f>年度マスタ!H4</f>
        <v>38</v>
      </c>
      <c r="AX38" s="17" t="s">
        <v>198</v>
      </c>
      <c r="AY38" s="17">
        <f>VLOOKUP($AW38&amp;"_"&amp;$AY$34,データシート1!$A:$BT,MATCH($AY$31&amp;"_"&amp;AY$36,データシート1!$A$1:$BT$1,0),0)</f>
        <v>7704.0635824620185</v>
      </c>
      <c r="AZ38" s="17">
        <f>VLOOKUP($AW38&amp;"_"&amp;$AY$34,データシート1!$A:$BT,MATCH($AY$31&amp;"_"&amp;AZ$36,データシート1!$A$1:$BT$1,0),0)</f>
        <v>79.268815414060768</v>
      </c>
      <c r="BA38" s="17">
        <f>VLOOKUP($AW38&amp;"_"&amp;$AY$34,データシート1!$A:$BT,MATCH($AY$31&amp;"_"&amp;BA$36,データシート1!$A$1:$BT$1,0),0)</f>
        <v>282.38695741428376</v>
      </c>
      <c r="BB38" s="17">
        <f>VLOOKUP($AW38&amp;"_"&amp;$AY$34,データシート1!$A:$BT,MATCH($AY$31&amp;"_"&amp;BB$36,データシート1!$A$1:$BT$1,0),0)</f>
        <v>1513.6782331980151</v>
      </c>
      <c r="BC38" s="17">
        <f>VLOOKUP($AW38&amp;"_"&amp;$AY$34,データシート1!$A:$BT,MATCH($AY$31&amp;"_"&amp;BC$36,データシート1!$A$1:$BT$1,0),0)</f>
        <v>1679.9462905537605</v>
      </c>
      <c r="BD38" s="17">
        <f>VLOOKUP($AW38&amp;"_"&amp;$AY$34,データシート1!$A:$BT,MATCH($AY$31&amp;"_"&amp;BD$36,データシート1!$A$1:$BT$1,0),0)</f>
        <v>1096.6664948033763</v>
      </c>
      <c r="BE38" s="17">
        <f>VLOOKUP($AW38&amp;"_"&amp;$AY$34,データシート1!$A:$BT,MATCH($AY$31&amp;"_"&amp;BE$36,データシート1!$A$1:$BT$1,0),0)</f>
        <v>1078.811213942806</v>
      </c>
      <c r="BF38" s="17">
        <f>VLOOKUP($AW38&amp;"_"&amp;$AY$34,データシート1!$A:$BT,MATCH($AY$31&amp;"_"&amp;BF$36,データシート1!$A$1:$BT$1,0),0)</f>
        <v>78.131171927764655</v>
      </c>
      <c r="BG38" s="17">
        <f>VLOOKUP($AW38&amp;"_"&amp;$AY$34,データシート1!$A:$BT,MATCH($AY$31&amp;"_"&amp;BG$36,データシート1!$A$1:$BT$1,0),0)</f>
        <v>456.87391200794588</v>
      </c>
      <c r="BH38" s="17">
        <f>VLOOKUP($AW38&amp;"_"&amp;$AY$34,データシート1!$A:$BT,MATCH($AY$31&amp;"_"&amp;BH$36,データシート1!$A$1:$BT$1,0),0)</f>
        <v>138.45288181892678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34.368349607474691</v>
      </c>
      <c r="P39" s="454">
        <f t="shared" si="9"/>
        <v>8.2833655675153731E-2</v>
      </c>
      <c r="Q39" s="328"/>
      <c r="R39" s="13"/>
      <c r="S39" s="356" t="s">
        <v>189</v>
      </c>
      <c r="T39" s="335"/>
      <c r="U39" s="343" t="s">
        <v>199</v>
      </c>
      <c r="V39" s="344"/>
      <c r="W39" s="344"/>
      <c r="X39" s="896">
        <f>VLOOKUP(年度マスタ!$K$4&amp;"_"&amp;X$33,データシート1!$A:$BT,MATCH("aa_"&amp;$S39,データシート1!$A$1:$BT$1,0),0)</f>
        <v>55.435513830791187</v>
      </c>
      <c r="Y39" s="897">
        <f>VLOOKUP(年度マスタ!$K$4&amp;"_"&amp;Y$33,データシート1!$A:$BT,MATCH("aa_"&amp;$S39,データシート1!$A$1:$BT$1,0),0)</f>
        <v>49.493410060341937</v>
      </c>
      <c r="Z39" s="897">
        <f>VLOOKUP(年度マスタ!$K$4&amp;"_"&amp;Z$33,データシート1!$A:$BT,MATCH("aa_"&amp;$S39,データシート1!$A$1:$BT$1,0),0)</f>
        <v>68.684627937387575</v>
      </c>
      <c r="AA39" s="897">
        <f>VLOOKUP(年度マスタ!$K$4&amp;"_"&amp;AA$33,データシート1!$A:$BT,MATCH("aa_"&amp;$S39,データシート1!$A$1:$BT$1,0),0)</f>
        <v>77.016244201469078</v>
      </c>
      <c r="AB39" s="897">
        <f>VLOOKUP(年度マスタ!$K$4&amp;"_"&amp;AB$33,データシート1!$A:$BT,MATCH("aa_"&amp;$S39,データシート1!$A$1:$BT$1,0),0)</f>
        <v>78.206354013827251</v>
      </c>
      <c r="AC39" s="897">
        <f>VLOOKUP(年度マスタ!$K$4&amp;"_"&amp;AC$33,データシート1!$A:$BT,MATCH("aa_"&amp;$S39,データシート1!$A$1:$BT$1,0),0)</f>
        <v>87.899862144263878</v>
      </c>
      <c r="AD39" s="897">
        <f>VLOOKUP(年度マスタ!$K$4&amp;"_"&amp;AD$33,データシート1!$A:$BT,MATCH("aa_"&amp;$S39,データシート1!$A$1:$BT$1,0),0)</f>
        <v>82.589580314268403</v>
      </c>
      <c r="AE39" s="897">
        <f>VLOOKUP(年度マスタ!$K$4&amp;"_"&amp;AE$33,データシート1!$A:$BT,MATCH("aa_"&amp;$S39,データシート1!$A$1:$BT$1,0),0)</f>
        <v>62.867478849729274</v>
      </c>
      <c r="AF39" s="897">
        <f>VLOOKUP(年度マスタ!$K$4&amp;"_"&amp;AF$33,データシート1!$A:$BT,MATCH("aa_"&amp;$S39,データシート1!$A$1:$BT$1,0),0)</f>
        <v>61.021223317752849</v>
      </c>
      <c r="AG39" s="897">
        <f>VLOOKUP(年度マスタ!$K$4&amp;"_"&amp;AG$33,データシート1!$A:$BT,MATCH("aa_"&amp;$S39,データシート1!$A$1:$BT$1,0),0)</f>
        <v>60.946681687832857</v>
      </c>
      <c r="AH39" s="897">
        <f>VLOOKUP(年度マスタ!$K$4&amp;"_"&amp;AH$33,データシート1!$A:$BT,MATCH("aa_"&amp;$S39,データシート1!$A$1:$BT$1,0),0)</f>
        <v>48.921277342237019</v>
      </c>
      <c r="AI39" s="897">
        <f>VLOOKUP(年度マスタ!$K$4&amp;"_"&amp;AI$33,データシート1!$A:$BT,MATCH("aa_"&amp;$S39,データシート1!$A$1:$BT$1,0),0)</f>
        <v>58.77783191100918</v>
      </c>
      <c r="AJ39" s="897">
        <f>VLOOKUP(年度マスタ!$K$4&amp;"_"&amp;AJ$33,データシート1!$A:$BT,MATCH("aa_"&amp;$S39,データシート1!$A$1:$BT$1,0),0)</f>
        <v>56.541305559531658</v>
      </c>
      <c r="AK39" s="898">
        <f>VLOOKUP(年度マスタ!$K$4&amp;"_"&amp;AK$33,データシート1!$A:$BT,MATCH("aa_"&amp;$S39,データシート1!$A$1:$BT$1,0),0)</f>
        <v>46.628567104453808</v>
      </c>
      <c r="AL39" s="330"/>
      <c r="AW39" s="17" t="str">
        <f>年度マスタ!K4</f>
        <v>38215</v>
      </c>
      <c r="AX39" s="17" t="s">
        <v>200</v>
      </c>
      <c r="AY39" s="17">
        <f>VLOOKUP($AW39&amp;"_"&amp;$AY$34,データシート1!$A:$BT,MATCH($AY$31&amp;"_"&amp;AY$36,データシート1!$A$1:$BT$1,0),0)</f>
        <v>111.166451127298</v>
      </c>
      <c r="AZ39" s="17">
        <f>VLOOKUP($AW39&amp;"_"&amp;$AY$34,データシート1!$A:$BT,MATCH($AY$31&amp;"_"&amp;AZ$36,データシート1!$A$1:$BT$1,0),0)</f>
        <v>1.2429170015184328</v>
      </c>
      <c r="BA39" s="17">
        <f>VLOOKUP($AW39&amp;"_"&amp;$AY$34,データシート1!$A:$BT,MATCH($AY$31&amp;"_"&amp;BA$36,データシート1!$A$1:$BT$1,0),0)</f>
        <v>10.250626765283743</v>
      </c>
      <c r="BB39" s="17">
        <f>VLOOKUP($AW39&amp;"_"&amp;$AY$34,データシート1!$A:$BT,MATCH($AY$31&amp;"_"&amp;BB$36,データシート1!$A$1:$BT$1,0),0)</f>
        <v>46.628567104453808</v>
      </c>
      <c r="BC39" s="17">
        <f>VLOOKUP($AW39&amp;"_"&amp;$AY$34,データシート1!$A:$BT,MATCH($AY$31&amp;"_"&amp;BC$36,データシート1!$A$1:$BT$1,0),0)</f>
        <v>39.860088434694234</v>
      </c>
      <c r="BD39" s="17">
        <f>VLOOKUP($AW39&amp;"_"&amp;$AY$34,データシート1!$A:$BT,MATCH($AY$31&amp;"_"&amp;BD$36,データシート1!$A$1:$BT$1,0),0)</f>
        <v>29.166601223208701</v>
      </c>
      <c r="BE39" s="17">
        <f>VLOOKUP($AW39&amp;"_"&amp;$AY$34,データシート1!$A:$BT,MATCH($AY$31&amp;"_"&amp;BE$36,データシート1!$A$1:$BT$1,0),0)</f>
        <v>32.806779410133743</v>
      </c>
      <c r="BF39" s="17">
        <f>VLOOKUP($AW39&amp;"_"&amp;$AY$34,データシート1!$A:$BT,MATCH($AY$31&amp;"_"&amp;BF$36,データシート1!$A$1:$BT$1,0),0)</f>
        <v>1.957422263360552</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34.852654069053905</v>
      </c>
      <c r="P40" s="454">
        <f t="shared" si="9"/>
        <v>8.4000913034630434E-2</v>
      </c>
      <c r="Q40" s="328"/>
      <c r="R40" s="13"/>
      <c r="S40" s="356" t="s">
        <v>165</v>
      </c>
      <c r="T40" s="335"/>
      <c r="U40" s="343" t="s">
        <v>165</v>
      </c>
      <c r="V40" s="344"/>
      <c r="W40" s="344"/>
      <c r="X40" s="896">
        <f>VLOOKUP(年度マスタ!$K$4&amp;"_"&amp;X$33,データシート1!$A:$BT,MATCH("aa_"&amp;$S40,データシート1!$A$1:$BT$1,0),0)</f>
        <v>42.342227357241768</v>
      </c>
      <c r="Y40" s="897">
        <f>VLOOKUP(年度マスタ!$K$4&amp;"_"&amp;Y$33,データシート1!$A:$BT,MATCH("aa_"&amp;$S40,データシート1!$A$1:$BT$1,0),0)</f>
        <v>38.622590667342337</v>
      </c>
      <c r="Z40" s="897">
        <f>VLOOKUP(年度マスタ!$K$4&amp;"_"&amp;Z$33,データシート1!$A:$BT,MATCH("aa_"&amp;$S40,データシート1!$A$1:$BT$1,0),0)</f>
        <v>55.476644649877578</v>
      </c>
      <c r="AA40" s="897">
        <f>VLOOKUP(年度マスタ!$K$4&amp;"_"&amp;AA$33,データシート1!$A:$BT,MATCH("aa_"&amp;$S40,データシート1!$A$1:$BT$1,0),0)</f>
        <v>63.970737046529173</v>
      </c>
      <c r="AB40" s="897">
        <f>VLOOKUP(年度マスタ!$K$4&amp;"_"&amp;AB$33,データシート1!$A:$BT,MATCH("aa_"&amp;$S40,データシート1!$A$1:$BT$1,0),0)</f>
        <v>67.350878329508674</v>
      </c>
      <c r="AC40" s="897">
        <f>VLOOKUP(年度マスタ!$K$4&amp;"_"&amp;AC$33,データシート1!$A:$BT,MATCH("aa_"&amp;$S40,データシート1!$A$1:$BT$1,0),0)</f>
        <v>62.283245708771339</v>
      </c>
      <c r="AD40" s="897">
        <f>VLOOKUP(年度マスタ!$K$4&amp;"_"&amp;AD$33,データシート1!$A:$BT,MATCH("aa_"&amp;$S40,データシート1!$A$1:$BT$1,0),0)</f>
        <v>54.228349113436693</v>
      </c>
      <c r="AE40" s="897">
        <f>VLOOKUP(年度マスタ!$K$4&amp;"_"&amp;AE$33,データシート1!$A:$BT,MATCH("aa_"&amp;$S40,データシート1!$A$1:$BT$1,0),0)</f>
        <v>45.87285247481006</v>
      </c>
      <c r="AF40" s="897">
        <f>VLOOKUP(年度マスタ!$K$4&amp;"_"&amp;AF$33,データシート1!$A:$BT,MATCH("aa_"&amp;$S40,データシート1!$A$1:$BT$1,0),0)</f>
        <v>49.471323288557358</v>
      </c>
      <c r="AG40" s="897">
        <f>VLOOKUP(年度マスタ!$K$4&amp;"_"&amp;AG$33,データシート1!$A:$BT,MATCH("aa_"&amp;$S40,データシート1!$A$1:$BT$1,0),0)</f>
        <v>42.978490604279912</v>
      </c>
      <c r="AH40" s="897">
        <f>VLOOKUP(年度マスタ!$K$4&amp;"_"&amp;AH$33,データシート1!$A:$BT,MATCH("aa_"&amp;$S40,データシート1!$A$1:$BT$1,0),0)</f>
        <v>35.524400285816569</v>
      </c>
      <c r="AI40" s="897">
        <f>VLOOKUP(年度マスタ!$K$4&amp;"_"&amp;AI$33,データシート1!$A:$BT,MATCH("aa_"&amp;$S40,データシート1!$A$1:$BT$1,0),0)</f>
        <v>49.609519029888439</v>
      </c>
      <c r="AJ40" s="897">
        <f>VLOOKUP(年度マスタ!$K$4&amp;"_"&amp;AJ$33,データシート1!$A:$BT,MATCH("aa_"&amp;$S40,データシート1!$A$1:$BT$1,0),0)</f>
        <v>47.234186465277496</v>
      </c>
      <c r="AK40" s="898">
        <f>VLOOKUP(年度マスタ!$K$4&amp;"_"&amp;AK$33,データシート1!$A:$BT,MATCH("aa_"&amp;$S40,データシート1!$A$1:$BT$1,0),0)</f>
        <v>39.860088434694234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2.6433714308653</v>
      </c>
      <c r="P41" s="454">
        <f t="shared" si="9"/>
        <v>6.3709814822825702E-3</v>
      </c>
      <c r="Q41" s="328"/>
      <c r="R41" s="13"/>
      <c r="S41" s="356" t="s">
        <v>201</v>
      </c>
      <c r="T41" s="335"/>
      <c r="U41" s="246" t="s">
        <v>128</v>
      </c>
      <c r="V41" s="344"/>
      <c r="W41" s="344"/>
      <c r="X41" s="896">
        <f>X42+X45+X46</f>
        <v>73.128413037868171</v>
      </c>
      <c r="Y41" s="897">
        <f t="shared" ref="Y41:AH41" si="12">Y42+Y45+Y46</f>
        <v>74.254412924999741</v>
      </c>
      <c r="Z41" s="897">
        <f t="shared" si="12"/>
        <v>72.603505016998625</v>
      </c>
      <c r="AA41" s="897">
        <f t="shared" si="12"/>
        <v>72.735414819892739</v>
      </c>
      <c r="AB41" s="897">
        <f t="shared" si="12"/>
        <v>71.864375107393897</v>
      </c>
      <c r="AC41" s="897">
        <f t="shared" si="12"/>
        <v>70.885071543063106</v>
      </c>
      <c r="AD41" s="897">
        <f t="shared" si="12"/>
        <v>70.963151546801043</v>
      </c>
      <c r="AE41" s="897">
        <f t="shared" si="12"/>
        <v>69.754241340304318</v>
      </c>
      <c r="AF41" s="897">
        <f t="shared" si="12"/>
        <v>69.737696317010233</v>
      </c>
      <c r="AG41" s="897">
        <f t="shared" si="12"/>
        <v>69.735291782781374</v>
      </c>
      <c r="AH41" s="897">
        <f t="shared" si="12"/>
        <v>68.835105106601731</v>
      </c>
      <c r="AI41" s="897">
        <f>AI42+AI45+AI46</f>
        <v>62.889791835751041</v>
      </c>
      <c r="AJ41" s="897">
        <f>AJ42+AJ45+AJ46</f>
        <v>63.444333208323549</v>
      </c>
      <c r="AK41" s="898">
        <f>AK42+AK45+AK46</f>
        <v>63.930802896702993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71.10456194516064</v>
      </c>
      <c r="Y42" s="900">
        <f t="shared" ref="Y42:AK42" si="13">SUM(Y43:Y44)</f>
        <v>72.151331541362225</v>
      </c>
      <c r="Z42" s="900">
        <f t="shared" si="13"/>
        <v>70.18962531007864</v>
      </c>
      <c r="AA42" s="900">
        <f t="shared" si="13"/>
        <v>70.123838819543465</v>
      </c>
      <c r="AB42" s="900">
        <f t="shared" si="13"/>
        <v>69.221003676528596</v>
      </c>
      <c r="AC42" s="900">
        <f t="shared" si="13"/>
        <v>68.350546886173191</v>
      </c>
      <c r="AD42" s="900">
        <f t="shared" si="13"/>
        <v>68.5099144154903</v>
      </c>
      <c r="AE42" s="900">
        <f t="shared" si="13"/>
        <v>67.381994052890349</v>
      </c>
      <c r="AF42" s="900">
        <f t="shared" si="13"/>
        <v>67.445797771275579</v>
      </c>
      <c r="AG42" s="900">
        <f t="shared" si="13"/>
        <v>67.606456351207243</v>
      </c>
      <c r="AH42" s="900">
        <f t="shared" si="13"/>
        <v>66.770713132197159</v>
      </c>
      <c r="AI42" s="900">
        <f t="shared" si="13"/>
        <v>60.912426055121472</v>
      </c>
      <c r="AJ42" s="900">
        <f t="shared" si="13"/>
        <v>61.500100919096326</v>
      </c>
      <c r="AK42" s="901">
        <f t="shared" si="13"/>
        <v>61.973380633342444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2.8458516744</v>
      </c>
      <c r="P43" s="612">
        <f t="shared" si="9"/>
        <v>6.8589938240310629E-3</v>
      </c>
      <c r="Q43" s="328"/>
      <c r="R43" s="13"/>
      <c r="S43" s="356" t="s">
        <v>190</v>
      </c>
      <c r="T43" s="359"/>
      <c r="U43" s="346"/>
      <c r="V43" s="360"/>
      <c r="W43" s="347" t="s">
        <v>190</v>
      </c>
      <c r="X43" s="899">
        <f>VLOOKUP(年度マスタ!$K$4&amp;"_"&amp;X$33,データシート1!$A:$BT,MATCH("aa_"&amp;$S43,データシート1!$A$1:$BT$1,0),0)</f>
        <v>35.321735507075289</v>
      </c>
      <c r="Y43" s="900">
        <f>VLOOKUP(年度マスタ!$K$4&amp;"_"&amp;Y$33,データシート1!$A:$BT,MATCH("aa_"&amp;$S43,データシート1!$A$1:$BT$1,0),0)</f>
        <v>35.589571393269132</v>
      </c>
      <c r="Z43" s="900">
        <f>VLOOKUP(年度マスタ!$K$4&amp;"_"&amp;Z$33,データシート1!$A:$BT,MATCH("aa_"&amp;$S43,データシート1!$A$1:$BT$1,0),0)</f>
        <v>35.268359051649306</v>
      </c>
      <c r="AA43" s="900">
        <f>VLOOKUP(年度マスタ!$K$4&amp;"_"&amp;AA$33,データシート1!$A:$BT,MATCH("aa_"&amp;$S43,データシート1!$A$1:$BT$1,0),0)</f>
        <v>35.640894204025379</v>
      </c>
      <c r="AB43" s="900">
        <f>VLOOKUP(年度マスタ!$K$4&amp;"_"&amp;AB$33,データシート1!$A:$BT,MATCH("aa_"&amp;$S43,データシート1!$A$1:$BT$1,0),0)</f>
        <v>34.368349607474691</v>
      </c>
      <c r="AC43" s="900">
        <f>VLOOKUP(年度マスタ!$K$4&amp;"_"&amp;AC$33,データシート1!$A:$BT,MATCH("aa_"&amp;$S43,データシート1!$A$1:$BT$1,0),0)</f>
        <v>33.055624933233638</v>
      </c>
      <c r="AD43" s="900">
        <f>VLOOKUP(年度マスタ!$K$4&amp;"_"&amp;AD$33,データシート1!$A:$BT,MATCH("aa_"&amp;$S43,データシート1!$A$1:$BT$1,0),0)</f>
        <v>32.840361973770293</v>
      </c>
      <c r="AE43" s="900">
        <f>VLOOKUP(年度マスタ!$K$4&amp;"_"&amp;AE$33,データシート1!$A:$BT,MATCH("aa_"&amp;$S43,データシート1!$A$1:$BT$1,0),0)</f>
        <v>33.084275920355736</v>
      </c>
      <c r="AF43" s="900">
        <f>VLOOKUP(年度マスタ!$K$4&amp;"_"&amp;AF$33,データシート1!$A:$BT,MATCH("aa_"&amp;$S43,データシート1!$A$1:$BT$1,0),0)</f>
        <v>32.76185047763861</v>
      </c>
      <c r="AG43" s="900">
        <f>VLOOKUP(年度マスタ!$K$4&amp;"_"&amp;AG$33,データシート1!$A:$BT,MATCH("aa_"&amp;$S43,データシート1!$A$1:$BT$1,0),0)</f>
        <v>32.684615310860174</v>
      </c>
      <c r="AH43" s="900">
        <f>VLOOKUP(年度マスタ!$K$4&amp;"_"&amp;AH$33,データシート1!$A:$BT,MATCH("aa_"&amp;$S43,データシート1!$A$1:$BT$1,0),0)</f>
        <v>32.336793879265194</v>
      </c>
      <c r="AI43" s="900">
        <f>VLOOKUP(年度マスタ!$K$4&amp;"_"&amp;AI$33,データシート1!$A:$BT,MATCH("aa_"&amp;$S43,データシート1!$A$1:$BT$1,0),0)</f>
        <v>28.538719995827474</v>
      </c>
      <c r="AJ43" s="900">
        <f>VLOOKUP(年度マスタ!$K$4&amp;"_"&amp;AJ$33,データシート1!$A:$BT,MATCH("aa_"&amp;$S43,データシート1!$A$1:$BT$1,0),0)</f>
        <v>27.877231670916508</v>
      </c>
      <c r="AK43" s="901">
        <f>VLOOKUP(年度マスタ!$K$4&amp;"_"&amp;AK$33,データシート1!$A:$BT,MATCH("aa_"&amp;$S43,データシート1!$A$1:$BT$1,0),0)</f>
        <v>29.166601223208701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35.782826438085358</v>
      </c>
      <c r="Y44" s="900">
        <f>VLOOKUP(年度マスタ!$K$4&amp;"_"&amp;Y$33,データシート1!$A:$BT,MATCH("aa_"&amp;$S44,データシート1!$A$1:$BT$1,0),0)</f>
        <v>36.561760148093093</v>
      </c>
      <c r="Z44" s="900">
        <f>VLOOKUP(年度マスタ!$K$4&amp;"_"&amp;Z$33,データシート1!$A:$BT,MATCH("aa_"&amp;$S44,データシート1!$A$1:$BT$1,0),0)</f>
        <v>34.921266258429341</v>
      </c>
      <c r="AA44" s="900">
        <f>VLOOKUP(年度マスタ!$K$4&amp;"_"&amp;AA$33,データシート1!$A:$BT,MATCH("aa_"&amp;$S44,データシート1!$A$1:$BT$1,0),0)</f>
        <v>34.482944615518079</v>
      </c>
      <c r="AB44" s="900">
        <f>VLOOKUP(年度マスタ!$K$4&amp;"_"&amp;AB$33,データシート1!$A:$BT,MATCH("aa_"&amp;$S44,データシート1!$A$1:$BT$1,0),0)</f>
        <v>34.852654069053905</v>
      </c>
      <c r="AC44" s="900">
        <f>VLOOKUP(年度マスタ!$K$4&amp;"_"&amp;AC$33,データシート1!$A:$BT,MATCH("aa_"&amp;$S44,データシート1!$A$1:$BT$1,0),0)</f>
        <v>35.294921952939546</v>
      </c>
      <c r="AD44" s="900">
        <f>VLOOKUP(年度マスタ!$K$4&amp;"_"&amp;AD$33,データシート1!$A:$BT,MATCH("aa_"&amp;$S44,データシート1!$A$1:$BT$1,0),0)</f>
        <v>35.669552441720008</v>
      </c>
      <c r="AE44" s="900">
        <f>VLOOKUP(年度マスタ!$K$4&amp;"_"&amp;AE$33,データシート1!$A:$BT,MATCH("aa_"&amp;$S44,データシート1!$A$1:$BT$1,0),0)</f>
        <v>34.297718132534612</v>
      </c>
      <c r="AF44" s="900">
        <f>VLOOKUP(年度マスタ!$K$4&amp;"_"&amp;AF$33,データシート1!$A:$BT,MATCH("aa_"&amp;$S44,データシート1!$A$1:$BT$1,0),0)</f>
        <v>34.683947293636962</v>
      </c>
      <c r="AG44" s="900">
        <f>VLOOKUP(年度マスタ!$K$4&amp;"_"&amp;AG$33,データシート1!$A:$BT,MATCH("aa_"&amp;$S44,データシート1!$A$1:$BT$1,0),0)</f>
        <v>34.921841040347061</v>
      </c>
      <c r="AH44" s="900">
        <f>VLOOKUP(年度マスタ!$K$4&amp;"_"&amp;AH$33,データシート1!$A:$BT,MATCH("aa_"&amp;$S44,データシート1!$A$1:$BT$1,0),0)</f>
        <v>34.433919252931965</v>
      </c>
      <c r="AI44" s="900">
        <f>VLOOKUP(年度マスタ!$K$4&amp;"_"&amp;AI$33,データシート1!$A:$BT,MATCH("aa_"&amp;$S44,データシート1!$A$1:$BT$1,0),0)</f>
        <v>32.373706059294001</v>
      </c>
      <c r="AJ44" s="900">
        <f>VLOOKUP(年度マスタ!$K$4&amp;"_"&amp;AJ$33,データシート1!$A:$BT,MATCH("aa_"&amp;$S44,データシート1!$A$1:$BT$1,0),0)</f>
        <v>33.622869248179818</v>
      </c>
      <c r="AK44" s="901">
        <f>VLOOKUP(年度マスタ!$K$4&amp;"_"&amp;AK$33,データシート1!$A:$BT,MATCH("aa_"&amp;$S44,データシート1!$A$1:$BT$1,0),0)</f>
        <v>32.806779410133743</v>
      </c>
      <c r="AL44" s="330"/>
      <c r="AW44" s="17" t="str">
        <f>AW47</f>
        <v>愛媛県</v>
      </c>
      <c r="AX44" s="1010">
        <f t="shared" si="14"/>
        <v>0.57170112944528728</v>
      </c>
      <c r="AY44" s="1010">
        <f t="shared" si="14"/>
        <v>0.10729006520273345</v>
      </c>
      <c r="AZ44" s="1010">
        <f t="shared" si="14"/>
        <v>0.11907520574554266</v>
      </c>
      <c r="BA44" s="1010">
        <f t="shared" si="14"/>
        <v>0.19212000884978353</v>
      </c>
      <c r="BB44" s="1010">
        <f t="shared" si="14"/>
        <v>9.8135907566530775E-3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2.0238510927075302</v>
      </c>
      <c r="Y45" s="900">
        <f>VLOOKUP(年度マスタ!$K$4&amp;"_"&amp;Y$33,データシート1!$A:$BT,MATCH("aa_"&amp;$S45,データシート1!$A$1:$BT$1,0),0)</f>
        <v>2.1030813836375102</v>
      </c>
      <c r="Z45" s="900">
        <f>VLOOKUP(年度マスタ!$K$4&amp;"_"&amp;Z$33,データシート1!$A:$BT,MATCH("aa_"&amp;$S45,データシート1!$A$1:$BT$1,0),0)</f>
        <v>2.41387970691998</v>
      </c>
      <c r="AA45" s="900">
        <f>VLOOKUP(年度マスタ!$K$4&amp;"_"&amp;AA$33,データシート1!$A:$BT,MATCH("aa_"&amp;$S45,データシート1!$A$1:$BT$1,0),0)</f>
        <v>2.6115760003492801</v>
      </c>
      <c r="AB45" s="900">
        <f>VLOOKUP(年度マスタ!$K$4&amp;"_"&amp;AB$33,データシート1!$A:$BT,MATCH("aa_"&amp;$S45,データシート1!$A$1:$BT$1,0),0)</f>
        <v>2.6433714308653</v>
      </c>
      <c r="AC45" s="900">
        <f>VLOOKUP(年度マスタ!$K$4&amp;"_"&amp;AC$33,データシート1!$A:$BT,MATCH("aa_"&amp;$S45,データシート1!$A$1:$BT$1,0),0)</f>
        <v>2.53452465688992</v>
      </c>
      <c r="AD45" s="900">
        <f>VLOOKUP(年度マスタ!$K$4&amp;"_"&amp;AD$33,データシート1!$A:$BT,MATCH("aa_"&amp;$S45,データシート1!$A$1:$BT$1,0),0)</f>
        <v>2.4532371313107499</v>
      </c>
      <c r="AE45" s="900">
        <f>VLOOKUP(年度マスタ!$K$4&amp;"_"&amp;AE$33,データシート1!$A:$BT,MATCH("aa_"&amp;$S45,データシート1!$A$1:$BT$1,0),0)</f>
        <v>2.3722472874139657</v>
      </c>
      <c r="AF45" s="900">
        <f>VLOOKUP(年度マスタ!$K$4&amp;"_"&amp;AF$33,データシート1!$A:$BT,MATCH("aa_"&amp;$S45,データシート1!$A$1:$BT$1,0),0)</f>
        <v>2.2918985457346599</v>
      </c>
      <c r="AG45" s="900">
        <f>VLOOKUP(年度マスタ!$K$4&amp;"_"&amp;AG$33,データシート1!$A:$BT,MATCH("aa_"&amp;$S45,データシート1!$A$1:$BT$1,0),0)</f>
        <v>2.1288354315741298</v>
      </c>
      <c r="AH45" s="900">
        <f>VLOOKUP(年度マスタ!$K$4&amp;"_"&amp;AH$33,データシート1!$A:$BT,MATCH("aa_"&amp;$S45,データシート1!$A$1:$BT$1,0),0)</f>
        <v>2.06439197440457</v>
      </c>
      <c r="AI45" s="900">
        <f>VLOOKUP(年度マスタ!$K$4&amp;"_"&amp;AI$33,データシート1!$A:$BT,MATCH("aa_"&amp;$S45,データシート1!$A$1:$BT$1,0),0)</f>
        <v>1.9773657806295699</v>
      </c>
      <c r="AJ45" s="900">
        <f>VLOOKUP(年度マスタ!$K$4&amp;"_"&amp;AJ$33,データシート1!$A:$BT,MATCH("aa_"&amp;$S45,データシート1!$A$1:$BT$1,0),0)</f>
        <v>1.9442322892272199</v>
      </c>
      <c r="AK45" s="901">
        <f>VLOOKUP(年度マスタ!$K$4&amp;"_"&amp;AK$33,データシート1!$A:$BT,MATCH("aa_"&amp;$S45,データシート1!$A$1:$BT$1,0),0)</f>
        <v>1.957422263360552</v>
      </c>
      <c r="AL45" s="330"/>
      <c r="AW45" s="17" t="str">
        <f>AW48</f>
        <v>東温市</v>
      </c>
      <c r="AX45" s="1010">
        <f t="shared" ref="AX45:BB45" si="15">AX48/$BC48</f>
        <v>0.44917328417929309</v>
      </c>
      <c r="AY45" s="1010">
        <f t="shared" si="15"/>
        <v>0.17075091712635859</v>
      </c>
      <c r="AZ45" s="1010">
        <f t="shared" si="15"/>
        <v>0.14596516855676012</v>
      </c>
      <c r="BA45" s="1010">
        <f t="shared" si="15"/>
        <v>0.23411063013758823</v>
      </c>
      <c r="BB45" s="1010">
        <f t="shared" si="15"/>
        <v>0</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1.2179434212</v>
      </c>
      <c r="Y47" s="903">
        <f>VLOOKUP(年度マスタ!$K$4&amp;"_"&amp;Y$33,データシート1!$A:$BT,MATCH("aa_"&amp;$S47,データシート1!$A$1:$BT$1,0),0)</f>
        <v>1.29521677075</v>
      </c>
      <c r="Z47" s="903">
        <f>VLOOKUP(年度マスタ!$K$4&amp;"_"&amp;Z$33,データシート1!$A:$BT,MATCH("aa_"&amp;$S47,データシート1!$A$1:$BT$1,0),0)</f>
        <v>1.3234592948399999</v>
      </c>
      <c r="AA47" s="903">
        <f>VLOOKUP(年度マスタ!$K$4&amp;"_"&amp;AA$33,データシート1!$A:$BT,MATCH("aa_"&amp;$S47,データシート1!$A$1:$BT$1,0),0)</f>
        <v>2.2714733870399999</v>
      </c>
      <c r="AB47" s="903">
        <f>VLOOKUP(年度マスタ!$K$4&amp;"_"&amp;AB$33,データシート1!$A:$BT,MATCH("aa_"&amp;$S47,データシート1!$A$1:$BT$1,0),0)</f>
        <v>2.8458516744</v>
      </c>
      <c r="AC47" s="903">
        <f>VLOOKUP(年度マスタ!$K$4&amp;"_"&amp;AC$33,データシート1!$A:$BT,MATCH("aa_"&amp;$S47,データシート1!$A$1:$BT$1,0),0)</f>
        <v>1.304964617</v>
      </c>
      <c r="AD47" s="903">
        <f>VLOOKUP(年度マスタ!$K$4&amp;"_"&amp;AD$33,データシート1!$A:$BT,MATCH("aa_"&amp;$S47,データシート1!$A$1:$BT$1,0),0)</f>
        <v>1.1900753073999999</v>
      </c>
      <c r="AE47" s="903">
        <f>VLOOKUP(年度マスタ!$K$4&amp;"_"&amp;AE$33,データシート1!$A:$BT,MATCH("aa_"&amp;$S47,データシート1!$A$1:$BT$1,0),0)</f>
        <v>1.3369445219000002</v>
      </c>
      <c r="AF47" s="903">
        <f>VLOOKUP(年度マスタ!$K$4&amp;"_"&amp;AF$33,データシート1!$A:$BT,MATCH("aa_"&amp;$S47,データシート1!$A$1:$BT$1,0),0)</f>
        <v>1.1114028840600001</v>
      </c>
      <c r="AG47" s="903">
        <f>VLOOKUP(年度マスタ!$K$4&amp;"_"&amp;AG$33,データシート1!$A:$BT,MATCH("aa_"&amp;$S47,データシート1!$A$1:$BT$1,0),0)</f>
        <v>0.95868456190000007</v>
      </c>
      <c r="AH47" s="903">
        <f>VLOOKUP(年度マスタ!$K$4&amp;"_"&amp;AH$33,データシート1!$A:$BT,MATCH("aa_"&amp;$S47,データシート1!$A$1:$BT$1,0),0)</f>
        <v>0.97945393092000022</v>
      </c>
      <c r="AI47" s="903">
        <f>VLOOKUP(年度マスタ!$K$4&amp;"_"&amp;AI$33,データシート1!$A:$BT,MATCH("aa_"&amp;$S47,データシート1!$A$1:$BT$1,0),0)</f>
        <v>1.1190259629999999</v>
      </c>
      <c r="AJ47" s="903">
        <f>VLOOKUP(年度マスタ!$K$4&amp;"_"&amp;AJ$33,データシート1!$A:$BT,MATCH("aa_"&amp;$S47,データシート1!$A$1:$BT$1,0),0)</f>
        <v>1.3827278326400001</v>
      </c>
      <c r="AK47" s="904">
        <f>VLOOKUP(年度マスタ!$K$4&amp;"_"&amp;AK$33,データシート1!$A:$BT,MATCH("aa_"&amp;$S47,データシート1!$A$1:$BT$1,0),0)</f>
        <v>0</v>
      </c>
      <c r="AL47" s="330"/>
      <c r="AW47" s="17" t="str">
        <f>年度マスタ!I4</f>
        <v>愛媛県</v>
      </c>
      <c r="AX47" s="1011">
        <f>SUM(AY38:BA38)</f>
        <v>8065.7193552903627</v>
      </c>
      <c r="AY47" s="1011">
        <f t="shared" si="17"/>
        <v>1513.6782331980151</v>
      </c>
      <c r="AZ47" s="1011">
        <f t="shared" si="17"/>
        <v>1679.9462905537605</v>
      </c>
      <c r="BA47" s="1011">
        <f>SUM(BD38:BG38)</f>
        <v>2710.482792681893</v>
      </c>
      <c r="BB47" s="1011">
        <f>BH38</f>
        <v>138.45288181892678</v>
      </c>
      <c r="BC47" s="1011">
        <f>SUM(AX47:BB47)</f>
        <v>14108.279553542958</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東温市</v>
      </c>
      <c r="AX48" s="1011">
        <f>SUM(AY39:BA39)</f>
        <v>122.65999489410018</v>
      </c>
      <c r="AY48" s="1011">
        <f>BB39</f>
        <v>46.628567104453808</v>
      </c>
      <c r="AZ48" s="1011">
        <f>BC39</f>
        <v>39.860088434694234</v>
      </c>
      <c r="BA48" s="1011">
        <f>SUM(BD39:BG39)</f>
        <v>63.930802896702993</v>
      </c>
      <c r="BB48" s="1011">
        <f>BH39</f>
        <v>0</v>
      </c>
      <c r="BC48" s="1011">
        <f>SUM(AX48:BB48)</f>
        <v>273.07945332995121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273.07945332995121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122.65999489410018</v>
      </c>
      <c r="P52" s="453">
        <f t="shared" ref="P52:P64" si="18">O52/$O$51</f>
        <v>0.44917328417929309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111.166451127298</v>
      </c>
      <c r="P53" s="454">
        <f t="shared" si="18"/>
        <v>0.40708464064844868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1.2429170015184328</v>
      </c>
      <c r="P54" s="454">
        <f t="shared" si="18"/>
        <v>4.55148487505087E-3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10.250626765283743</v>
      </c>
      <c r="P55" s="454">
        <f t="shared" si="18"/>
        <v>3.7537158655793525E-2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46.628567104453808</v>
      </c>
      <c r="P56" s="453">
        <f t="shared" si="18"/>
        <v>0.17075091712635859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39.860088434694234</v>
      </c>
      <c r="P57" s="453">
        <f t="shared" si="18"/>
        <v>0.14596516855676012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63.930802896702993</v>
      </c>
      <c r="P58" s="453">
        <f t="shared" si="18"/>
        <v>0.23411063013758823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61.973380633342444</v>
      </c>
      <c r="P59" s="454">
        <f t="shared" si="18"/>
        <v>0.22694267136408258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29.166601223208701</v>
      </c>
      <c r="P60" s="454">
        <f t="shared" si="18"/>
        <v>0.10680628244838267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32.806779410133743</v>
      </c>
      <c r="P61" s="454">
        <f t="shared" si="18"/>
        <v>0.12013638891569992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1.957422263360552</v>
      </c>
      <c r="P62" s="454">
        <f t="shared" si="18"/>
        <v>7.1679587735056557E-3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東温市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674.25419999999997</v>
      </c>
      <c r="AI7" s="78">
        <f>VLOOKUP(年度マスタ!$K$4&amp;"_"&amp;$AG7,データシート1!$A:$BT,MATCH("ab_"&amp;AI$2,データシート1!$A$1:$BT$1,0),0)</f>
        <v>520</v>
      </c>
      <c r="AJ7" s="78">
        <f>VLOOKUP(年度マスタ!$K$4&amp;"_"&amp;$AG7,データシート1!$A:$BT,MATCH("ab_"&amp;AJ$2,データシート1!$A$1:$BT$1,0),0)</f>
        <v>244</v>
      </c>
      <c r="AK7" s="78">
        <f>VLOOKUP(年度マスタ!$K$4&amp;"_"&amp;$AG7,データシート1!$A:$BT,MATCH("ab_"&amp;AK$2,データシート1!$A$1:$BT$1,0),0)</f>
        <v>13114</v>
      </c>
      <c r="AL7" s="78">
        <f>VLOOKUP(年度マスタ!$K$4&amp;"_"&amp;$AG7,データシート1!$A:$BT,MATCH("ab_"&amp;AL$2,データシート1!$A$1:$BT$1,0),0)</f>
        <v>14003</v>
      </c>
      <c r="AM7" s="78">
        <f>VLOOKUP(年度マスタ!$K$4&amp;"_"&amp;$AG7,データシート1!$A:$BT,MATCH("ab_"&amp;AM$2,データシート1!$A$1:$BT$1,0),0)</f>
        <v>17856</v>
      </c>
      <c r="AN7" s="78">
        <f>VLOOKUP(年度マスタ!$K$4&amp;"_"&amp;$AG7,データシート1!$A:$BT,MATCH("ab_"&amp;AN$2,データシート1!$A$1:$BT$1,0),0)</f>
        <v>7202</v>
      </c>
      <c r="AO7" s="78">
        <f>VLOOKUP(年度マスタ!$K$4&amp;"_"&amp;$AG7,データシート1!$A:$BT,MATCH("ab_"&amp;AO$2,データシート1!$A$1:$BT$1,0),0)</f>
        <v>34716</v>
      </c>
      <c r="AP7" s="78">
        <f>VLOOKUP(年度マスタ!$K$4&amp;"_"&amp;$AG7,データシート1!$A:$BT,MATCH("ab_"&amp;AP$2,データシート1!$A$1:$BT$1,0),0)</f>
        <v>0</v>
      </c>
      <c r="AQ7" s="954">
        <f>VLOOKUP(年度マスタ!$K$4&amp;"_"&amp;$AG7,データシート1!$A:$BT,MATCH("ab_"&amp;AQ$2,データシート1!$A$1:$BT$1,0),0)</f>
        <v>1.2179434212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679.41120000000001</v>
      </c>
      <c r="AI8" s="78">
        <f>VLOOKUP(年度マスタ!$K$4&amp;"_"&amp;$AG8,データシート1!$A:$BT,MATCH("ab_"&amp;AI$2,データシート1!$A$1:$BT$1,0),0)</f>
        <v>520</v>
      </c>
      <c r="AJ8" s="78">
        <f>VLOOKUP(年度マスタ!$K$4&amp;"_"&amp;$AG8,データシート1!$A:$BT,MATCH("ab_"&amp;AJ$2,データシート1!$A$1:$BT$1,0),0)</f>
        <v>244</v>
      </c>
      <c r="AK8" s="78">
        <f>VLOOKUP(年度マスタ!$K$4&amp;"_"&amp;$AG8,データシート1!$A:$BT,MATCH("ab_"&amp;AK$2,データシート1!$A$1:$BT$1,0),0)</f>
        <v>13114</v>
      </c>
      <c r="AL8" s="78">
        <f>VLOOKUP(年度マスタ!$K$4&amp;"_"&amp;$AG8,データシート1!$A:$BT,MATCH("ab_"&amp;AL$2,データシート1!$A$1:$BT$1,0),0)</f>
        <v>14090</v>
      </c>
      <c r="AM8" s="78">
        <f>VLOOKUP(年度マスタ!$K$4&amp;"_"&amp;$AG8,データシート1!$A:$BT,MATCH("ab_"&amp;AM$2,データシート1!$A$1:$BT$1,0),0)</f>
        <v>18075</v>
      </c>
      <c r="AN8" s="78">
        <f>VLOOKUP(年度マスタ!$K$4&amp;"_"&amp;$AG8,データシート1!$A:$BT,MATCH("ab_"&amp;AN$2,データシート1!$A$1:$BT$1,0),0)</f>
        <v>7175</v>
      </c>
      <c r="AO8" s="78">
        <f>VLOOKUP(年度マスタ!$K$4&amp;"_"&amp;$AG8,データシート1!$A:$BT,MATCH("ab_"&amp;AO$2,データシート1!$A$1:$BT$1,0),0)</f>
        <v>34568</v>
      </c>
      <c r="AP8" s="78">
        <f>VLOOKUP(年度マスタ!$K$4&amp;"_"&amp;$AG8,データシート1!$A:$BT,MATCH("ab_"&amp;AP$2,データシート1!$A$1:$BT$1,0),0)</f>
        <v>0</v>
      </c>
      <c r="AQ8" s="954">
        <f>VLOOKUP(年度マスタ!$K$4&amp;"_"&amp;$AG8,データシート1!$A:$BT,MATCH("ab_"&amp;AQ$2,データシート1!$A$1:$BT$1,0),0)</f>
        <v>1.29521677075</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693.20730000000003</v>
      </c>
      <c r="AI9" s="78">
        <f>VLOOKUP(年度マスタ!$K$4&amp;"_"&amp;$AG9,データシート1!$A:$BT,MATCH("ab_"&amp;AI$2,データシート1!$A$1:$BT$1,0),0)</f>
        <v>520</v>
      </c>
      <c r="AJ9" s="78">
        <f>VLOOKUP(年度マスタ!$K$4&amp;"_"&amp;$AG9,データシート1!$A:$BT,MATCH("ab_"&amp;AJ$2,データシート1!$A$1:$BT$1,0),0)</f>
        <v>244</v>
      </c>
      <c r="AK9" s="78">
        <f>VLOOKUP(年度マスタ!$K$4&amp;"_"&amp;$AG9,データシート1!$A:$BT,MATCH("ab_"&amp;AK$2,データシート1!$A$1:$BT$1,0),0)</f>
        <v>13114</v>
      </c>
      <c r="AL9" s="78">
        <f>VLOOKUP(年度マスタ!$K$4&amp;"_"&amp;$AG9,データシート1!$A:$BT,MATCH("ab_"&amp;AL$2,データシート1!$A$1:$BT$1,0),0)</f>
        <v>14138</v>
      </c>
      <c r="AM9" s="78">
        <f>VLOOKUP(年度マスタ!$K$4&amp;"_"&amp;$AG9,データシート1!$A:$BT,MATCH("ab_"&amp;AM$2,データシート1!$A$1:$BT$1,0),0)</f>
        <v>18301</v>
      </c>
      <c r="AN9" s="78">
        <f>VLOOKUP(年度マスタ!$K$4&amp;"_"&amp;$AG9,データシート1!$A:$BT,MATCH("ab_"&amp;AN$2,データシート1!$A$1:$BT$1,0),0)</f>
        <v>7057</v>
      </c>
      <c r="AO9" s="78">
        <f>VLOOKUP(年度マスタ!$K$4&amp;"_"&amp;$AG9,データシート1!$A:$BT,MATCH("ab_"&amp;AO$2,データシート1!$A$1:$BT$1,0),0)</f>
        <v>34397</v>
      </c>
      <c r="AP9" s="78">
        <f>VLOOKUP(年度マスタ!$K$4&amp;"_"&amp;$AG9,データシート1!$A:$BT,MATCH("ab_"&amp;AP$2,データシート1!$A$1:$BT$1,0),0)</f>
        <v>0</v>
      </c>
      <c r="AQ9" s="954">
        <f>VLOOKUP(年度マスタ!$K$4&amp;"_"&amp;$AG9,データシート1!$A:$BT,MATCH("ab_"&amp;AQ$2,データシート1!$A$1:$BT$1,0),0)</f>
        <v>1.3234592948399999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702.04250000000002</v>
      </c>
      <c r="AI10" s="78">
        <f>VLOOKUP(年度マスタ!$K$4&amp;"_"&amp;$AG10,データシート1!$A:$BT,MATCH("ab_"&amp;AI$2,データシート1!$A$1:$BT$1,0),0)</f>
        <v>520</v>
      </c>
      <c r="AJ10" s="78">
        <f>VLOOKUP(年度マスタ!$K$4&amp;"_"&amp;$AG10,データシート1!$A:$BT,MATCH("ab_"&amp;AJ$2,データシート1!$A$1:$BT$1,0),0)</f>
        <v>244</v>
      </c>
      <c r="AK10" s="78">
        <f>VLOOKUP(年度マスタ!$K$4&amp;"_"&amp;$AG10,データシート1!$A:$BT,MATCH("ab_"&amp;AK$2,データシート1!$A$1:$BT$1,0),0)</f>
        <v>13114</v>
      </c>
      <c r="AL10" s="78">
        <f>VLOOKUP(年度マスタ!$K$4&amp;"_"&amp;$AG10,データシート1!$A:$BT,MATCH("ab_"&amp;AL$2,データシート1!$A$1:$BT$1,0),0)</f>
        <v>14338</v>
      </c>
      <c r="AM10" s="78">
        <f>VLOOKUP(年度マスタ!$K$4&amp;"_"&amp;$AG10,データシート1!$A:$BT,MATCH("ab_"&amp;AM$2,データシート1!$A$1:$BT$1,0),0)</f>
        <v>18641</v>
      </c>
      <c r="AN10" s="78">
        <f>VLOOKUP(年度マスタ!$K$4&amp;"_"&amp;$AG10,データシート1!$A:$BT,MATCH("ab_"&amp;AN$2,データシート1!$A$1:$BT$1,0),0)</f>
        <v>6929</v>
      </c>
      <c r="AO10" s="78">
        <f>VLOOKUP(年度マスタ!$K$4&amp;"_"&amp;$AG10,データシート1!$A:$BT,MATCH("ab_"&amp;AO$2,データシート1!$A$1:$BT$1,0),0)</f>
        <v>34252</v>
      </c>
      <c r="AP10" s="78">
        <f>VLOOKUP(年度マスタ!$K$4&amp;"_"&amp;$AG10,データシート1!$A:$BT,MATCH("ab_"&amp;AP$2,データシート1!$A$1:$BT$1,0),0)</f>
        <v>0</v>
      </c>
      <c r="AQ10" s="954">
        <f>VLOOKUP(年度マスタ!$K$4&amp;"_"&amp;$AG10,データシート1!$A:$BT,MATCH("ab_"&amp;AQ$2,データシート1!$A$1:$BT$1,0),0)</f>
        <v>2.2714733870399999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612.62710000000004</v>
      </c>
      <c r="AI11" s="78">
        <f>VLOOKUP(年度マスタ!$K$4&amp;"_"&amp;$AG11,データシート1!$A:$BT,MATCH("ab_"&amp;AI$2,データシート1!$A$1:$BT$1,0),0)</f>
        <v>520</v>
      </c>
      <c r="AJ11" s="78">
        <f>VLOOKUP(年度マスタ!$K$4&amp;"_"&amp;$AG11,データシート1!$A:$BT,MATCH("ab_"&amp;AJ$2,データシート1!$A$1:$BT$1,0),0)</f>
        <v>244</v>
      </c>
      <c r="AK11" s="78">
        <f>VLOOKUP(年度マスタ!$K$4&amp;"_"&amp;$AG11,データシート1!$A:$BT,MATCH("ab_"&amp;AK$2,データシート1!$A$1:$BT$1,0),0)</f>
        <v>13114</v>
      </c>
      <c r="AL11" s="78">
        <f>VLOOKUP(年度マスタ!$K$4&amp;"_"&amp;$AG11,データシート1!$A:$BT,MATCH("ab_"&amp;AL$2,データシート1!$A$1:$BT$1,0),0)</f>
        <v>14431</v>
      </c>
      <c r="AM11" s="78">
        <f>VLOOKUP(年度マスタ!$K$4&amp;"_"&amp;$AG11,データシート1!$A:$BT,MATCH("ab_"&amp;AM$2,データシート1!$A$1:$BT$1,0),0)</f>
        <v>18778</v>
      </c>
      <c r="AN11" s="78">
        <f>VLOOKUP(年度マスタ!$K$4&amp;"_"&amp;$AG11,データシート1!$A:$BT,MATCH("ab_"&amp;AN$2,データシート1!$A$1:$BT$1,0),0)</f>
        <v>6977</v>
      </c>
      <c r="AO11" s="78">
        <f>VLOOKUP(年度マスタ!$K$4&amp;"_"&amp;$AG11,データシート1!$A:$BT,MATCH("ab_"&amp;AO$2,データシート1!$A$1:$BT$1,0),0)</f>
        <v>34172</v>
      </c>
      <c r="AP11" s="78">
        <f>VLOOKUP(年度マスタ!$K$4&amp;"_"&amp;$AG11,データシート1!$A:$BT,MATCH("ab_"&amp;AP$2,データシート1!$A$1:$BT$1,0),0)</f>
        <v>0</v>
      </c>
      <c r="AQ11" s="954">
        <f>VLOOKUP(年度マスタ!$K$4&amp;"_"&amp;$AG11,データシート1!$A:$BT,MATCH("ab_"&amp;AQ$2,データシート1!$A$1:$BT$1,0),0)</f>
        <v>2.8458516744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670.97969999999998</v>
      </c>
      <c r="AI12" s="78">
        <f>VLOOKUP(年度マスタ!$K$4&amp;"_"&amp;$AG12,データシート1!$A:$BT,MATCH("ab_"&amp;AI$2,データシート1!$A$1:$BT$1,0),0)</f>
        <v>479</v>
      </c>
      <c r="AJ12" s="78">
        <f>VLOOKUP(年度マスタ!$K$4&amp;"_"&amp;$AG12,データシート1!$A:$BT,MATCH("ab_"&amp;AJ$2,データシート1!$A$1:$BT$1,0),0)</f>
        <v>247</v>
      </c>
      <c r="AK12" s="78">
        <f>VLOOKUP(年度マスタ!$K$4&amp;"_"&amp;$AG12,データシート1!$A:$BT,MATCH("ab_"&amp;AK$2,データシート1!$A$1:$BT$1,0),0)</f>
        <v>15370</v>
      </c>
      <c r="AL12" s="78">
        <f>VLOOKUP(年度マスタ!$K$4&amp;"_"&amp;$AG12,データシート1!$A:$BT,MATCH("ab_"&amp;AL$2,データシート1!$A$1:$BT$1,0),0)</f>
        <v>14534</v>
      </c>
      <c r="AM12" s="78">
        <f>VLOOKUP(年度マスタ!$K$4&amp;"_"&amp;$AG12,データシート1!$A:$BT,MATCH("ab_"&amp;AM$2,データシート1!$A$1:$BT$1,0),0)</f>
        <v>19022</v>
      </c>
      <c r="AN12" s="78">
        <f>VLOOKUP(年度マスタ!$K$4&amp;"_"&amp;$AG12,データシート1!$A:$BT,MATCH("ab_"&amp;AN$2,データシート1!$A$1:$BT$1,0),0)</f>
        <v>7029</v>
      </c>
      <c r="AO12" s="78">
        <f>VLOOKUP(年度マスタ!$K$4&amp;"_"&amp;$AG12,データシート1!$A:$BT,MATCH("ab_"&amp;AO$2,データシート1!$A$1:$BT$1,0),0)</f>
        <v>34150</v>
      </c>
      <c r="AP12" s="78">
        <f>VLOOKUP(年度マスタ!$K$4&amp;"_"&amp;$AG12,データシート1!$A:$BT,MATCH("ab_"&amp;AP$2,データシート1!$A$1:$BT$1,0),0)</f>
        <v>0</v>
      </c>
      <c r="AQ12" s="954">
        <f>VLOOKUP(年度マスタ!$K$4&amp;"_"&amp;$AG12,データシート1!$A:$BT,MATCH("ab_"&amp;AQ$2,データシート1!$A$1:$BT$1,0),0)</f>
        <v>1.304964617</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781.07929999999999</v>
      </c>
      <c r="AI13" s="78">
        <f>VLOOKUP(年度マスタ!$K$4&amp;"_"&amp;$AG13,データシート1!$A:$BT,MATCH("ab_"&amp;AI$2,データシート1!$A$1:$BT$1,0),0)</f>
        <v>479</v>
      </c>
      <c r="AJ13" s="78">
        <f>VLOOKUP(年度マスタ!$K$4&amp;"_"&amp;$AG13,データシート1!$A:$BT,MATCH("ab_"&amp;AJ$2,データシート1!$A$1:$BT$1,0),0)</f>
        <v>247</v>
      </c>
      <c r="AK13" s="78">
        <f>VLOOKUP(年度マスタ!$K$4&amp;"_"&amp;$AG13,データシート1!$A:$BT,MATCH("ab_"&amp;AK$2,データシート1!$A$1:$BT$1,0),0)</f>
        <v>15370</v>
      </c>
      <c r="AL13" s="78">
        <f>VLOOKUP(年度マスタ!$K$4&amp;"_"&amp;$AG13,データシート1!$A:$BT,MATCH("ab_"&amp;AL$2,データシート1!$A$1:$BT$1,0),0)</f>
        <v>14529</v>
      </c>
      <c r="AM13" s="78">
        <f>VLOOKUP(年度マスタ!$K$4&amp;"_"&amp;$AG13,データシート1!$A:$BT,MATCH("ab_"&amp;AM$2,データシート1!$A$1:$BT$1,0),0)</f>
        <v>19080</v>
      </c>
      <c r="AN13" s="78">
        <f>VLOOKUP(年度マスタ!$K$4&amp;"_"&amp;$AG13,データシート1!$A:$BT,MATCH("ab_"&amp;AN$2,データシート1!$A$1:$BT$1,0),0)</f>
        <v>7098</v>
      </c>
      <c r="AO13" s="78">
        <f>VLOOKUP(年度マスタ!$K$4&amp;"_"&amp;$AG13,データシート1!$A:$BT,MATCH("ab_"&amp;AO$2,データシート1!$A$1:$BT$1,0),0)</f>
        <v>33766</v>
      </c>
      <c r="AP13" s="78">
        <f>VLOOKUP(年度マスタ!$K$4&amp;"_"&amp;$AG13,データシート1!$A:$BT,MATCH("ab_"&amp;AP$2,データシート1!$A$1:$BT$1,0),0)</f>
        <v>0</v>
      </c>
      <c r="AQ13" s="954">
        <f>VLOOKUP(年度マスタ!$K$4&amp;"_"&amp;$AG13,データシート1!$A:$BT,MATCH("ab_"&amp;AQ$2,データシート1!$A$1:$BT$1,0),0)</f>
        <v>1.1900753073999999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786.58350000000007</v>
      </c>
      <c r="AI14" s="78">
        <f>VLOOKUP(年度マスタ!$K$4&amp;"_"&amp;$AG14,データシート1!$A:$BT,MATCH("ab_"&amp;AI$2,データシート1!$A$1:$BT$1,0),0)</f>
        <v>479</v>
      </c>
      <c r="AJ14" s="78">
        <f>VLOOKUP(年度マスタ!$K$4&amp;"_"&amp;$AG14,データシート1!$A:$BT,MATCH("ab_"&amp;AJ$2,データシート1!$A$1:$BT$1,0),0)</f>
        <v>247</v>
      </c>
      <c r="AK14" s="78">
        <f>VLOOKUP(年度マスタ!$K$4&amp;"_"&amp;$AG14,データシート1!$A:$BT,MATCH("ab_"&amp;AK$2,データシート1!$A$1:$BT$1,0),0)</f>
        <v>15370</v>
      </c>
      <c r="AL14" s="78">
        <f>VLOOKUP(年度マスタ!$K$4&amp;"_"&amp;$AG14,データシート1!$A:$BT,MATCH("ab_"&amp;AL$2,データシート1!$A$1:$BT$1,0),0)</f>
        <v>14639</v>
      </c>
      <c r="AM14" s="78">
        <f>VLOOKUP(年度マスタ!$K$4&amp;"_"&amp;$AG14,データシート1!$A:$BT,MATCH("ab_"&amp;AM$2,データシート1!$A$1:$BT$1,0),0)</f>
        <v>19458</v>
      </c>
      <c r="AN14" s="78">
        <f>VLOOKUP(年度マスタ!$K$4&amp;"_"&amp;$AG14,データシート1!$A:$BT,MATCH("ab_"&amp;AN$2,データシート1!$A$1:$BT$1,0),0)</f>
        <v>7059</v>
      </c>
      <c r="AO14" s="78">
        <f>VLOOKUP(年度マスタ!$K$4&amp;"_"&amp;$AG14,データシート1!$A:$BT,MATCH("ab_"&amp;AO$2,データシート1!$A$1:$BT$1,0),0)</f>
        <v>33586</v>
      </c>
      <c r="AP14" s="78">
        <f>VLOOKUP(年度マスタ!$K$4&amp;"_"&amp;$AG14,データシート1!$A:$BT,MATCH("ab_"&amp;AP$2,データシート1!$A$1:$BT$1,0),0)</f>
        <v>0</v>
      </c>
      <c r="AQ14" s="954">
        <f>VLOOKUP(年度マスタ!$K$4&amp;"_"&amp;$AG14,データシート1!$A:$BT,MATCH("ab_"&amp;AQ$2,データシート1!$A$1:$BT$1,0),0)</f>
        <v>1.3369445219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777.78229999999996</v>
      </c>
      <c r="AI15" s="78">
        <f>VLOOKUP(年度マスタ!$K$4&amp;"_"&amp;$AG15,データシート1!$A:$BT,MATCH("ab_"&amp;AI$2,データシート1!$A$1:$BT$1,0),0)</f>
        <v>479</v>
      </c>
      <c r="AJ15" s="78">
        <f>VLOOKUP(年度マスタ!$K$4&amp;"_"&amp;$AG15,データシート1!$A:$BT,MATCH("ab_"&amp;AJ$2,データシート1!$A$1:$BT$1,0),0)</f>
        <v>247</v>
      </c>
      <c r="AK15" s="78">
        <f>VLOOKUP(年度マスタ!$K$4&amp;"_"&amp;$AG15,データシート1!$A:$BT,MATCH("ab_"&amp;AK$2,データシート1!$A$1:$BT$1,0),0)</f>
        <v>15370</v>
      </c>
      <c r="AL15" s="78">
        <f>VLOOKUP(年度マスタ!$K$4&amp;"_"&amp;$AG15,データシート1!$A:$BT,MATCH("ab_"&amp;AL$2,データシート1!$A$1:$BT$1,0),0)</f>
        <v>14819</v>
      </c>
      <c r="AM15" s="78">
        <f>VLOOKUP(年度マスタ!$K$4&amp;"_"&amp;$AG15,データシート1!$A:$BT,MATCH("ab_"&amp;AM$2,データシート1!$A$1:$BT$1,0),0)</f>
        <v>19588</v>
      </c>
      <c r="AN15" s="78">
        <f>VLOOKUP(年度マスタ!$K$4&amp;"_"&amp;$AG15,データシート1!$A:$BT,MATCH("ab_"&amp;AN$2,データシート1!$A$1:$BT$1,0),0)</f>
        <v>7184</v>
      </c>
      <c r="AO15" s="78">
        <f>VLOOKUP(年度マスタ!$K$4&amp;"_"&amp;$AG15,データシート1!$A:$BT,MATCH("ab_"&amp;AO$2,データシート1!$A$1:$BT$1,0),0)</f>
        <v>33555</v>
      </c>
      <c r="AP15" s="78">
        <f>VLOOKUP(年度マスタ!$K$4&amp;"_"&amp;$AG15,データシート1!$A:$BT,MATCH("ab_"&amp;AP$2,データシート1!$A$1:$BT$1,0),0)</f>
        <v>0</v>
      </c>
      <c r="AQ15" s="954">
        <f>VLOOKUP(年度マスタ!$K$4&amp;"_"&amp;$AG15,データシート1!$A:$BT,MATCH("ab_"&amp;AQ$2,データシート1!$A$1:$BT$1,0),0)</f>
        <v>1.1114028840600001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699.9428999999999</v>
      </c>
      <c r="AI16" s="78">
        <f>VLOOKUP(年度マスタ!$K$4&amp;"_"&amp;$AG16,データシート1!$A:$BT,MATCH("ab_"&amp;AI$2,データシート1!$A$1:$BT$1,0),0)</f>
        <v>479</v>
      </c>
      <c r="AJ16" s="78">
        <f>VLOOKUP(年度マスタ!$K$4&amp;"_"&amp;$AG16,データシート1!$A:$BT,MATCH("ab_"&amp;AJ$2,データシート1!$A$1:$BT$1,0),0)</f>
        <v>247</v>
      </c>
      <c r="AK16" s="78">
        <f>VLOOKUP(年度マスタ!$K$4&amp;"_"&amp;$AG16,データシート1!$A:$BT,MATCH("ab_"&amp;AK$2,データシート1!$A$1:$BT$1,0),0)</f>
        <v>15370</v>
      </c>
      <c r="AL16" s="78">
        <f>VLOOKUP(年度マスタ!$K$4&amp;"_"&amp;$AG16,データシート1!$A:$BT,MATCH("ab_"&amp;AL$2,データシート1!$A$1:$BT$1,0),0)</f>
        <v>14962</v>
      </c>
      <c r="AM16" s="78">
        <f>VLOOKUP(年度マスタ!$K$4&amp;"_"&amp;$AG16,データシート1!$A:$BT,MATCH("ab_"&amp;AM$2,データシート1!$A$1:$BT$1,0),0)</f>
        <v>19916</v>
      </c>
      <c r="AN16" s="78">
        <f>VLOOKUP(年度マスタ!$K$4&amp;"_"&amp;$AG16,データシート1!$A:$BT,MATCH("ab_"&amp;AN$2,データシート1!$A$1:$BT$1,0),0)</f>
        <v>7306</v>
      </c>
      <c r="AO16" s="78">
        <f>VLOOKUP(年度マスタ!$K$4&amp;"_"&amp;$AG16,データシート1!$A:$BT,MATCH("ab_"&amp;AO$2,データシート1!$A$1:$BT$1,0),0)</f>
        <v>33588</v>
      </c>
      <c r="AP16" s="78">
        <f>VLOOKUP(年度マスタ!$K$4&amp;"_"&amp;$AG16,データシート1!$A:$BT,MATCH("ab_"&amp;AP$2,データシート1!$A$1:$BT$1,0),0)</f>
        <v>0</v>
      </c>
      <c r="AQ16" s="954">
        <f>VLOOKUP(年度マスタ!$K$4&amp;"_"&amp;$AG16,データシート1!$A:$BT,MATCH("ab_"&amp;AQ$2,データシート1!$A$1:$BT$1,0),0)</f>
        <v>0.95868456190000007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732.07069999999999</v>
      </c>
      <c r="AI17" s="151">
        <f>VLOOKUP(年度マスタ!$K$4&amp;"_"&amp;$AG17,データシート1!$A:$BT,MATCH("ab_"&amp;AI$2,データシート1!$A$1:$BT$1,0),0)</f>
        <v>479</v>
      </c>
      <c r="AJ17" s="151">
        <f>VLOOKUP(年度マスタ!$K$4&amp;"_"&amp;$AG17,データシート1!$A:$BT,MATCH("ab_"&amp;AJ$2,データシート1!$A$1:$BT$1,0),0)</f>
        <v>247</v>
      </c>
      <c r="AK17" s="151">
        <f>VLOOKUP(年度マスタ!$K$4&amp;"_"&amp;$AG17,データシート1!$A:$BT,MATCH("ab_"&amp;AK$2,データシート1!$A$1:$BT$1,0),0)</f>
        <v>15370</v>
      </c>
      <c r="AL17" s="151">
        <f>VLOOKUP(年度マスタ!$K$4&amp;"_"&amp;$AG17,データシート1!$A:$BT,MATCH("ab_"&amp;AL$2,データシート1!$A$1:$BT$1,0),0)</f>
        <v>15103</v>
      </c>
      <c r="AM17" s="151">
        <f>VLOOKUP(年度マスタ!$K$4&amp;"_"&amp;$AG17,データシート1!$A:$BT,MATCH("ab_"&amp;AM$2,データシート1!$A$1:$BT$1,0),0)</f>
        <v>20245</v>
      </c>
      <c r="AN17" s="151">
        <f>VLOOKUP(年度マスタ!$K$4&amp;"_"&amp;$AG17,データシート1!$A:$BT,MATCH("ab_"&amp;AN$2,データシート1!$A$1:$BT$1,0),0)</f>
        <v>7150</v>
      </c>
      <c r="AO17" s="151">
        <f>VLOOKUP(年度マスタ!$K$4&amp;"_"&amp;$AG17,データシート1!$A:$BT,MATCH("ab_"&amp;AO$2,データシート1!$A$1:$BT$1,0),0)</f>
        <v>33453</v>
      </c>
      <c r="AP17" s="151">
        <f>VLOOKUP(年度マスタ!$K$4&amp;"_"&amp;$AG17,データシート1!$A:$BT,MATCH("ab_"&amp;AP$2,データシート1!$A$1:$BT$1,0),0)</f>
        <v>0</v>
      </c>
      <c r="AQ17" s="955">
        <f>VLOOKUP(年度マスタ!$K$4&amp;"_"&amp;$AG17,データシート1!$A:$BT,MATCH("ab_"&amp;AQ$2,データシート1!$A$1:$BT$1,0),0)</f>
        <v>0.97945393092000022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759.12779999999998</v>
      </c>
      <c r="AI18" s="78">
        <f>VLOOKUP(年度マスタ!$K$4&amp;"_"&amp;$AG18,データシート1!$A:$BT,MATCH("ab_"&amp;AI$2,データシート1!$A$1:$BT$1,0),0)</f>
        <v>662</v>
      </c>
      <c r="AJ18" s="78">
        <f>VLOOKUP(年度マスタ!$K$4&amp;"_"&amp;$AG18,データシート1!$A:$BT,MATCH("ab_"&amp;AJ$2,データシート1!$A$1:$BT$1,0),0)</f>
        <v>259</v>
      </c>
      <c r="AK18" s="78">
        <f>VLOOKUP(年度マスタ!$K$4&amp;"_"&amp;$AG18,データシート1!$A:$BT,MATCH("ab_"&amp;AK$2,データシート1!$A$1:$BT$1,0),0)</f>
        <v>14693</v>
      </c>
      <c r="AL18" s="78">
        <f>VLOOKUP(年度マスタ!$K$4&amp;"_"&amp;$AG18,データシート1!$A:$BT,MATCH("ab_"&amp;AL$2,データシート1!$A$1:$BT$1,0),0)</f>
        <v>15389</v>
      </c>
      <c r="AM18" s="78">
        <f>VLOOKUP(年度マスタ!$K$4&amp;"_"&amp;$AG18,データシート1!$A:$BT,MATCH("ab_"&amp;AM$2,データシート1!$A$1:$BT$1,0),0)</f>
        <v>20393</v>
      </c>
      <c r="AN18" s="78">
        <f>VLOOKUP(年度マスタ!$K$4&amp;"_"&amp;$AG18,データシート1!$A:$BT,MATCH("ab_"&amp;AN$2,データシート1!$A$1:$BT$1,0),0)</f>
        <v>7145</v>
      </c>
      <c r="AO18" s="78">
        <f>VLOOKUP(年度マスタ!$K$4&amp;"_"&amp;$AG18,データシート1!$A:$BT,MATCH("ab_"&amp;AO$2,データシート1!$A$1:$BT$1,0),0)</f>
        <v>33537</v>
      </c>
      <c r="AP18" s="78">
        <f>VLOOKUP(年度マスタ!$K$4&amp;"_"&amp;$AG18,データシート1!$A:$BT,MATCH("ab_"&amp;AP$2,データシート1!$A$1:$BT$1,0),0)</f>
        <v>0</v>
      </c>
      <c r="AQ18" s="954">
        <f>VLOOKUP(年度マスタ!$K$4&amp;"_"&amp;$AG18,データシート1!$A:$BT,MATCH("ab_"&amp;AQ$2,データシート1!$A$1:$BT$1,0),0)</f>
        <v>1.1190259629999999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900.03380000000004</v>
      </c>
      <c r="AI19" s="78">
        <f>VLOOKUP(年度マスタ!$K$4&amp;"_"&amp;$AG19,データシート1!$A:$BT,MATCH("ab_"&amp;AI$2,データシート1!$A$1:$BT$1,0),0)</f>
        <v>662</v>
      </c>
      <c r="AJ19" s="78">
        <f>VLOOKUP(年度マスタ!$K$4&amp;"_"&amp;$AG19,データシート1!$A:$BT,MATCH("ab_"&amp;AJ$2,データシート1!$A$1:$BT$1,0),0)</f>
        <v>259</v>
      </c>
      <c r="AK19" s="78">
        <f>VLOOKUP(年度マスタ!$K$4&amp;"_"&amp;$AG19,データシート1!$A:$BT,MATCH("ab_"&amp;AK$2,データシート1!$A$1:$BT$1,0),0)</f>
        <v>14693</v>
      </c>
      <c r="AL19" s="78">
        <f>VLOOKUP(年度マスタ!$K$4&amp;"_"&amp;$AG19,データシート1!$A:$BT,MATCH("ab_"&amp;AL$2,データシート1!$A$1:$BT$1,0),0)</f>
        <v>15387</v>
      </c>
      <c r="AM19" s="78">
        <f>VLOOKUP(年度マスタ!$K$4&amp;"_"&amp;$AG19,データシート1!$A:$BT,MATCH("ab_"&amp;AM$2,データシート1!$A$1:$BT$1,0),0)</f>
        <v>20511</v>
      </c>
      <c r="AN19" s="78">
        <f>VLOOKUP(年度マスタ!$K$4&amp;"_"&amp;$AG19,データシート1!$A:$BT,MATCH("ab_"&amp;AN$2,データシート1!$A$1:$BT$1,0),0)</f>
        <v>7236</v>
      </c>
      <c r="AO19" s="78">
        <f>VLOOKUP(年度マスタ!$K$4&amp;"_"&amp;$AG19,データシート1!$A:$BT,MATCH("ab_"&amp;AO$2,データシート1!$A$1:$BT$1,0),0)</f>
        <v>33299</v>
      </c>
      <c r="AP19" s="78">
        <f>VLOOKUP(年度マスタ!$K$4&amp;"_"&amp;$AG19,データシート1!$A:$BT,MATCH("ab_"&amp;AP$2,データシート1!$A$1:$BT$1,0),0)</f>
        <v>0</v>
      </c>
      <c r="AQ19" s="954">
        <f>VLOOKUP(年度マスタ!$K$4&amp;"_"&amp;$AG19,データシート1!$A:$BT,MATCH("ab_"&amp;AQ$2,データシート1!$A$1:$BT$1,0),0)</f>
        <v>1.3827278326400001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780.25919999999996</v>
      </c>
      <c r="AI20" s="78">
        <f>VLOOKUP(年度マスタ!$K$4&amp;"_"&amp;$AG20,データシート1!$A:$BT,MATCH("ab_"&amp;AI$2,データシート1!$A$1:$BT$1,0),0)</f>
        <v>662</v>
      </c>
      <c r="AJ20" s="78">
        <f>VLOOKUP(年度マスタ!$K$4&amp;"_"&amp;$AG20,データシート1!$A:$BT,MATCH("ab_"&amp;AJ$2,データシート1!$A$1:$BT$1,0),0)</f>
        <v>259</v>
      </c>
      <c r="AK20" s="78">
        <f>VLOOKUP(年度マスタ!$K$4&amp;"_"&amp;$AG20,データシート1!$A:$BT,MATCH("ab_"&amp;AK$2,データシート1!$A$1:$BT$1,0),0)</f>
        <v>14693</v>
      </c>
      <c r="AL20" s="78">
        <f>VLOOKUP(年度マスタ!$K$4&amp;"_"&amp;$AG20,データシート1!$A:$BT,MATCH("ab_"&amp;AL$2,データシート1!$A$1:$BT$1,0),0)</f>
        <v>15581</v>
      </c>
      <c r="AM20" s="78">
        <f>VLOOKUP(年度マスタ!$K$4&amp;"_"&amp;$AG20,データシート1!$A:$BT,MATCH("ab_"&amp;AM$2,データシート1!$A$1:$BT$1,0),0)</f>
        <v>20389</v>
      </c>
      <c r="AN20" s="78">
        <f>VLOOKUP(年度マスタ!$K$4&amp;"_"&amp;$AG20,データシート1!$A:$BT,MATCH("ab_"&amp;AN$2,データシート1!$A$1:$BT$1,0),0)</f>
        <v>7168</v>
      </c>
      <c r="AO20" s="78">
        <f>VLOOKUP(年度マスタ!$K$4&amp;"_"&amp;$AG20,データシート1!$A:$BT,MATCH("ab_"&amp;AO$2,データシート1!$A$1:$BT$1,0),0)</f>
        <v>33250</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東温市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16.547999999999998</v>
      </c>
      <c r="BE13" s="70" t="str">
        <f>年度マスタ!K4</f>
        <v>38215</v>
      </c>
      <c r="BF13" s="70" t="str">
        <f>年度マスタ!K4</f>
        <v>38215</v>
      </c>
      <c r="BG13" s="70" t="str">
        <f>年度マスタ!K4</f>
        <v>38215</v>
      </c>
      <c r="BH13" s="278" t="s">
        <v>195</v>
      </c>
      <c r="BI13" s="278" t="s">
        <v>195</v>
      </c>
      <c r="BJ13" s="278" t="s">
        <v>195</v>
      </c>
      <c r="BK13" s="278" t="str">
        <f>年度マスタ!K4</f>
        <v>38215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16.547999999999998</v>
      </c>
      <c r="AY14" s="70"/>
      <c r="BE14" s="70" t="str">
        <f>AP2</f>
        <v>東温市</v>
      </c>
      <c r="BF14" s="70" t="str">
        <f>AP2</f>
        <v>東温市</v>
      </c>
      <c r="BG14" s="70" t="str">
        <f>AP2</f>
        <v>東温市</v>
      </c>
      <c r="BH14" s="70" t="s">
        <v>205</v>
      </c>
      <c r="BI14" s="70" t="s">
        <v>205</v>
      </c>
      <c r="BJ14" s="70" t="s">
        <v>205</v>
      </c>
      <c r="BK14" s="70" t="str">
        <f>AP2</f>
        <v>東温市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262.65899999999999</v>
      </c>
      <c r="AY17" s="165">
        <f>AX17</f>
        <v>262.65899999999999</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40.783000000000001</v>
      </c>
      <c r="G21" s="877">
        <f t="shared" ref="G21:O21" si="5">SUM(G22,G26,G27,G28)</f>
        <v>53.32</v>
      </c>
      <c r="H21" s="877">
        <f t="shared" si="5"/>
        <v>63.291999999999994</v>
      </c>
      <c r="I21" s="877">
        <f t="shared" si="5"/>
        <v>63.28</v>
      </c>
      <c r="J21" s="877">
        <f t="shared" si="5"/>
        <v>91.98</v>
      </c>
      <c r="K21" s="877">
        <f t="shared" si="5"/>
        <v>249.78899999999999</v>
      </c>
      <c r="L21" s="877">
        <f t="shared" si="5"/>
        <v>219.50399999999999</v>
      </c>
      <c r="M21" s="877">
        <f t="shared" si="5"/>
        <v>69.468000000000004</v>
      </c>
      <c r="N21" s="877">
        <f t="shared" si="5"/>
        <v>245.00200000000001</v>
      </c>
      <c r="O21" s="877">
        <f t="shared" si="5"/>
        <v>217.107</v>
      </c>
      <c r="P21" s="878">
        <f>SUM(P22,P26,P27,P28)</f>
        <v>279.20699999999999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8.7289999999999992</v>
      </c>
      <c r="BG21" s="952">
        <f t="shared" si="2"/>
        <v>8.7289999999999992</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1.0096928583425526</v>
      </c>
    </row>
    <row r="22" spans="2:63" ht="15.95" customHeight="1" thickBot="1">
      <c r="B22" s="285"/>
      <c r="C22" s="522"/>
      <c r="D22" s="408" t="s">
        <v>114</v>
      </c>
      <c r="E22" s="409"/>
      <c r="F22" s="879">
        <f>SUM(F23:F25)</f>
        <v>12.759</v>
      </c>
      <c r="G22" s="879">
        <f t="shared" ref="G22:P22" si="6">SUM(G23:G25)</f>
        <v>17.588000000000001</v>
      </c>
      <c r="H22" s="879">
        <f t="shared" si="6"/>
        <v>19.808</v>
      </c>
      <c r="I22" s="879">
        <f t="shared" si="6"/>
        <v>19.954000000000001</v>
      </c>
      <c r="J22" s="879">
        <f t="shared" si="6"/>
        <v>19.050999999999998</v>
      </c>
      <c r="K22" s="879">
        <f t="shared" si="6"/>
        <v>18.658999999999999</v>
      </c>
      <c r="L22" s="879">
        <f t="shared" si="6"/>
        <v>15.189</v>
      </c>
      <c r="M22" s="879">
        <f t="shared" si="6"/>
        <v>15.331</v>
      </c>
      <c r="N22" s="879">
        <f t="shared" si="6"/>
        <v>14.843999999999999</v>
      </c>
      <c r="O22" s="879">
        <f t="shared" si="6"/>
        <v>12.512</v>
      </c>
      <c r="P22" s="880">
        <f t="shared" si="6"/>
        <v>16.547999999999998</v>
      </c>
      <c r="Z22" s="273"/>
      <c r="AB22" s="272"/>
      <c r="AC22" s="521" t="s">
        <v>286</v>
      </c>
      <c r="AP22" s="16" t="s">
        <v>287</v>
      </c>
      <c r="AQ22" s="273"/>
      <c r="AV22" s="70" t="str">
        <f>AW22</f>
        <v>エネルギー起源CO2</v>
      </c>
      <c r="AW22" s="70" t="str">
        <f>D56</f>
        <v>エネルギー起源CO2</v>
      </c>
      <c r="AX22" s="165">
        <f>P56</f>
        <v>90.408000000000001</v>
      </c>
      <c r="AY22" s="165">
        <f>AX22</f>
        <v>90.408000000000001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12.759</v>
      </c>
      <c r="G23" s="881">
        <f>IFERROR(VLOOKUP(年度マスタ!$K$4&amp;"_"&amp;G$20,データシート1!$A:$BU,MATCH("ba_"&amp;$E23,データシート1!$A$1:$BU$1,0),0),0)</f>
        <v>17.588000000000001</v>
      </c>
      <c r="H23" s="881">
        <f>IFERROR(VLOOKUP(年度マスタ!$K$4&amp;"_"&amp;H$20,データシート1!$A:$BU,MATCH("ba_"&amp;$E23,データシート1!$A$1:$BU$1,0),0),0)</f>
        <v>19.808</v>
      </c>
      <c r="I23" s="881">
        <f>IFERROR(VLOOKUP(年度マスタ!$K$4&amp;"_"&amp;I$20,データシート1!$A:$BU,MATCH("ba_"&amp;$E23,データシート1!$A$1:$BU$1,0),0),0)</f>
        <v>19.954000000000001</v>
      </c>
      <c r="J23" s="881">
        <f>IFERROR(VLOOKUP(年度マスタ!$K$4&amp;"_"&amp;J$20,データシート1!$A:$BU,MATCH("ba_"&amp;$E23,データシート1!$A$1:$BU$1,0),0),0)</f>
        <v>19.050999999999998</v>
      </c>
      <c r="K23" s="881">
        <f>IFERROR(VLOOKUP(年度マスタ!$K$4&amp;"_"&amp;K$20,データシート1!$A:$BU,MATCH("ba_"&amp;$E23,データシート1!$A$1:$BU$1,0),0),0)</f>
        <v>18.658999999999999</v>
      </c>
      <c r="L23" s="881">
        <f>IFERROR(VLOOKUP(年度マスタ!$K$4&amp;"_"&amp;L$20,データシート1!$A:$BU,MATCH("ba_"&amp;$E23,データシート1!$A$1:$BU$1,0),0),0)</f>
        <v>15.189</v>
      </c>
      <c r="M23" s="881">
        <f>IFERROR(VLOOKUP(年度マスタ!$K$4&amp;"_"&amp;M$20,データシート1!$A:$BU,MATCH("ba_"&amp;$E23,データシート1!$A$1:$BU$1,0),0),0)</f>
        <v>15.331</v>
      </c>
      <c r="N23" s="881">
        <f>IFERROR(VLOOKUP(年度マスタ!$K$4&amp;"_"&amp;N$20,データシート1!$A:$BU,MATCH("ba_"&amp;$E23,データシート1!$A$1:$BU$1,0),0),0)</f>
        <v>14.843999999999999</v>
      </c>
      <c r="O23" s="881">
        <f>IFERROR(VLOOKUP(年度マスタ!$K$4&amp;"_"&amp;O$20,データシート1!$A:$BU,MATCH("ba_"&amp;$E23,データシート1!$A$1:$BU$1,0),0),0)</f>
        <v>12.512</v>
      </c>
      <c r="P23" s="882">
        <f>IFERROR(VLOOKUP(年度マスタ!$K$4&amp;"_"&amp;P$20,データシート1!$A:$BU,MATCH("ba_"&amp;$E23,データシート1!$A$1:$BU$1,0),0),0)</f>
        <v>16.547999999999998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37.923999999999999</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260.07665948448698</v>
      </c>
      <c r="AG24" s="877">
        <f t="shared" ref="AG24:AP24" si="11">AG25+AG29</f>
        <v>320.10187002360897</v>
      </c>
      <c r="AH24" s="877">
        <f t="shared" si="11"/>
        <v>272.84693350353314</v>
      </c>
      <c r="AI24" s="877">
        <f t="shared" si="11"/>
        <v>276.56466283770925</v>
      </c>
      <c r="AJ24" s="877">
        <f t="shared" si="11"/>
        <v>306.9504776843396</v>
      </c>
      <c r="AK24" s="877">
        <f t="shared" si="11"/>
        <v>281.469579916707</v>
      </c>
      <c r="AL24" s="877">
        <f t="shared" si="11"/>
        <v>253.66296397592976</v>
      </c>
      <c r="AM24" s="877">
        <f t="shared" si="11"/>
        <v>228.88259123619761</v>
      </c>
      <c r="AN24" s="877">
        <f t="shared" si="11"/>
        <v>215.48722794760255</v>
      </c>
      <c r="AO24" s="877">
        <f t="shared" si="11"/>
        <v>257.98747288324734</v>
      </c>
      <c r="AP24" s="878">
        <f t="shared" si="11"/>
        <v>244.5700917079223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191.39203154709938</v>
      </c>
      <c r="AG25" s="879">
        <f>①CO2排出量の現状把握!AA35</f>
        <v>243.08562582213992</v>
      </c>
      <c r="AH25" s="879">
        <f>①CO2排出量の現状把握!AB35</f>
        <v>194.64057948970589</v>
      </c>
      <c r="AI25" s="879">
        <f>①CO2排出量の現状把握!AC35</f>
        <v>188.66480069344539</v>
      </c>
      <c r="AJ25" s="879">
        <f>①CO2排出量の現状把握!AD35</f>
        <v>224.36089737007123</v>
      </c>
      <c r="AK25" s="879">
        <f>①CO2排出量の現状把握!AE35</f>
        <v>218.60210106697772</v>
      </c>
      <c r="AL25" s="879">
        <f>①CO2排出量の現状把握!AF35</f>
        <v>192.6417406581769</v>
      </c>
      <c r="AM25" s="879">
        <f>①CO2排出量の現状把握!AG35</f>
        <v>167.93590954836475</v>
      </c>
      <c r="AN25" s="879">
        <f>①CO2排出量の現状把握!AH35</f>
        <v>166.56595060536552</v>
      </c>
      <c r="AO25" s="879">
        <f>①CO2排出量の現状把握!AI35</f>
        <v>199.20964097223816</v>
      </c>
      <c r="AP25" s="880">
        <f>①CO2排出量の現状把握!AJ35</f>
        <v>188.02878614839065</v>
      </c>
      <c r="AQ25" s="273"/>
      <c r="AV25" s="70" t="str">
        <f>AW25</f>
        <v>廃棄物原燃料以外</v>
      </c>
      <c r="AW25" s="70" t="str">
        <f>E59</f>
        <v>廃棄物原燃料以外</v>
      </c>
      <c r="AX25" s="287">
        <f t="shared" si="12"/>
        <v>37.923999999999999</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28.024000000000001</v>
      </c>
      <c r="G26" s="879">
        <f>IFERROR(VLOOKUP(年度マスタ!$K$4&amp;"_"&amp;G$20,データシート1!$A:$BU,MATCH("ba_"&amp;$D26,データシート1!$A$1:$BU$1,0),0),0)</f>
        <v>35.731999999999999</v>
      </c>
      <c r="H26" s="879">
        <f>IFERROR(VLOOKUP(年度マスタ!$K$4&amp;"_"&amp;H$20,データシート1!$A:$BU,MATCH("ba_"&amp;$D26,データシート1!$A$1:$BU$1,0),0),0)</f>
        <v>43.483999999999995</v>
      </c>
      <c r="I26" s="879">
        <f>IFERROR(VLOOKUP(年度マスタ!$K$4&amp;"_"&amp;I$20,データシート1!$A:$BU,MATCH("ba_"&amp;$D26,データシート1!$A$1:$BU$1,0),0),0)</f>
        <v>43.326000000000001</v>
      </c>
      <c r="J26" s="879">
        <f>IFERROR(VLOOKUP(年度マスタ!$K$4&amp;"_"&amp;J$20,データシート1!$A:$BU,MATCH("ba_"&amp;$D26,データシート1!$A$1:$BU$1,0),0),0)</f>
        <v>72.929000000000002</v>
      </c>
      <c r="K26" s="879">
        <f>IFERROR(VLOOKUP(年度マスタ!$K$4&amp;"_"&amp;K$20,データシート1!$A:$BU,MATCH("ba_"&amp;$D26,データシート1!$A$1:$BU$1,0),0),0)</f>
        <v>231.13</v>
      </c>
      <c r="L26" s="879">
        <f>IFERROR(VLOOKUP(年度マスタ!$K$4&amp;"_"&amp;L$20,データシート1!$A:$BU,MATCH("ba_"&amp;$D26,データシート1!$A$1:$BU$1,0),0),0)</f>
        <v>204.315</v>
      </c>
      <c r="M26" s="879">
        <f>IFERROR(VLOOKUP(年度マスタ!$K$4&amp;"_"&amp;M$20,データシート1!$A:$BU,MATCH("ba_"&amp;$D26,データシート1!$A$1:$BU$1,0),0),0)</f>
        <v>54.137</v>
      </c>
      <c r="N26" s="879">
        <f>IFERROR(VLOOKUP(年度マスタ!$K$4&amp;"_"&amp;N$20,データシート1!$A:$BU,MATCH("ba_"&amp;$D26,データシート1!$A$1:$BU$1,0),0),0)</f>
        <v>230.15800000000002</v>
      </c>
      <c r="O26" s="879">
        <f>IFERROR(VLOOKUP(年度マスタ!$K$4&amp;"_"&amp;O$20,データシート1!$A:$BU,MATCH("ba_"&amp;$D26,データシート1!$A$1:$BU$1,0),0),0)</f>
        <v>204.595</v>
      </c>
      <c r="P26" s="880">
        <f>IFERROR(VLOOKUP(年度マスタ!$K$4&amp;"_"&amp;P$20,データシート1!$A:$BU,MATCH("ba_"&amp;$D26,データシート1!$A$1:$BU$1,0),0),0)</f>
        <v>262.65899999999999</v>
      </c>
      <c r="Z26" s="273"/>
      <c r="AB26" s="272"/>
      <c r="AC26" s="522"/>
      <c r="AD26" s="410"/>
      <c r="AE26" s="409" t="s">
        <v>184</v>
      </c>
      <c r="AF26" s="881">
        <f>①CO2排出量の現状把握!Z36</f>
        <v>178.37749068649279</v>
      </c>
      <c r="AG26" s="881">
        <f>①CO2排出量の現状把握!AA36</f>
        <v>230.1343980721538</v>
      </c>
      <c r="AH26" s="881">
        <f>①CO2排出量の現状把握!AB36</f>
        <v>181.5185858944086</v>
      </c>
      <c r="AI26" s="881">
        <f>①CO2排出量の現状把握!AC36</f>
        <v>173.19140177423981</v>
      </c>
      <c r="AJ26" s="881">
        <f>①CO2排出量の現状把握!AD36</f>
        <v>211.7806726939603</v>
      </c>
      <c r="AK26" s="881">
        <f>①CO2排出量の現状把握!AE36</f>
        <v>206.10791682346891</v>
      </c>
      <c r="AL26" s="881">
        <f>①CO2排出量の現状把握!AF36</f>
        <v>181.10828612798014</v>
      </c>
      <c r="AM26" s="881">
        <f>①CO2排出量の現状把握!AG36</f>
        <v>157.47286951108214</v>
      </c>
      <c r="AN26" s="881">
        <f>①CO2排出量の現状把握!AH36</f>
        <v>156.40967334877581</v>
      </c>
      <c r="AO26" s="881">
        <f>①CO2排出量の現状把握!AI36</f>
        <v>185.86949660778831</v>
      </c>
      <c r="AP26" s="882">
        <f>①CO2排出量の現状把握!AJ36</f>
        <v>175.52985608052037</v>
      </c>
      <c r="AQ26" s="273"/>
      <c r="AV26" s="70" t="str">
        <f>AW26</f>
        <v>CH4</v>
      </c>
      <c r="AW26" s="70" t="str">
        <f t="shared" ref="AW26:AW31" si="13">D60</f>
        <v>CH4</v>
      </c>
      <c r="AX26" s="287">
        <f t="shared" si="12"/>
        <v>150.875</v>
      </c>
      <c r="AY26" s="287">
        <f>AX26</f>
        <v>150.875</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1.3129475389450029</v>
      </c>
      <c r="AG27" s="881">
        <f>①CO2排出量の現状把握!AA37</f>
        <v>1.321370019641293</v>
      </c>
      <c r="AH27" s="881">
        <f>①CO2排出量の現状把握!AB37</f>
        <v>1.1013359947498831</v>
      </c>
      <c r="AI27" s="881">
        <f>①CO2排出量の現状把握!AC37</f>
        <v>1.201140423708611</v>
      </c>
      <c r="AJ27" s="881">
        <f>①CO2排出量の現状把握!AD37</f>
        <v>1.127619040296435</v>
      </c>
      <c r="AK27" s="881">
        <f>①CO2排出量の現状把握!AE37</f>
        <v>1.0467337762236171</v>
      </c>
      <c r="AL27" s="881">
        <f>①CO2排出量の現状把握!AF37</f>
        <v>1.0521987195534208</v>
      </c>
      <c r="AM27" s="881">
        <f>①CO2排出量の現状把握!AG37</f>
        <v>0.99044314922987597</v>
      </c>
      <c r="AN27" s="881">
        <f>①CO2排出量の現状把握!AH37</f>
        <v>0.83037830121323564</v>
      </c>
      <c r="AO27" s="881">
        <f>①CO2排出量の現状把握!AI37</f>
        <v>1.4309904023461615</v>
      </c>
      <c r="AP27" s="882">
        <f>①CO2排出量の現状把握!AJ37</f>
        <v>1.4621735187166705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11.701593321661591</v>
      </c>
      <c r="AG28" s="881">
        <f>①CO2排出量の現状把握!AA38</f>
        <v>11.629857730344821</v>
      </c>
      <c r="AH28" s="881">
        <f>①CO2排出量の現状把握!AB38</f>
        <v>12.020657600547381</v>
      </c>
      <c r="AI28" s="881">
        <f>①CO2排出量の現状把握!AC38</f>
        <v>14.272258495496979</v>
      </c>
      <c r="AJ28" s="881">
        <f>①CO2排出量の現状把握!AD38</f>
        <v>11.452605635814511</v>
      </c>
      <c r="AK28" s="881">
        <f>①CO2排出量の現状把握!AE38</f>
        <v>11.447450467285202</v>
      </c>
      <c r="AL28" s="881">
        <f>①CO2排出量の現状把握!AF38</f>
        <v>10.481255810643347</v>
      </c>
      <c r="AM28" s="881">
        <f>①CO2排出量の現状把握!AG38</f>
        <v>9.4725968880527276</v>
      </c>
      <c r="AN28" s="881">
        <f>①CO2排出量の現状把握!AH38</f>
        <v>9.3258989553764646</v>
      </c>
      <c r="AO28" s="881">
        <f>①CO2排出量の現状把握!AI38</f>
        <v>11.9091539621037</v>
      </c>
      <c r="AP28" s="882">
        <f>①CO2排出量の現状把握!AJ38</f>
        <v>11.036756549153599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68.684627937387575</v>
      </c>
      <c r="AG29" s="883">
        <f>①CO2排出量の現状把握!AA39</f>
        <v>77.016244201469078</v>
      </c>
      <c r="AH29" s="883">
        <f>①CO2排出量の現状把握!AB39</f>
        <v>78.206354013827251</v>
      </c>
      <c r="AI29" s="883">
        <f>①CO2排出量の現状把握!AC39</f>
        <v>87.899862144263878</v>
      </c>
      <c r="AJ29" s="883">
        <f>①CO2排出量の現状把握!AD39</f>
        <v>82.589580314268403</v>
      </c>
      <c r="AK29" s="883">
        <f>①CO2排出量の現状把握!AE39</f>
        <v>62.867478849729274</v>
      </c>
      <c r="AL29" s="883">
        <f>①CO2排出量の現状把握!AF39</f>
        <v>61.021223317752849</v>
      </c>
      <c r="AM29" s="883">
        <f>①CO2排出量の現状把握!AG39</f>
        <v>60.946681687832857</v>
      </c>
      <c r="AN29" s="883">
        <f>①CO2排出量の現状把握!AH39</f>
        <v>48.921277342237019</v>
      </c>
      <c r="AO29" s="883">
        <f>①CO2排出量の現状把握!AI39</f>
        <v>58.77783191100918</v>
      </c>
      <c r="AP29" s="884">
        <f>①CO2排出量の現状把握!AJ39</f>
        <v>56.541305559531658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0.15681145736352639</v>
      </c>
      <c r="AG32" s="461">
        <f t="shared" si="16"/>
        <v>0.16657197284123149</v>
      </c>
      <c r="AH32" s="461">
        <f t="shared" si="16"/>
        <v>0.2319688888831892</v>
      </c>
      <c r="AI32" s="461">
        <f t="shared" si="16"/>
        <v>0.22880725017690817</v>
      </c>
      <c r="AJ32" s="461">
        <f t="shared" si="16"/>
        <v>0.29965745840796509</v>
      </c>
      <c r="AK32" s="461">
        <f t="shared" si="16"/>
        <v>0.88744581234646391</v>
      </c>
      <c r="AL32" s="461">
        <f t="shared" si="16"/>
        <v>0.86533720397917002</v>
      </c>
      <c r="AM32" s="461">
        <f t="shared" si="16"/>
        <v>0.30350932163430389</v>
      </c>
      <c r="AN32" s="461">
        <f t="shared" si="16"/>
        <v>1</v>
      </c>
      <c r="AO32" s="461">
        <f t="shared" si="16"/>
        <v>0.84154086077757795</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6.6664217401653722E-2</v>
      </c>
      <c r="AG33" s="458">
        <f t="shared" ref="AG33:AP33" si="17">IFERROR(IF(G22/AG25&gt;1,1,G22/AG25),0)</f>
        <v>7.235310578531999E-2</v>
      </c>
      <c r="AH33" s="458">
        <f t="shared" si="17"/>
        <v>0.10176706240770107</v>
      </c>
      <c r="AI33" s="458">
        <f t="shared" si="17"/>
        <v>0.1057642969258613</v>
      </c>
      <c r="AJ33" s="458">
        <f t="shared" si="17"/>
        <v>8.4912300776620625E-2</v>
      </c>
      <c r="AK33" s="458">
        <f t="shared" si="17"/>
        <v>8.5355995706020454E-2</v>
      </c>
      <c r="AL33" s="458">
        <f t="shared" si="17"/>
        <v>7.8845840720217178E-2</v>
      </c>
      <c r="AM33" s="458">
        <f t="shared" si="17"/>
        <v>9.1290778971752584E-2</v>
      </c>
      <c r="AN33" s="458">
        <f>IFERROR(IF(N22/AN25&gt;1,1,N22/AN25),0)</f>
        <v>8.9117853595234345E-2</v>
      </c>
      <c r="AO33" s="458">
        <f t="shared" si="17"/>
        <v>6.2808205159827935E-2</v>
      </c>
      <c r="AP33" s="458">
        <f t="shared" si="17"/>
        <v>8.8007801033935643E-2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7.1528083228979661E-2</v>
      </c>
      <c r="AG34" s="459">
        <f t="shared" ref="AG34:AP36" si="18">IFERROR(IF(G23/AG26&gt;1,1,G23/AG26),0)</f>
        <v>7.6424907129640188E-2</v>
      </c>
      <c r="AH34" s="459">
        <f t="shared" si="18"/>
        <v>0.10912381177056181</v>
      </c>
      <c r="AI34" s="459">
        <f t="shared" si="18"/>
        <v>0.11521357178002774</v>
      </c>
      <c r="AJ34" s="459">
        <f t="shared" si="18"/>
        <v>8.9956272957590372E-2</v>
      </c>
      <c r="AK34" s="459">
        <f t="shared" si="18"/>
        <v>9.0530243998251658E-2</v>
      </c>
      <c r="AL34" s="459">
        <f t="shared" si="18"/>
        <v>8.3866952334067671E-2</v>
      </c>
      <c r="AM34" s="459">
        <f t="shared" si="18"/>
        <v>9.7356452877243607E-2</v>
      </c>
      <c r="AN34" s="459">
        <f t="shared" si="18"/>
        <v>9.4904616077674198E-2</v>
      </c>
      <c r="AO34" s="459">
        <f t="shared" si="18"/>
        <v>6.7316048240030166E-2</v>
      </c>
      <c r="AP34" s="459">
        <f t="shared" si="18"/>
        <v>9.4274560291378443E-2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7.819</v>
      </c>
      <c r="BG36" s="952">
        <f t="shared" si="2"/>
        <v>7.819</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0.64595845250482353</v>
      </c>
    </row>
    <row r="37" spans="2:63" ht="15.95" customHeight="1">
      <c r="B37" s="290"/>
      <c r="C37" s="29"/>
      <c r="Z37" s="273"/>
      <c r="AB37" s="272"/>
      <c r="AC37" s="522"/>
      <c r="AD37" s="408" t="s">
        <v>199</v>
      </c>
      <c r="AE37" s="413"/>
      <c r="AF37" s="460">
        <f>IFERROR(IF(F26/AF29&gt;1,1,F26/AF29),0)</f>
        <v>0.40800978095923418</v>
      </c>
      <c r="AG37" s="460">
        <f t="shared" ref="AG37:AP37" si="21">IFERROR(IF(G26/AG29&gt;1,1,G26/AG29),0)</f>
        <v>0.46395407060525568</v>
      </c>
      <c r="AH37" s="460">
        <f t="shared" si="21"/>
        <v>0.55601620288182496</v>
      </c>
      <c r="AI37" s="460">
        <f t="shared" si="21"/>
        <v>0.4929017969208197</v>
      </c>
      <c r="AJ37" s="460">
        <f t="shared" si="21"/>
        <v>0.88302906640876333</v>
      </c>
      <c r="AK37" s="460">
        <f t="shared" si="21"/>
        <v>1</v>
      </c>
      <c r="AL37" s="460">
        <f t="shared" si="21"/>
        <v>1</v>
      </c>
      <c r="AM37" s="460">
        <f t="shared" si="21"/>
        <v>0.8882682124892074</v>
      </c>
      <c r="AN37" s="460">
        <f t="shared" si="21"/>
        <v>1</v>
      </c>
      <c r="AO37" s="460">
        <f t="shared" si="21"/>
        <v>1</v>
      </c>
      <c r="AP37" s="460">
        <f t="shared" si="21"/>
        <v>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2.68</v>
      </c>
      <c r="BG43" s="952">
        <f t="shared" si="22"/>
        <v>2.68</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0.65044783517954985</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18.949000000000002</v>
      </c>
      <c r="BG49" s="952">
        <f t="shared" si="22"/>
        <v>18.949000000000002</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2.2189225395800025</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241.03</v>
      </c>
      <c r="BG52" s="952">
        <f t="shared" ref="BG52" si="26">BF52/BE52</f>
        <v>241.03</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9.0378156854596785</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40.783000000000001</v>
      </c>
      <c r="G55" s="885">
        <f t="shared" ref="G55:P55" si="32">SUM(G56,G57,G60,G61,G62,G63,G64,G65,)</f>
        <v>53.32</v>
      </c>
      <c r="H55" s="885">
        <f t="shared" si="32"/>
        <v>63.292000000000002</v>
      </c>
      <c r="I55" s="885">
        <f t="shared" si="32"/>
        <v>63.28</v>
      </c>
      <c r="J55" s="885">
        <f t="shared" si="32"/>
        <v>91.98</v>
      </c>
      <c r="K55" s="885">
        <f t="shared" si="32"/>
        <v>249.78899999999999</v>
      </c>
      <c r="L55" s="885">
        <f t="shared" si="32"/>
        <v>219.50400000000002</v>
      </c>
      <c r="M55" s="885">
        <f t="shared" si="32"/>
        <v>69.468000000000004</v>
      </c>
      <c r="N55" s="885">
        <f t="shared" si="32"/>
        <v>245.00200000000001</v>
      </c>
      <c r="O55" s="885">
        <f t="shared" si="32"/>
        <v>217.107</v>
      </c>
      <c r="P55" s="886">
        <f t="shared" si="32"/>
        <v>279.20699999999999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40.783000000000001</v>
      </c>
      <c r="G56" s="887">
        <f>IFERROR(VLOOKUP(年度マスタ!$K$4&amp;"_"&amp;G$54,データシート1!$A:$CE,MATCH("bc_"&amp;$C56,データシート1!$A$1:$CE$1,0),0),0)</f>
        <v>53.32</v>
      </c>
      <c r="H56" s="887">
        <f>IFERROR(VLOOKUP(年度マスタ!$K$4&amp;"_"&amp;H$54,データシート1!$A:$CE,MATCH("bc_"&amp;$C56,データシート1!$A$1:$CE$1,0),0),0)</f>
        <v>63.292000000000002</v>
      </c>
      <c r="I56" s="887">
        <f>IFERROR(VLOOKUP(年度マスタ!$K$4&amp;"_"&amp;I$54,データシート1!$A:$CE,MATCH("bc_"&amp;$C56,データシート1!$A$1:$CE$1,0),0),0)</f>
        <v>63.28</v>
      </c>
      <c r="J56" s="887">
        <f>IFERROR(VLOOKUP(年度マスタ!$K$4&amp;"_"&amp;J$54,データシート1!$A:$CE,MATCH("bc_"&amp;$C56,データシート1!$A$1:$CE$1,0),0),0)</f>
        <v>63.88</v>
      </c>
      <c r="K56" s="887">
        <f>IFERROR(VLOOKUP(年度マスタ!$K$4&amp;"_"&amp;K$54,データシート1!$A:$CE,MATCH("bc_"&amp;$C56,データシート1!$A$1:$CE$1,0),0),0)</f>
        <v>65.688999999999993</v>
      </c>
      <c r="L56" s="887">
        <f>IFERROR(VLOOKUP(年度マスタ!$K$4&amp;"_"&amp;L$54,データシート1!$A:$CE,MATCH("bc_"&amp;$C56,データシート1!$A$1:$CE$1,0),0),0)</f>
        <v>57.372999999999998</v>
      </c>
      <c r="M56" s="887">
        <f>IFERROR(VLOOKUP(年度マスタ!$K$4&amp;"_"&amp;M$54,データシート1!$A:$CE,MATCH("bc_"&amp;$C56,データシート1!$A$1:$CE$1,0),0),0)</f>
        <v>69.468000000000004</v>
      </c>
      <c r="N56" s="887">
        <f>IFERROR(VLOOKUP(年度マスタ!$K$4&amp;"_"&amp;N$54,データシート1!$A:$CE,MATCH("bc_"&amp;$C56,データシート1!$A$1:$CE$1,0),0),0)</f>
        <v>89.069000000000003</v>
      </c>
      <c r="O56" s="887">
        <f>IFERROR(VLOOKUP(年度マスタ!$K$4&amp;"_"&amp;O$54,データシート1!$A:$CE,MATCH("bc_"&amp;$C56,データシート1!$A$1:$CE$1,0),0),0)</f>
        <v>73.771000000000001</v>
      </c>
      <c r="P56" s="888">
        <f>IFERROR(VLOOKUP(年度マスタ!$K$4&amp;"_"&amp;P$54,データシート1!$A:$CE,MATCH("bc_"&amp;$C56,データシート1!$A$1:$CE$1,0),0),0)</f>
        <v>90.408000000000001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28.1</v>
      </c>
      <c r="K57" s="887">
        <f t="shared" ref="K57:O57" si="35">SUM(K58:K59)</f>
        <v>33.174999999999997</v>
      </c>
      <c r="L57" s="887">
        <f t="shared" si="35"/>
        <v>93.805999999999997</v>
      </c>
      <c r="M57" s="887">
        <f t="shared" si="35"/>
        <v>0</v>
      </c>
      <c r="N57" s="887">
        <f t="shared" si="35"/>
        <v>30.46</v>
      </c>
      <c r="O57" s="887">
        <f t="shared" si="35"/>
        <v>34.774999999999999</v>
      </c>
      <c r="P57" s="888">
        <f>SUM(P58:P59)</f>
        <v>37.923999999999999</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28.1</v>
      </c>
      <c r="K59" s="889">
        <f>IFERROR(VLOOKUP(年度マスタ!$K$4&amp;"_"&amp;K$54,データシート1!$A:$CE,MATCH("bc_"&amp;$C59,データシート1!$A$1:$CE$1,0),0),0)</f>
        <v>33.174999999999997</v>
      </c>
      <c r="L59" s="889">
        <f>IFERROR(VLOOKUP(年度マスタ!$K$4&amp;"_"&amp;L$54,データシート1!$A:$CE,MATCH("bc_"&amp;$C59,データシート1!$A$1:$CE$1,0),0),0)</f>
        <v>93.805999999999997</v>
      </c>
      <c r="M59" s="889">
        <f>IFERROR(VLOOKUP(年度マスタ!$K$4&amp;"_"&amp;M$54,データシート1!$A:$CE,MATCH("bc_"&amp;$C59,データシート1!$A$1:$CE$1,0),0),0)</f>
        <v>0</v>
      </c>
      <c r="N59" s="889">
        <f>IFERROR(VLOOKUP(年度マスタ!$K$4&amp;"_"&amp;N$54,データシート1!$A:$CE,MATCH("bc_"&amp;$C59,データシート1!$A$1:$CE$1,0),0),0)</f>
        <v>30.46</v>
      </c>
      <c r="O59" s="889">
        <f>IFERROR(VLOOKUP(年度マスタ!$K$4&amp;"_"&amp;O$54,データシート1!$A:$CE,MATCH("bc_"&amp;$C59,データシート1!$A$1:$CE$1,0),0),0)</f>
        <v>34.774999999999999</v>
      </c>
      <c r="P59" s="890">
        <f>IFERROR(VLOOKUP(年度マスタ!$K$4&amp;"_"&amp;P$54,データシート1!$A:$CE,MATCH("bc_"&amp;$C59,データシート1!$A$1:$CE$1,0),0),0)</f>
        <v>37.923999999999999</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150.92500000000001</v>
      </c>
      <c r="L60" s="887">
        <f>IFERROR(VLOOKUP(年度マスタ!$K$4&amp;"_"&amp;L$54,データシート1!$A:$CE,MATCH("bc_"&amp;$C60,データシート1!$A$1:$CE$1,0),0),0)</f>
        <v>68.325000000000003</v>
      </c>
      <c r="M60" s="887">
        <f>IFERROR(VLOOKUP(年度マスタ!$K$4&amp;"_"&amp;M$54,データシート1!$A:$CE,MATCH("bc_"&amp;$C60,データシート1!$A$1:$CE$1,0),0),0)</f>
        <v>0</v>
      </c>
      <c r="N60" s="887">
        <f>IFERROR(VLOOKUP(年度マスタ!$K$4&amp;"_"&amp;N$54,データシート1!$A:$CE,MATCH("bc_"&amp;$C60,データシート1!$A$1:$CE$1,0),0),0)</f>
        <v>125.473</v>
      </c>
      <c r="O60" s="887">
        <f>IFERROR(VLOOKUP(年度マスタ!$K$4&amp;"_"&amp;O$54,データシート1!$A:$CE,MATCH("bc_"&amp;$C60,データシート1!$A$1:$CE$1,0),0),0)</f>
        <v>108.56100000000001</v>
      </c>
      <c r="P60" s="888">
        <f>IFERROR(VLOOKUP(年度マスタ!$K$4&amp;"_"&amp;P$54,データシート1!$A:$CE,MATCH("bc_"&amp;$C60,データシート1!$A$1:$CE$1,0),0),0)</f>
        <v>150.875</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東温市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5067.7430000000004</v>
      </c>
      <c r="K6" s="619">
        <f>VLOOKUP(年度マスタ!$K$4&amp;"_"&amp;K$5,データシート1!$A:$BT,MATCH("cb_"&amp;$G6,データシート1!$A$1:$BT$1,0),0)</f>
        <v>5492.7550000000001</v>
      </c>
      <c r="L6" s="619">
        <f>VLOOKUP(年度マスタ!$K$4&amp;"_"&amp;L$5,データシート1!$A:$BT,MATCH("cb_"&amp;$G6,データシート1!$A$1:$BT$1,0),0)</f>
        <v>5906.0749999999998</v>
      </c>
      <c r="M6" s="619">
        <f>VLOOKUP(年度マスタ!$K$4&amp;"_"&amp;M$5,データシート1!$A:$BT,MATCH("cb_"&amp;$G6,データシート1!$A$1:$BT$1,0),0)</f>
        <v>6502.4849999999951</v>
      </c>
      <c r="N6" s="619">
        <f>VLOOKUP(年度マスタ!$K$4&amp;"_"&amp;N$5,データシート1!$A:$BT,MATCH("cb_"&amp;$G6,データシート1!$A$1:$BT$1,0),0)</f>
        <v>7089.152</v>
      </c>
      <c r="O6" s="619">
        <f>VLOOKUP(年度マスタ!$K$4&amp;"_"&amp;O$5,データシート1!$A:$BT,MATCH("cb_"&amp;$G6,データシート1!$A$1:$BT$1,0),0)</f>
        <v>7642.4499999999962</v>
      </c>
      <c r="P6" s="619">
        <f>VLOOKUP(年度マスタ!$K$4&amp;"_"&amp;P$5,データシート1!$A:$BT,MATCH("cb_"&amp;$G6,データシート1!$A$1:$BT$1,0),0)</f>
        <v>8153.945999999989</v>
      </c>
      <c r="Q6" s="619">
        <f>VLOOKUP(年度マスタ!$K$4&amp;"_"&amp;Q$5,データシート1!$A:$BT,MATCH("cb_"&amp;$G6,データシート1!$A$1:$BT$1,0),0)</f>
        <v>8691.6839999999829</v>
      </c>
      <c r="R6" s="633">
        <f>VLOOKUP(年度マスタ!$K$4&amp;"_"&amp;R$5,データシート1!$A:$BT,MATCH("cb_"&amp;$G6,データシート1!$A$1:$BT$1,0),0)</f>
        <v>9101.413999999977</v>
      </c>
      <c r="S6" s="568"/>
      <c r="T6" s="190"/>
      <c r="U6" s="581"/>
      <c r="V6" s="195"/>
      <c r="W6" s="195"/>
      <c r="X6" s="195"/>
      <c r="Y6" s="196" t="s">
        <v>372</v>
      </c>
      <c r="Z6" s="663" t="s">
        <v>373</v>
      </c>
      <c r="AA6" s="663"/>
      <c r="AB6" s="663"/>
      <c r="AC6" s="664">
        <f>SUM(AC7:AC8)</f>
        <v>754962</v>
      </c>
      <c r="AD6" s="664">
        <f>SUM(AD7:AD8)</f>
        <v>984148.44300000009</v>
      </c>
      <c r="AE6" s="665">
        <f>$AD6*3600/100000000</f>
        <v>35.429343948000003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14524.082</v>
      </c>
      <c r="K7" s="617">
        <f>VLOOKUP(年度マスタ!$K$4&amp;"_"&amp;K$5,データシート1!$A:$BT,MATCH("cb_"&amp;$G7,データシート1!$A$1:$BT$1,0),0)</f>
        <v>15191.082</v>
      </c>
      <c r="L7" s="617">
        <f>VLOOKUP(年度マスタ!$K$4&amp;"_"&amp;L$5,データシート1!$A:$BT,MATCH("cb_"&amp;$G7,データシート1!$A$1:$BT$1,0),0)</f>
        <v>16816.682000000001</v>
      </c>
      <c r="M7" s="617">
        <f>VLOOKUP(年度マスタ!$K$4&amp;"_"&amp;M$5,データシート1!$A:$BT,MATCH("cb_"&amp;$G7,データシート1!$A$1:$BT$1,0),0)</f>
        <v>18084.081999999999</v>
      </c>
      <c r="N7" s="617">
        <f>VLOOKUP(年度マスタ!$K$4&amp;"_"&amp;N$5,データシート1!$A:$BT,MATCH("cb_"&amp;$G7,データシート1!$A$1:$BT$1,0),0)</f>
        <v>20094.182000000001</v>
      </c>
      <c r="O7" s="617">
        <f>VLOOKUP(年度マスタ!$K$4&amp;"_"&amp;O$5,データシート1!$A:$BT,MATCH("cb_"&amp;$G7,データシート1!$A$1:$BT$1,0),0)</f>
        <v>20341.482000000011</v>
      </c>
      <c r="P7" s="617">
        <f>VLOOKUP(年度マスタ!$K$4&amp;"_"&amp;P$5,データシート1!$A:$BT,MATCH("cb_"&amp;$G7,データシート1!$A$1:$BT$1,0),0)</f>
        <v>20739.882000000009</v>
      </c>
      <c r="Q7" s="617">
        <f>VLOOKUP(年度マスタ!$K$4&amp;"_"&amp;Q$5,データシート1!$A:$BT,MATCH("cb_"&amp;$G7,データシート1!$A$1:$BT$1,0),0)</f>
        <v>20761.882000000012</v>
      </c>
      <c r="R7" s="634">
        <f>VLOOKUP(年度マスタ!$K$4&amp;"_"&amp;R$5,データシート1!$A:$BT,MATCH("cb_"&amp;$G7,データシート1!$A$1:$BT$1,0),0)</f>
        <v>20781.682000000012</v>
      </c>
      <c r="S7" s="568"/>
      <c r="T7" s="190"/>
      <c r="U7" s="581"/>
      <c r="V7" s="195"/>
      <c r="W7" s="195"/>
      <c r="X7" s="195"/>
      <c r="Y7" s="196" t="s">
        <v>375</v>
      </c>
      <c r="Z7" s="212" t="s">
        <v>376</v>
      </c>
      <c r="AA7" s="212"/>
      <c r="AB7" s="212"/>
      <c r="AC7" s="1022">
        <f>VLOOKUP(年度マスタ!$K$4&amp;"_"&amp;年度マスタ!$K$9,データシート3!A:AB,MATCH("ea_"&amp;$Y7&amp;"_設備",データシート3!$A$1:$AB$1,0),0)</f>
        <v>162880</v>
      </c>
      <c r="AD7" s="1022">
        <f>VLOOKUP(年度マスタ!$K$4&amp;"_"&amp;年度マスタ!$K$9,データシート3!A:AB,MATCH("ea_"&amp;$Y7&amp;"_年間発電",データシート3!$A$1:$AB$1,0),0)/10^3</f>
        <v>212424.23399999997</v>
      </c>
      <c r="AE7" s="554">
        <f t="shared" ref="AE7:AE16" si="0">$AD7*3600/100000000</f>
        <v>7.6472724239999987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592082</v>
      </c>
      <c r="AD8" s="1022">
        <f>VLOOKUP(年度マスタ!$K$4&amp;"_"&amp;年度マスタ!$K$9,データシート3!A:AB,MATCH("ea_"&amp;$Y8&amp;"_年間発電",データシート3!$A$1:$AB$1,0),0)/10^3</f>
        <v>771724.20900000015</v>
      </c>
      <c r="AE8" s="554">
        <f t="shared" si="0"/>
        <v>27.782071524000006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100000</v>
      </c>
      <c r="AD9" s="666">
        <f>VLOOKUP(年度マスタ!$K$4&amp;"_"&amp;年度マスタ!$K$9,データシート3!A:AB,MATCH("ea_"&amp;$Y9&amp;"_年間発電",データシート3!$A$1:$AB$1,0),0)/10^3</f>
        <v>214654.94</v>
      </c>
      <c r="AE9" s="667">
        <f t="shared" si="0"/>
        <v>7.7275778400000004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1646</v>
      </c>
      <c r="AD10" s="666">
        <f>SUM(AD11:AD12)</f>
        <v>12777.212000000001</v>
      </c>
      <c r="AE10" s="667">
        <f t="shared" si="0"/>
        <v>0.45997963200000003</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222</v>
      </c>
      <c r="AD11" s="1022">
        <f>VLOOKUP(年度マスタ!$K$4&amp;"_"&amp;年度マスタ!$K$9,データシート3!A:AB,MATCH("ea_"&amp;$Y11&amp;"_年間発電",データシート3!$A$1:$AB$1,0),0)/10^3</f>
        <v>1190.673</v>
      </c>
      <c r="AE11" s="554">
        <f t="shared" si="0"/>
        <v>4.2864227999999997E-2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19591.825000000001</v>
      </c>
      <c r="K12" s="651">
        <f t="shared" ref="K12:Q12" si="1">SUM(K6:K11)</f>
        <v>20683.837</v>
      </c>
      <c r="L12" s="651">
        <f t="shared" si="1"/>
        <v>22722.757000000001</v>
      </c>
      <c r="M12" s="651">
        <f t="shared" si="1"/>
        <v>24586.566999999995</v>
      </c>
      <c r="N12" s="651">
        <f t="shared" si="1"/>
        <v>27183.334000000003</v>
      </c>
      <c r="O12" s="651">
        <f t="shared" si="1"/>
        <v>27983.932000000008</v>
      </c>
      <c r="P12" s="651">
        <f t="shared" si="1"/>
        <v>28893.827999999998</v>
      </c>
      <c r="Q12" s="651">
        <f t="shared" si="1"/>
        <v>29453.565999999995</v>
      </c>
      <c r="R12" s="652">
        <f t="shared" ref="R12" si="2">SUM(R6:R11)</f>
        <v>29883.09599999999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1424</v>
      </c>
      <c r="AD12" s="1022">
        <f>VLOOKUP(年度マスタ!$K$4&amp;"_"&amp;年度マスタ!$K$9,データシート3!A:AB,MATCH("ea_"&amp;$Y12&amp;"_年間発電",データシート3!$A$1:$AB$1,0),0)/10^3</f>
        <v>11586.539000000001</v>
      </c>
      <c r="AE12" s="554">
        <f t="shared" si="0"/>
        <v>0.41711540400000008</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3.89087425</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18.798988179999998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6081.8997291600008</v>
      </c>
      <c r="K19" s="615">
        <f>K6*別紙!$C5/100*別紙!$E5/10^3</f>
        <v>6591.9651305999996</v>
      </c>
      <c r="L19" s="615">
        <f>L6*別紙!$C5/100*別紙!$E5/10^3</f>
        <v>7087.998728999999</v>
      </c>
      <c r="M19" s="615">
        <f>M6*別紙!$C5/100*別紙!$E5/10^3</f>
        <v>7803.7622981999948</v>
      </c>
      <c r="N19" s="615">
        <f>N6*別紙!$C5/100*別紙!$E5/10^3</f>
        <v>8507.8330982400003</v>
      </c>
      <c r="O19" s="615">
        <f>O6*別紙!$C5/100*別紙!$E5/10^3</f>
        <v>9171.8570939999954</v>
      </c>
      <c r="P19" s="615">
        <f>P6*別紙!$C5/100*別紙!$E5/10^3</f>
        <v>9785.7136735199856</v>
      </c>
      <c r="Q19" s="615">
        <f>Q6*別紙!$C5/100*別紙!$E5/10^3</f>
        <v>10431.063802079978</v>
      </c>
      <c r="R19" s="639">
        <f>R6*別紙!$C5/100*別紙!$E5/10^3</f>
        <v>10922.78896967997</v>
      </c>
      <c r="S19" s="572"/>
      <c r="T19" s="191"/>
      <c r="U19" s="588"/>
      <c r="W19" s="201"/>
      <c r="X19" s="201"/>
      <c r="Y19" s="173"/>
      <c r="Z19" s="628" t="s">
        <v>389</v>
      </c>
      <c r="AA19" s="671"/>
      <c r="AB19" s="672"/>
      <c r="AC19" s="673">
        <f>SUM($AC$6,$AC$9,$AC$10,$AC$13)</f>
        <v>856608</v>
      </c>
      <c r="AD19" s="673">
        <f>SUM($AD$6,$AD$9,$AD$10,$AD$13)</f>
        <v>1211580.5950000002</v>
      </c>
      <c r="AE19" s="674">
        <f>SUM($AE$6,$AE$9,$AE$10,$AE$13,$AE$17,$AE$18)</f>
        <v>66.30676385000001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19211.874706319999</v>
      </c>
      <c r="K20" s="617">
        <f>K7*別紙!$C6/100*別紙!$E6/10^3</f>
        <v>20094.155626319996</v>
      </c>
      <c r="L20" s="617">
        <f>L7*別紙!$C6/100*別紙!$E6/10^3</f>
        <v>22244.434282319995</v>
      </c>
      <c r="M20" s="617">
        <f>M7*別紙!$C6/100*別紙!$E6/10^3</f>
        <v>23920.90030632</v>
      </c>
      <c r="N20" s="617">
        <f>N7*別紙!$C6/100*別紙!$E6/10^3</f>
        <v>26579.780182319999</v>
      </c>
      <c r="O20" s="617">
        <f>O7*別紙!$C6/100*別紙!$E6/10^3</f>
        <v>26906.898730320016</v>
      </c>
      <c r="P20" s="617">
        <f>P7*別紙!$C6/100*別紙!$E6/10^3</f>
        <v>27433.886314320014</v>
      </c>
      <c r="Q20" s="617">
        <f>Q7*別紙!$C6/100*別紙!$E6/10^3</f>
        <v>27462.987034320016</v>
      </c>
      <c r="R20" s="634">
        <f>R7*別紙!$C6/100*別紙!$E6/10^3</f>
        <v>27489.177682320013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25293.774435480002</v>
      </c>
      <c r="K25" s="657">
        <f t="shared" si="3"/>
        <v>26686.120756919998</v>
      </c>
      <c r="L25" s="657">
        <f t="shared" si="3"/>
        <v>29332.433011319994</v>
      </c>
      <c r="M25" s="657">
        <f t="shared" si="3"/>
        <v>31724.662604519996</v>
      </c>
      <c r="N25" s="657">
        <f t="shared" si="3"/>
        <v>35087.613280559999</v>
      </c>
      <c r="O25" s="657">
        <f t="shared" si="3"/>
        <v>36078.755824320011</v>
      </c>
      <c r="P25" s="657">
        <f t="shared" si="3"/>
        <v>37219.599987840003</v>
      </c>
      <c r="Q25" s="657">
        <f t="shared" si="3"/>
        <v>37894.050836399998</v>
      </c>
      <c r="R25" s="658">
        <f t="shared" ref="R25" si="4">SUM(R19:R24)</f>
        <v>38411.966651999981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268577.86644484516</v>
      </c>
      <c r="K26" s="654">
        <f>(VLOOKUP(年度マスタ!$K$4&amp;"_"&amp;K$18,データシート1!$A:$BT,MATCH("da_合計",データシート1!$A$1:$BT$1,0),0))/10^3</f>
        <v>269191.79675216193</v>
      </c>
      <c r="L26" s="654">
        <f>(VLOOKUP(年度マスタ!$K$4&amp;"_"&amp;L$18,データシート1!$A:$BT,MATCH("da_合計",データシート1!$A$1:$BT$1,0),0))/10^3</f>
        <v>258663.63724984368</v>
      </c>
      <c r="M26" s="654">
        <f>(VLOOKUP(年度マスタ!$K$4&amp;"_"&amp;M$18,データシート1!$A:$BT,MATCH("da_合計",データシート1!$A$1:$BT$1,0),0))/10^3</f>
        <v>240580.5781841756</v>
      </c>
      <c r="N26" s="654">
        <f>(VLOOKUP(年度マスタ!$K$4&amp;"_"&amp;N$18,データシート1!$A:$BT,MATCH("da_合計",データシート1!$A$1:$BT$1,0),0))/10^3</f>
        <v>243153.78743601096</v>
      </c>
      <c r="O26" s="654">
        <f>(VLOOKUP(年度マスタ!$K$4&amp;"_"&amp;O$18,データシート1!$A:$BT,MATCH("da_合計",データシート1!$A$1:$BT$1,0),0))/10^3</f>
        <v>258019.99696771801</v>
      </c>
      <c r="P26" s="654">
        <f>(VLOOKUP(年度マスタ!$K$4&amp;"_"&amp;P$18,データシート1!$A:$BT,MATCH("da_合計",データシート1!$A$1:$BT$1,0),0))/10^3</f>
        <v>255993.60866162385</v>
      </c>
      <c r="Q26" s="654">
        <f>(VLOOKUP(年度マスタ!$K$4&amp;"_"&amp;Q$18,データシート1!$A:$BT,MATCH("da_合計",データシート1!$A$1:$BT$1,0),0))/10^3</f>
        <v>240469.4225340393</v>
      </c>
      <c r="R26" s="655">
        <f>Q26</f>
        <v>240469.4225340393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9.4176689875054551E-2</v>
      </c>
      <c r="K27" s="839">
        <f t="shared" ref="K27:P27" si="5">K25/K26</f>
        <v>9.9134227264322E-2</v>
      </c>
      <c r="L27" s="839">
        <f t="shared" si="5"/>
        <v>0.1133999093308494</v>
      </c>
      <c r="M27" s="839">
        <f t="shared" si="5"/>
        <v>0.13186709768497312</v>
      </c>
      <c r="N27" s="839">
        <f t="shared" si="5"/>
        <v>0.14430214577592693</v>
      </c>
      <c r="O27" s="839">
        <f t="shared" si="5"/>
        <v>0.13982930101667268</v>
      </c>
      <c r="P27" s="839">
        <f t="shared" si="5"/>
        <v>0.14539269235052435</v>
      </c>
      <c r="Q27" s="839">
        <f>Q25/Q26</f>
        <v>0.1575836563213602</v>
      </c>
      <c r="R27" s="840">
        <f>R25/R26</f>
        <v>0.15973742626908263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0.15973742626908263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5.0383977398560793</v>
      </c>
      <c r="AA52" s="173"/>
      <c r="AB52" s="678" t="s">
        <v>413</v>
      </c>
      <c r="AC52" s="679">
        <f>$AD6</f>
        <v>984148.44300000009</v>
      </c>
      <c r="AD52" s="680">
        <f>R19+R20</f>
        <v>38411.966651999981</v>
      </c>
      <c r="AE52" s="681">
        <f t="shared" ref="AE52:AE54" si="6">IFERROR(AD52/AC52,"-")</f>
        <v>3.9030663438239042E-2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971111.17246596096</v>
      </c>
      <c r="Z53" s="1130"/>
      <c r="AA53" s="173"/>
      <c r="AB53" s="678" t="s">
        <v>377</v>
      </c>
      <c r="AC53" s="679">
        <f>$AD9</f>
        <v>214654.94</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12777.212000000001</v>
      </c>
      <c r="AD54" s="679">
        <f>R22</f>
        <v>0</v>
      </c>
      <c r="AE54" s="681">
        <f t="shared" si="6"/>
        <v>0</v>
      </c>
      <c r="AF54" s="473"/>
      <c r="AG54" s="41"/>
      <c r="AH54" s="420"/>
      <c r="AI54" s="442" t="s">
        <v>440</v>
      </c>
      <c r="AJ54" s="443">
        <f>VLOOKUP(年度マスタ!$K$4&amp;"_"&amp;AJ$53,データシート1!$A$1:$BT$2000,MATCH("ca_太陽光発電（10kW未満）",データシート1!$A$1:$BT$1,0),0)</f>
        <v>1188</v>
      </c>
      <c r="AK54" s="443">
        <f>VLOOKUP(年度マスタ!$K$4&amp;"_"&amp;AK$53,データシート1!$A$1:$BT$2000,MATCH("ca_太陽光発電（10kW未満）",データシート1!$A$1:$BT$1,0),0)</f>
        <v>1267</v>
      </c>
      <c r="AL54" s="443">
        <f>VLOOKUP(年度マスタ!$K$4&amp;"_"&amp;AL$53,データシート1!$A$1:$BT$2000,MATCH("ca_太陽光発電（10kW未満）",データシート1!$A$1:$BT$1,0),0)</f>
        <v>1342</v>
      </c>
      <c r="AM54" s="443">
        <f>VLOOKUP(年度マスタ!$K$4&amp;"_"&amp;AM$53,データシート1!$A$1:$BT$2000,MATCH("ca_太陽光発電（10kW未満）",データシート1!$A$1:$BT$1,0),0)</f>
        <v>1452</v>
      </c>
      <c r="AN54" s="443">
        <f>VLOOKUP(年度マスタ!$K$4&amp;"_"&amp;AN$53,データシート1!$A$1:$BT$2000,MATCH("ca_太陽光発電（10kW未満）",データシート1!$A$1:$BT$1,0),0)</f>
        <v>1561</v>
      </c>
      <c r="AO54" s="443">
        <f>VLOOKUP(年度マスタ!$K$4&amp;"_"&amp;AO$53,データシート1!$A$1:$BT$2000,MATCH("ca_太陽光発電（10kW未満）",データシート1!$A$1:$BT$1,0),0)</f>
        <v>1659</v>
      </c>
      <c r="AP54" s="443">
        <f>VLOOKUP(年度マスタ!$K$4&amp;"_"&amp;AP$53,データシート1!$A$1:$BT$2000,MATCH("ca_太陽光発電（10kW未満）",データシート1!$A$1:$BT$1,0),0)</f>
        <v>1743</v>
      </c>
      <c r="AQ54" s="443">
        <f>VLOOKUP(年度マスタ!$K$4&amp;"_"&amp;AQ$53,データシート1!$A$1:$BT$2000,MATCH("ca_太陽光発電（10kW未満）",データシート1!$A$1:$BT$1,0),0)</f>
        <v>1834</v>
      </c>
      <c r="AR54" s="443">
        <f>VLOOKUP(年度マスタ!$K$4&amp;"_"&amp;AR$53,データシート1!$A$1:$BT$2000,MATCH("ca_太陽光発電（10kW未満）",データシート1!$A$1:$BT$1,0),0)</f>
        <v>1911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東温市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愛媛県</v>
      </c>
      <c r="AY12" s="1023" t="str">
        <f>年度マスタ!$J4</f>
        <v>東温市</v>
      </c>
      <c r="AZ12" s="1023" t="str">
        <f>年度マスタ!$K4</f>
        <v>38215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47329</v>
      </c>
      <c r="AY21" s="18" t="str">
        <f>IF(IFERROR(比較地域マスタ!$Z6,"")=0,"",IFERROR(比較地域マスタ!$Z6,""))</f>
        <v>西原町</v>
      </c>
      <c r="BB21" s="110" t="str">
        <f t="shared" ref="BB21:BC68" si="0">AX21</f>
        <v>47329</v>
      </c>
      <c r="BC21" s="1031" t="str">
        <f t="shared" si="0"/>
        <v>西原町</v>
      </c>
      <c r="BD21" s="34">
        <f>SUM(BE21,BI21:BK21,BQ21)</f>
        <v>277.50009920307281</v>
      </c>
      <c r="BE21" s="34">
        <f>SUM(BF21:BH21)</f>
        <v>75.875303722285693</v>
      </c>
      <c r="BF21" s="34">
        <f>VLOOKUP($AX21&amp;"_"&amp;$BC$14,データシート1!$A:$BT,MATCH($BC$12&amp;"_"&amp;BF$20,データシート1!$A$1:$BT$1,0),0)</f>
        <v>69.465777949655262</v>
      </c>
      <c r="BG21" s="34">
        <f>VLOOKUP($AX21&amp;"_"&amp;$BC$14,データシート1!$A:$BT,MATCH($BC$12&amp;"_"&amp;BG$20,データシート1!$A$1:$BT$1,0),0)</f>
        <v>5.4682311062989166</v>
      </c>
      <c r="BH21" s="34">
        <f>VLOOKUP($AX21&amp;"_"&amp;$BC$14,データシート1!$A:$BT,MATCH($BC$12&amp;"_"&amp;BH$20,データシート1!$A$1:$BT$1,0),0)</f>
        <v>0.9412946663315096</v>
      </c>
      <c r="BI21" s="34">
        <f>VLOOKUP($AX21&amp;"_"&amp;$BC$14,データシート1!$A:$BT,MATCH($BC$12&amp;"_"&amp;BI$20,データシート1!$A$1:$BT$1,0),0)</f>
        <v>80.422610231553961</v>
      </c>
      <c r="BJ21" s="34">
        <f>VLOOKUP($AX21&amp;"_"&amp;$BC$14,データシート1!$A:$BT,MATCH($BC$12&amp;"_"&amp;BJ$20,データシート1!$A$1:$BT$1,0),0)</f>
        <v>50.456158546379669</v>
      </c>
      <c r="BK21" s="34">
        <f t="shared" ref="BK21:BK68" si="1">SUM(BL21,BO21:BP21)</f>
        <v>66.857659915074251</v>
      </c>
      <c r="BL21" s="34">
        <f t="shared" ref="BL21:BL67" si="2">SUM(BM21:BN21)</f>
        <v>62.259304378915417</v>
      </c>
      <c r="BM21" s="34">
        <f>VLOOKUP($AX21&amp;"_"&amp;$BC$14,データシート1!$A:$BT,MATCH($BC$12&amp;"_"&amp;BM$20,データシート1!$A$1:$BT$1,0),0)</f>
        <v>31.159544307319575</v>
      </c>
      <c r="BN21" s="34">
        <f>VLOOKUP($AX21&amp;"_"&amp;$BC$14,データシート1!$A:$BT,MATCH($BC$12&amp;"_"&amp;BN$20,データシート1!$A$1:$BT$1,0),0)</f>
        <v>31.099760071595842</v>
      </c>
      <c r="BO21" s="34">
        <f>VLOOKUP($AX21&amp;"_"&amp;$BC$14,データシート1!$A:$BT,MATCH($BC$12&amp;"_"&amp;BO$20,データシート1!$A$1:$BT$1,0),0)</f>
        <v>2.0775300554155698</v>
      </c>
      <c r="BP21" s="34">
        <f>VLOOKUP($AX21&amp;"_"&amp;$BC$14,データシート1!$A:$BT,MATCH($BC$12&amp;"_"&amp;BP$20,データシート1!$A$1:$BT$1,0),0)</f>
        <v>2.520825480743266</v>
      </c>
      <c r="BQ21" s="34">
        <f>VLOOKUP($AX21&amp;"_"&amp;$BC$14,データシート1!$A:$BT,MATCH($BC$12&amp;"_"&amp;BQ$20,データシート1!$A$1:$BT$1,0),0)</f>
        <v>3.8883667877792281</v>
      </c>
      <c r="BR21" s="35">
        <f t="shared" ref="BR21:BR68" si="3">BD21</f>
        <v>277.50009920307281</v>
      </c>
      <c r="BT21" s="111" t="str">
        <f t="shared" ref="BT21:BT68" si="4">AY21</f>
        <v>西原町</v>
      </c>
      <c r="BU21" s="34">
        <f>BD21</f>
        <v>277.50009920307281</v>
      </c>
      <c r="BV21" s="60">
        <f>BE21/$BR21</f>
        <v>0.27342442017204693</v>
      </c>
      <c r="BW21" s="60">
        <f t="shared" ref="BW21:CH42" si="5">BF21/$BR21</f>
        <v>0.25032703825745534</v>
      </c>
      <c r="BX21" s="60">
        <f t="shared" si="5"/>
        <v>1.9705330275566136E-2</v>
      </c>
      <c r="BY21" s="60">
        <f t="shared" si="5"/>
        <v>3.3920516390254555E-3</v>
      </c>
      <c r="BZ21" s="60">
        <f t="shared" si="5"/>
        <v>0.2898111044374842</v>
      </c>
      <c r="CA21" s="60">
        <f t="shared" si="5"/>
        <v>0.1818239297617554</v>
      </c>
      <c r="CB21" s="60">
        <f t="shared" si="5"/>
        <v>0.24092841806931478</v>
      </c>
      <c r="CC21" s="60">
        <f t="shared" si="5"/>
        <v>0.22435777341237798</v>
      </c>
      <c r="CD21" s="60">
        <f t="shared" si="5"/>
        <v>0.11228660601132694</v>
      </c>
      <c r="CE21" s="60">
        <f t="shared" si="5"/>
        <v>0.11207116740105104</v>
      </c>
      <c r="CF21" s="60">
        <f t="shared" si="5"/>
        <v>7.4865921179193759E-3</v>
      </c>
      <c r="CG21" s="60">
        <f t="shared" si="5"/>
        <v>9.084052539017444E-3</v>
      </c>
      <c r="CH21" s="60">
        <f>BQ21/$BR21</f>
        <v>1.4012127559398622E-2</v>
      </c>
      <c r="CI21" s="112">
        <f t="shared" ref="CI21:CI68" si="6">BR21/$BR21</f>
        <v>1</v>
      </c>
      <c r="CK21" s="113" t="str">
        <f t="shared" ref="CK21:CK68" si="7">AY21</f>
        <v>西原町</v>
      </c>
      <c r="CL21" s="114">
        <f>CN21+CP21+CR21</f>
        <v>75.875303722285693</v>
      </c>
      <c r="CM21" s="61">
        <f>IF(IF(CL21=0,0,CW21/CL21)&gt;1,1,IF(CL21=0,0,CW21/CL21))</f>
        <v>0.19802227158119351</v>
      </c>
      <c r="CN21" s="62">
        <f>BF21</f>
        <v>69.465777949655262</v>
      </c>
      <c r="CO21" s="61">
        <f>IF(IF(CN21=0,0,CX21/CN21)&gt;1,1,IF(CN21=0,0,CX21/CN21))</f>
        <v>0.21629355408485085</v>
      </c>
      <c r="CP21" s="62">
        <f t="shared" ref="CP21:CP68" si="8">BG21</f>
        <v>5.4682311062989166</v>
      </c>
      <c r="CQ21" s="61">
        <f>IF(IF(CP21=0,0,CY21/CP21)&gt;1,1,IF(CP21=0,0,CY21/CP21))</f>
        <v>0</v>
      </c>
      <c r="CR21" s="62">
        <f t="shared" ref="CR21:CR68" si="9">BH21</f>
        <v>0.9412946663315096</v>
      </c>
      <c r="CS21" s="61">
        <f>IF(IF(CR21=0,0,CZ21/CR21)&gt;1,1,IF(CR21=0,0,CZ21/CR21))</f>
        <v>0</v>
      </c>
      <c r="CT21" s="62">
        <f t="shared" ref="CT21:CT68" si="10">BI21</f>
        <v>80.422610231553961</v>
      </c>
      <c r="CU21" s="63">
        <f>IF(IF(CT21=0,0,DA21/CT21)&gt;1,1,IF(CT21=0,0,DA21/CT21))</f>
        <v>0.56368476314654004</v>
      </c>
      <c r="CV21" s="16"/>
      <c r="CW21" s="956">
        <f>SUM(CX21:CZ21)</f>
        <v>15.025</v>
      </c>
      <c r="CX21" s="957">
        <f>VLOOKUP($AX21&amp;"_"&amp;$CW$14,データシート1!$A:$BT,MATCH($CW$12&amp;"_"&amp;CX$20,データシート1!$A$1:$BT$1,0),0)</f>
        <v>15.025</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45.332999999999998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60.357999999999997</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7</v>
      </c>
      <c r="DM21" s="16"/>
      <c r="DN21" s="118">
        <f>IF($DD21=0,0,ROUND(CX21/$DD21,2))</f>
        <v>0.25</v>
      </c>
      <c r="DO21" s="119">
        <f>IF($DD21=0,0,ROUND(CY21/$DD21,2))</f>
        <v>0</v>
      </c>
      <c r="DP21" s="119">
        <f t="shared" ref="DP21:DR36" si="13">IF($DD21=0,0,ROUND(CZ21/$DD21,2))</f>
        <v>0</v>
      </c>
      <c r="DQ21" s="119">
        <f t="shared" si="13"/>
        <v>0.75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44206</v>
      </c>
      <c r="AY22" s="18" t="str">
        <f>IF(IFERROR(比較地域マスタ!$Z7,"")=0,"",IFERROR(比較地域マスタ!$Z7,""))</f>
        <v>臼杵市</v>
      </c>
      <c r="BB22" s="110" t="str">
        <f t="shared" si="0"/>
        <v>44206</v>
      </c>
      <c r="BC22" s="1031" t="str">
        <f t="shared" si="0"/>
        <v>臼杵市</v>
      </c>
      <c r="BD22" s="34">
        <f t="shared" ref="BD22:BD68" si="14">SUM(BE22,BI22:BK22,BQ22)</f>
        <v>512.33978435837446</v>
      </c>
      <c r="BE22" s="34">
        <f t="shared" ref="BE22:BE67" si="15">SUM(BF22:BH22)</f>
        <v>295.01965954693765</v>
      </c>
      <c r="BF22" s="34">
        <f>VLOOKUP($AX22&amp;"_"&amp;$BC$14,データシート1!$A:$BT,MATCH($BC$12&amp;"_"&amp;BF$20,データシート1!$A$1:$BT$1,0),0)</f>
        <v>281.44365954501939</v>
      </c>
      <c r="BG22" s="34">
        <f>VLOOKUP($AX22&amp;"_"&amp;$BC$14,データシート1!$A:$BT,MATCH($BC$12&amp;"_"&amp;BG$20,データシート1!$A$1:$BT$1,0),0)</f>
        <v>3.6301419795340828</v>
      </c>
      <c r="BH22" s="34">
        <f>VLOOKUP($AX22&amp;"_"&amp;$BC$14,データシート1!$A:$BT,MATCH($BC$12&amp;"_"&amp;BH$20,データシート1!$A$1:$BT$1,0),0)</f>
        <v>9.945858022384213</v>
      </c>
      <c r="BI22" s="34">
        <f>VLOOKUP($AX22&amp;"_"&amp;$BC$14,データシート1!$A:$BT,MATCH($BC$12&amp;"_"&amp;BI$20,データシート1!$A$1:$BT$1,0),0)</f>
        <v>36.646739152320897</v>
      </c>
      <c r="BJ22" s="34">
        <f>VLOOKUP($AX22&amp;"_"&amp;$BC$14,データシート1!$A:$BT,MATCH($BC$12&amp;"_"&amp;BJ$20,データシート1!$A$1:$BT$1,0),0)</f>
        <v>34.835734158155702</v>
      </c>
      <c r="BK22" s="34">
        <f t="shared" si="1"/>
        <v>145.83765150096019</v>
      </c>
      <c r="BL22" s="34">
        <f t="shared" si="2"/>
        <v>66.002660989949334</v>
      </c>
      <c r="BM22" s="34">
        <f>VLOOKUP($AX22&amp;"_"&amp;$BC$14,データシート1!$A:$BT,MATCH($BC$12&amp;"_"&amp;BM$20,データシート1!$A$1:$BT$1,0),0)</f>
        <v>31.882604482295324</v>
      </c>
      <c r="BN22" s="34">
        <f>VLOOKUP($AX22&amp;"_"&amp;$BC$14,データシート1!$A:$BT,MATCH($BC$12&amp;"_"&amp;BN$20,データシート1!$A$1:$BT$1,0),0)</f>
        <v>34.120056507654006</v>
      </c>
      <c r="BO22" s="34">
        <f>VLOOKUP($AX22&amp;"_"&amp;$BC$14,データシート1!$A:$BT,MATCH($BC$12&amp;"_"&amp;BO$20,データシート1!$A$1:$BT$1,0),0)</f>
        <v>2.1503971654475702</v>
      </c>
      <c r="BP22" s="34">
        <f>VLOOKUP($AX22&amp;"_"&amp;$BC$14,データシート1!$A:$BT,MATCH($BC$12&amp;"_"&amp;BP$20,データシート1!$A$1:$BT$1,0),0)</f>
        <v>77.684593345563286</v>
      </c>
      <c r="BQ22" s="34">
        <f>VLOOKUP($AX22&amp;"_"&amp;$BC$14,データシート1!$A:$BT,MATCH($BC$12&amp;"_"&amp;BQ$20,データシート1!$A$1:$BT$1,0),0)</f>
        <v>0</v>
      </c>
      <c r="BR22" s="35">
        <f t="shared" si="3"/>
        <v>512.33978435837446</v>
      </c>
      <c r="BT22" s="121" t="str">
        <f t="shared" si="4"/>
        <v>臼杵市</v>
      </c>
      <c r="BU22" s="33">
        <f>BD22</f>
        <v>512.33978435837446</v>
      </c>
      <c r="BV22" s="59">
        <f t="shared" ref="BV22:BZ68" si="16">BE22/$BR22</f>
        <v>0.57582812921000015</v>
      </c>
      <c r="BW22" s="59">
        <f t="shared" si="5"/>
        <v>0.54933008940050132</v>
      </c>
      <c r="BX22" s="59">
        <f t="shared" si="5"/>
        <v>7.0854188770061426E-3</v>
      </c>
      <c r="BY22" s="59">
        <f t="shared" si="5"/>
        <v>1.9412620932492772E-2</v>
      </c>
      <c r="BZ22" s="59">
        <f t="shared" si="5"/>
        <v>7.1528193341876059E-2</v>
      </c>
      <c r="CA22" s="59">
        <f t="shared" si="5"/>
        <v>6.7993420034288404E-2</v>
      </c>
      <c r="CB22" s="59">
        <f t="shared" si="5"/>
        <v>0.28465025741383537</v>
      </c>
      <c r="CC22" s="59">
        <f t="shared" si="5"/>
        <v>0.12882595301984473</v>
      </c>
      <c r="CD22" s="59">
        <f t="shared" si="5"/>
        <v>6.222941386881229E-2</v>
      </c>
      <c r="CE22" s="59">
        <f t="shared" si="5"/>
        <v>6.6596539151032447E-2</v>
      </c>
      <c r="CF22" s="59">
        <f t="shared" si="5"/>
        <v>4.1972090224080619E-3</v>
      </c>
      <c r="CG22" s="59">
        <f t="shared" si="5"/>
        <v>0.15162709537158256</v>
      </c>
      <c r="CH22" s="59">
        <f t="shared" si="5"/>
        <v>0</v>
      </c>
      <c r="CI22" s="122">
        <f t="shared" si="6"/>
        <v>1</v>
      </c>
      <c r="CK22" s="123" t="str">
        <f t="shared" si="7"/>
        <v>臼杵市</v>
      </c>
      <c r="CL22" s="124">
        <f t="shared" ref="CL22:CL68" si="17">CN22+CP22+CR22</f>
        <v>295.01965954693765</v>
      </c>
      <c r="CM22" s="65">
        <f t="shared" ref="CM22:CM68" si="18">IF(IF(CL22=0,0,CW22/CL22)&gt;1,1,IF(CL22=0,0,CW22/CL22))</f>
        <v>1</v>
      </c>
      <c r="CN22" s="66">
        <f t="shared" ref="CN22:CN68" si="19">BF22</f>
        <v>281.44365954501939</v>
      </c>
      <c r="CO22" s="65">
        <f t="shared" ref="CO22:CO68" si="20">IF(IF(CN22=0,0,CX22/CN22)&gt;1,1,IF(CN22=0,0,CX22/CN22))</f>
        <v>1</v>
      </c>
      <c r="CP22" s="66">
        <f t="shared" si="8"/>
        <v>3.6301419795340828</v>
      </c>
      <c r="CQ22" s="65">
        <f t="shared" ref="CQ22:CQ68" si="21">IF(IF(CP22=0,0,CY22/CP22)&gt;1,1,IF(CP22=0,0,CY22/CP22))</f>
        <v>0</v>
      </c>
      <c r="CR22" s="66">
        <f t="shared" si="9"/>
        <v>9.945858022384213</v>
      </c>
      <c r="CS22" s="65">
        <f t="shared" ref="CS22:CS68" si="22">IF(IF(CR22=0,0,CZ22/CR22)&gt;1,1,IF(CR22=0,0,CZ22/CR22))</f>
        <v>0</v>
      </c>
      <c r="CT22" s="66">
        <f t="shared" si="10"/>
        <v>36.646739152320897</v>
      </c>
      <c r="CU22" s="67">
        <f t="shared" ref="CU22:CU68" si="23">IF(IF(CT22=0,0,DA22/CT22)&gt;1,1,IF(CT22=0,0,DA22/CT22))</f>
        <v>0</v>
      </c>
      <c r="CV22" s="16"/>
      <c r="CW22" s="959">
        <f t="shared" ref="CW22:CW68" si="24">SUM(CX22:CZ22)</f>
        <v>328.26100000000002</v>
      </c>
      <c r="CX22" s="960">
        <f>VLOOKUP($AX22&amp;"_"&amp;$CW$14,データシート1!$A:$BT,MATCH($CW$12&amp;"_"&amp;CX$20,データシート1!$A$1:$BT$1,0),0)</f>
        <v>328.26100000000002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328.26100000000002</v>
      </c>
      <c r="DE22" s="16"/>
      <c r="DF22" s="125">
        <f>VLOOKUP($AX22&amp;"_"&amp;$DF$14,データシート1!$A:$BT,MATCH($DF$12&amp;"_"&amp;DF$20,データシート1!$A$1:$BT$1,0),0)</f>
        <v>5</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38210</v>
      </c>
      <c r="AY23" s="18" t="str">
        <f>IF(IFERROR(比較地域マスタ!$Z8,"")=0,"",IFERROR(比較地域マスタ!$Z8,""))</f>
        <v>伊予市</v>
      </c>
      <c r="BB23" s="110" t="str">
        <f t="shared" si="0"/>
        <v>38210</v>
      </c>
      <c r="BC23" s="1031" t="str">
        <f t="shared" si="0"/>
        <v>伊予市</v>
      </c>
      <c r="BD23" s="34">
        <f t="shared" si="14"/>
        <v>317.38855726137143</v>
      </c>
      <c r="BE23" s="34">
        <f t="shared" si="15"/>
        <v>162.3769262890757</v>
      </c>
      <c r="BF23" s="34">
        <f>VLOOKUP($AX23&amp;"_"&amp;$BC$14,データシート1!$A:$BT,MATCH($BC$12&amp;"_"&amp;BF$20,データシート1!$A$1:$BT$1,0),0)</f>
        <v>151.04941189316114</v>
      </c>
      <c r="BG23" s="34">
        <f>VLOOKUP($AX23&amp;"_"&amp;$BC$14,データシート1!$A:$BT,MATCH($BC$12&amp;"_"&amp;BG$20,データシート1!$A$1:$BT$1,0),0)</f>
        <v>2.3787928695737977</v>
      </c>
      <c r="BH23" s="34">
        <f>VLOOKUP($AX23&amp;"_"&amp;$BC$14,データシート1!$A:$BT,MATCH($BC$12&amp;"_"&amp;BH$20,データシート1!$A$1:$BT$1,0),0)</f>
        <v>8.9487215263407549</v>
      </c>
      <c r="BI23" s="34">
        <f>VLOOKUP($AX23&amp;"_"&amp;$BC$14,データシート1!$A:$BT,MATCH($BC$12&amp;"_"&amp;BI$20,データシート1!$A$1:$BT$1,0),0)</f>
        <v>35.380164929853265</v>
      </c>
      <c r="BJ23" s="34">
        <f>VLOOKUP($AX23&amp;"_"&amp;$BC$14,データシート1!$A:$BT,MATCH($BC$12&amp;"_"&amp;BJ$20,データシート1!$A$1:$BT$1,0),0)</f>
        <v>49.487380256498234</v>
      </c>
      <c r="BK23" s="34">
        <f t="shared" si="1"/>
        <v>67.125264746969634</v>
      </c>
      <c r="BL23" s="34">
        <f t="shared" si="2"/>
        <v>63.944822595123476</v>
      </c>
      <c r="BM23" s="34">
        <f>VLOOKUP($AX23&amp;"_"&amp;$BC$14,データシート1!$A:$BT,MATCH($BC$12&amp;"_"&amp;BM$20,データシート1!$A$1:$BT$1,0),0)</f>
        <v>28.361083968456668</v>
      </c>
      <c r="BN23" s="34">
        <f>VLOOKUP($AX23&amp;"_"&amp;$BC$14,データシート1!$A:$BT,MATCH($BC$12&amp;"_"&amp;BN$20,データシート1!$A$1:$BT$1,0),0)</f>
        <v>35.583738626666808</v>
      </c>
      <c r="BO23" s="34">
        <f>VLOOKUP($AX23&amp;"_"&amp;$BC$14,データシート1!$A:$BT,MATCH($BC$12&amp;"_"&amp;BO$20,データシート1!$A$1:$BT$1,0),0)</f>
        <v>2.1081832867992198</v>
      </c>
      <c r="BP23" s="34">
        <f>VLOOKUP($AX23&amp;"_"&amp;$BC$14,データシート1!$A:$BT,MATCH($BC$12&amp;"_"&amp;BP$20,データシート1!$A$1:$BT$1,0),0)</f>
        <v>1.0722588650469329</v>
      </c>
      <c r="BQ23" s="34">
        <f>VLOOKUP($AX23&amp;"_"&amp;$BC$14,データシート1!$A:$BT,MATCH($BC$12&amp;"_"&amp;BQ$20,データシート1!$A$1:$BT$1,0),0)</f>
        <v>3.0188210389746319</v>
      </c>
      <c r="BR23" s="35">
        <f t="shared" si="3"/>
        <v>317.38855726137143</v>
      </c>
      <c r="BT23" s="121" t="str">
        <f t="shared" si="4"/>
        <v>伊予市</v>
      </c>
      <c r="BU23" s="33">
        <f t="shared" ref="BU23:BU68" si="25">BD23</f>
        <v>317.38855726137143</v>
      </c>
      <c r="BV23" s="59">
        <f t="shared" si="16"/>
        <v>0.5116029629113481</v>
      </c>
      <c r="BW23" s="59">
        <f t="shared" si="5"/>
        <v>0.47591322509075529</v>
      </c>
      <c r="BX23" s="59">
        <f t="shared" si="5"/>
        <v>7.4948917191581263E-3</v>
      </c>
      <c r="BY23" s="59">
        <f t="shared" si="5"/>
        <v>2.8194846101434676E-2</v>
      </c>
      <c r="BZ23" s="59">
        <f t="shared" si="5"/>
        <v>0.11147271733781342</v>
      </c>
      <c r="CA23" s="59">
        <f t="shared" si="5"/>
        <v>0.15592049279755563</v>
      </c>
      <c r="CB23" s="59">
        <f t="shared" si="5"/>
        <v>0.21149239067144934</v>
      </c>
      <c r="CC23" s="59">
        <f t="shared" si="5"/>
        <v>0.20147173277726116</v>
      </c>
      <c r="CD23" s="59">
        <f t="shared" si="5"/>
        <v>8.9357613308979955E-2</v>
      </c>
      <c r="CE23" s="59">
        <f t="shared" si="5"/>
        <v>0.1121141194682812</v>
      </c>
      <c r="CF23" s="59">
        <f t="shared" si="5"/>
        <v>6.6422788048502894E-3</v>
      </c>
      <c r="CG23" s="59">
        <f t="shared" si="5"/>
        <v>3.3783790893378717E-3</v>
      </c>
      <c r="CH23" s="59">
        <f t="shared" si="5"/>
        <v>9.5114362818336084E-3</v>
      </c>
      <c r="CI23" s="122">
        <f t="shared" si="6"/>
        <v>1</v>
      </c>
      <c r="CK23" s="123" t="str">
        <f t="shared" si="7"/>
        <v>伊予市</v>
      </c>
      <c r="CL23" s="124">
        <f t="shared" si="17"/>
        <v>162.3769262890757</v>
      </c>
      <c r="CM23" s="65">
        <f t="shared" si="18"/>
        <v>8.3958973183970123E-2</v>
      </c>
      <c r="CN23" s="66">
        <f t="shared" si="19"/>
        <v>151.04941189316114</v>
      </c>
      <c r="CO23" s="65">
        <f t="shared" si="20"/>
        <v>9.0255233894209169E-2</v>
      </c>
      <c r="CP23" s="66">
        <f t="shared" si="8"/>
        <v>2.3787928695737977</v>
      </c>
      <c r="CQ23" s="65">
        <f t="shared" si="21"/>
        <v>0</v>
      </c>
      <c r="CR23" s="66">
        <f t="shared" si="9"/>
        <v>8.9487215263407549</v>
      </c>
      <c r="CS23" s="65">
        <f t="shared" si="22"/>
        <v>0</v>
      </c>
      <c r="CT23" s="66">
        <f t="shared" si="10"/>
        <v>35.380164929853265</v>
      </c>
      <c r="CU23" s="67">
        <f t="shared" si="23"/>
        <v>0</v>
      </c>
      <c r="CV23" s="16"/>
      <c r="CW23" s="959">
        <f t="shared" si="24"/>
        <v>13.632999999999999</v>
      </c>
      <c r="CX23" s="962">
        <f>VLOOKUP($AX23&amp;"_"&amp;$CW$14,データシート1!$A:$BT,MATCH($CW$12&amp;"_"&amp;CX$20,データシート1!$A$1:$BT$1,0),0)</f>
        <v>13.632999999999999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13.632999999999999</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4</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36403</v>
      </c>
      <c r="AY24" s="18" t="str">
        <f>IF(IFERROR(比較地域マスタ!$Z9,"")=0,"",IFERROR(比較地域マスタ!$Z9,""))</f>
        <v>藍住町</v>
      </c>
      <c r="BB24" s="110" t="str">
        <f t="shared" si="0"/>
        <v>36403</v>
      </c>
      <c r="BC24" s="1031" t="str">
        <f t="shared" si="0"/>
        <v>藍住町</v>
      </c>
      <c r="BD24" s="34">
        <f t="shared" si="14"/>
        <v>220.39743245026136</v>
      </c>
      <c r="BE24" s="34">
        <f t="shared" si="15"/>
        <v>72.753263398162474</v>
      </c>
      <c r="BF24" s="34">
        <f>VLOOKUP($AX24&amp;"_"&amp;$BC$14,データシート1!$A:$BT,MATCH($BC$12&amp;"_"&amp;BF$20,データシート1!$A$1:$BT$1,0),0)</f>
        <v>68.108380717094732</v>
      </c>
      <c r="BG24" s="34">
        <f>VLOOKUP($AX24&amp;"_"&amp;$BC$14,データシート1!$A:$BT,MATCH($BC$12&amp;"_"&amp;BG$20,データシート1!$A$1:$BT$1,0),0)</f>
        <v>1.4665044752421537</v>
      </c>
      <c r="BH24" s="34">
        <f>VLOOKUP($AX24&amp;"_"&amp;$BC$14,データシート1!$A:$BT,MATCH($BC$12&amp;"_"&amp;BH$20,データシート1!$A$1:$BT$1,0),0)</f>
        <v>3.1783782058255858</v>
      </c>
      <c r="BI24" s="34">
        <f>VLOOKUP($AX24&amp;"_"&amp;$BC$14,データシート1!$A:$BT,MATCH($BC$12&amp;"_"&amp;BI$20,データシート1!$A$1:$BT$1,0),0)</f>
        <v>39.441136109139592</v>
      </c>
      <c r="BJ24" s="34">
        <f>VLOOKUP($AX24&amp;"_"&amp;$BC$14,データシート1!$A:$BT,MATCH($BC$12&amp;"_"&amp;BJ$20,データシート1!$A$1:$BT$1,0),0)</f>
        <v>51.118988026048136</v>
      </c>
      <c r="BK24" s="34">
        <f t="shared" si="1"/>
        <v>54.746370618571135</v>
      </c>
      <c r="BL24" s="34">
        <f t="shared" si="2"/>
        <v>52.671351208773658</v>
      </c>
      <c r="BM24" s="34">
        <f>VLOOKUP($AX24&amp;"_"&amp;$BC$14,データシート1!$A:$BT,MATCH($BC$12&amp;"_"&amp;BM$20,データシート1!$A$1:$BT$1,0),0)</f>
        <v>31.817365970267439</v>
      </c>
      <c r="BN24" s="34">
        <f>VLOOKUP($AX24&amp;"_"&amp;$BC$14,データシート1!$A:$BT,MATCH($BC$12&amp;"_"&amp;BN$20,データシート1!$A$1:$BT$1,0),0)</f>
        <v>20.853985238506223</v>
      </c>
      <c r="BO24" s="34">
        <f>VLOOKUP($AX24&amp;"_"&amp;$BC$14,データシート1!$A:$BT,MATCH($BC$12&amp;"_"&amp;BO$20,データシート1!$A$1:$BT$1,0),0)</f>
        <v>2.0750194097974801</v>
      </c>
      <c r="BP24" s="34">
        <f>VLOOKUP($AX24&amp;"_"&amp;$BC$14,データシート1!$A:$BT,MATCH($BC$12&amp;"_"&amp;BP$20,データシート1!$A$1:$BT$1,0),0)</f>
        <v>0</v>
      </c>
      <c r="BQ24" s="34">
        <f>VLOOKUP($AX24&amp;"_"&amp;$BC$14,データシート1!$A:$BT,MATCH($BC$12&amp;"_"&amp;BQ$20,データシート1!$A$1:$BT$1,0),0)</f>
        <v>2.3376742983400001</v>
      </c>
      <c r="BR24" s="35">
        <f t="shared" si="3"/>
        <v>220.39743245026136</v>
      </c>
      <c r="BT24" s="121" t="str">
        <f t="shared" si="4"/>
        <v>藍住町</v>
      </c>
      <c r="BU24" s="33">
        <f t="shared" si="25"/>
        <v>220.39743245026136</v>
      </c>
      <c r="BV24" s="59">
        <f t="shared" si="16"/>
        <v>0.33010032190180444</v>
      </c>
      <c r="BW24" s="59">
        <f t="shared" si="5"/>
        <v>0.30902529108393867</v>
      </c>
      <c r="BX24" s="59">
        <f t="shared" si="5"/>
        <v>6.6539090720719261E-3</v>
      </c>
      <c r="BY24" s="59">
        <f t="shared" si="5"/>
        <v>1.4421121745793807E-2</v>
      </c>
      <c r="BZ24" s="59">
        <f t="shared" si="5"/>
        <v>0.17895460791286918</v>
      </c>
      <c r="CA24" s="59">
        <f t="shared" si="5"/>
        <v>0.23194003422696186</v>
      </c>
      <c r="CB24" s="59">
        <f t="shared" si="5"/>
        <v>0.24839840469069951</v>
      </c>
      <c r="CC24" s="59">
        <f t="shared" si="5"/>
        <v>0.23898350640114818</v>
      </c>
      <c r="CD24" s="59">
        <f t="shared" si="5"/>
        <v>0.14436359632931697</v>
      </c>
      <c r="CE24" s="59">
        <f t="shared" si="5"/>
        <v>9.4619910071831209E-2</v>
      </c>
      <c r="CF24" s="59">
        <f t="shared" si="5"/>
        <v>9.4148982895513739E-3</v>
      </c>
      <c r="CG24" s="59">
        <f t="shared" si="5"/>
        <v>0</v>
      </c>
      <c r="CH24" s="59">
        <f t="shared" si="5"/>
        <v>1.0606631267664878E-2</v>
      </c>
      <c r="CI24" s="122">
        <f t="shared" si="6"/>
        <v>1</v>
      </c>
      <c r="CK24" s="123" t="str">
        <f t="shared" si="7"/>
        <v>藍住町</v>
      </c>
      <c r="CL24" s="124">
        <f t="shared" si="17"/>
        <v>72.753263398162474</v>
      </c>
      <c r="CM24" s="65">
        <f t="shared" si="18"/>
        <v>0.79436986467138559</v>
      </c>
      <c r="CN24" s="66">
        <f t="shared" si="19"/>
        <v>68.108380717094732</v>
      </c>
      <c r="CO24" s="65">
        <f t="shared" si="20"/>
        <v>0.84854461949488624</v>
      </c>
      <c r="CP24" s="66">
        <f t="shared" si="8"/>
        <v>1.4665044752421537</v>
      </c>
      <c r="CQ24" s="65">
        <f t="shared" si="21"/>
        <v>0</v>
      </c>
      <c r="CR24" s="66">
        <f t="shared" si="9"/>
        <v>3.1783782058255858</v>
      </c>
      <c r="CS24" s="65">
        <f t="shared" si="22"/>
        <v>0</v>
      </c>
      <c r="CT24" s="66">
        <f t="shared" si="10"/>
        <v>39.441136109139592</v>
      </c>
      <c r="CU24" s="67">
        <f t="shared" si="23"/>
        <v>0.13065039469808548</v>
      </c>
      <c r="CV24" s="16"/>
      <c r="CW24" s="959">
        <f t="shared" si="24"/>
        <v>57.792999999999999</v>
      </c>
      <c r="CX24" s="962">
        <f>VLOOKUP($AX24&amp;"_"&amp;$CW$14,データシート1!$A:$BT,MATCH($CW$12&amp;"_"&amp;CX$20,データシート1!$A$1:$BT$1,0),0)</f>
        <v>57.792999999999999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5.1529999999999996</v>
      </c>
      <c r="DB24" s="962">
        <f>VLOOKUP($AX24&amp;"_"&amp;$CW$14,データシート1!$A:$BT,MATCH($CW$12&amp;"_"&amp;DB$20,データシート1!$A$1:$BT$1,0),0)</f>
        <v>0</v>
      </c>
      <c r="DC24" s="962">
        <f>VLOOKUP($AX24&amp;"_"&amp;$CW$14,データシート1!$A:$BT,MATCH($CW$12&amp;"_"&amp;DC$20,データシート1!$A$1:$BT$1,0),0)</f>
        <v>0</v>
      </c>
      <c r="DD24" s="961">
        <f t="shared" si="11"/>
        <v>62.945999999999998</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0.92</v>
      </c>
      <c r="DO24" s="127">
        <f t="shared" si="27"/>
        <v>0</v>
      </c>
      <c r="DP24" s="127">
        <f t="shared" si="13"/>
        <v>0</v>
      </c>
      <c r="DQ24" s="127">
        <f t="shared" si="13"/>
        <v>0.08</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36203</v>
      </c>
      <c r="AY25" s="18" t="str">
        <f>IF(IFERROR(比較地域マスタ!$Z10,"")=0,"",IFERROR(比較地域マスタ!$Z10,""))</f>
        <v>小松島市</v>
      </c>
      <c r="BB25" s="110" t="str">
        <f t="shared" si="0"/>
        <v>36203</v>
      </c>
      <c r="BC25" s="1031" t="str">
        <f t="shared" si="0"/>
        <v>小松島市</v>
      </c>
      <c r="BD25" s="34">
        <f t="shared" si="14"/>
        <v>303.41248136742075</v>
      </c>
      <c r="BE25" s="34">
        <f t="shared" si="15"/>
        <v>78.33098297834465</v>
      </c>
      <c r="BF25" s="34">
        <f>VLOOKUP($AX25&amp;"_"&amp;$BC$14,データシート1!$A:$BT,MATCH($BC$12&amp;"_"&amp;BF$20,データシート1!$A$1:$BT$1,0),0)</f>
        <v>55.714615883004932</v>
      </c>
      <c r="BG25" s="34">
        <f>VLOOKUP($AX25&amp;"_"&amp;$BC$14,データシート1!$A:$BT,MATCH($BC$12&amp;"_"&amp;BG$20,データシート1!$A$1:$BT$1,0),0)</f>
        <v>1.7059841622766467</v>
      </c>
      <c r="BH25" s="34">
        <f>VLOOKUP($AX25&amp;"_"&amp;$BC$14,データシート1!$A:$BT,MATCH($BC$12&amp;"_"&amp;BH$20,データシート1!$A$1:$BT$1,0),0)</f>
        <v>20.910382933063065</v>
      </c>
      <c r="BI25" s="34">
        <f>VLOOKUP($AX25&amp;"_"&amp;$BC$14,データシート1!$A:$BT,MATCH($BC$12&amp;"_"&amp;BI$20,データシート1!$A$1:$BT$1,0),0)</f>
        <v>53.505745995999135</v>
      </c>
      <c r="BJ25" s="34">
        <f>VLOOKUP($AX25&amp;"_"&amp;$BC$14,データシート1!$A:$BT,MATCH($BC$12&amp;"_"&amp;BJ$20,データシート1!$A$1:$BT$1,0),0)</f>
        <v>58.067858826349905</v>
      </c>
      <c r="BK25" s="34">
        <f t="shared" si="1"/>
        <v>110.21090579712711</v>
      </c>
      <c r="BL25" s="34">
        <f t="shared" si="2"/>
        <v>61.692233814328887</v>
      </c>
      <c r="BM25" s="34">
        <f>VLOOKUP($AX25&amp;"_"&amp;$BC$14,データシート1!$A:$BT,MATCH($BC$12&amp;"_"&amp;BM$20,データシート1!$A$1:$BT$1,0),0)</f>
        <v>32.181614329089804</v>
      </c>
      <c r="BN25" s="34">
        <f>VLOOKUP($AX25&amp;"_"&amp;$BC$14,データシート1!$A:$BT,MATCH($BC$12&amp;"_"&amp;BN$20,データシート1!$A$1:$BT$1,0),0)</f>
        <v>29.510619485239086</v>
      </c>
      <c r="BO25" s="34">
        <f>VLOOKUP($AX25&amp;"_"&amp;$BC$14,データシート1!$A:$BT,MATCH($BC$12&amp;"_"&amp;BO$20,データシート1!$A$1:$BT$1,0),0)</f>
        <v>2.1247652253000902</v>
      </c>
      <c r="BP25" s="34">
        <f>VLOOKUP($AX25&amp;"_"&amp;$BC$14,データシート1!$A:$BT,MATCH($BC$12&amp;"_"&amp;BP$20,データシート1!$A$1:$BT$1,0),0)</f>
        <v>46.393906757498129</v>
      </c>
      <c r="BQ25" s="34">
        <f>VLOOKUP($AX25&amp;"_"&amp;$BC$14,データシート1!$A:$BT,MATCH($BC$12&amp;"_"&amp;BQ$20,データシート1!$A$1:$BT$1,0),0)</f>
        <v>3.2969877695999998</v>
      </c>
      <c r="BR25" s="35">
        <f t="shared" si="3"/>
        <v>303.41248136742075</v>
      </c>
      <c r="BT25" s="121" t="str">
        <f t="shared" si="4"/>
        <v>小松島市</v>
      </c>
      <c r="BU25" s="33">
        <f t="shared" si="25"/>
        <v>303.41248136742075</v>
      </c>
      <c r="BV25" s="59">
        <f t="shared" si="16"/>
        <v>0.25816664701900932</v>
      </c>
      <c r="BW25" s="59">
        <f t="shared" si="5"/>
        <v>0.183626644599161</v>
      </c>
      <c r="BX25" s="59">
        <f t="shared" si="5"/>
        <v>5.6226565057182539E-3</v>
      </c>
      <c r="BY25" s="59">
        <f t="shared" si="5"/>
        <v>6.8917345914130013E-2</v>
      </c>
      <c r="BZ25" s="59">
        <f t="shared" si="5"/>
        <v>0.17634655553673731</v>
      </c>
      <c r="CA25" s="59">
        <f t="shared" si="5"/>
        <v>0.19138256463494652</v>
      </c>
      <c r="CB25" s="59">
        <f t="shared" si="5"/>
        <v>0.36323787769187377</v>
      </c>
      <c r="CC25" s="59">
        <f t="shared" si="5"/>
        <v>0.20332793672921445</v>
      </c>
      <c r="CD25" s="59">
        <f t="shared" si="5"/>
        <v>0.10606555862189175</v>
      </c>
      <c r="CE25" s="59">
        <f t="shared" si="5"/>
        <v>9.7262378107322717E-2</v>
      </c>
      <c r="CF25" s="59">
        <f t="shared" si="5"/>
        <v>7.0028932749377631E-3</v>
      </c>
      <c r="CG25" s="59">
        <f t="shared" si="5"/>
        <v>0.15290704768772154</v>
      </c>
      <c r="CH25" s="59">
        <f t="shared" si="5"/>
        <v>1.0866355117433273E-2</v>
      </c>
      <c r="CI25" s="122">
        <f t="shared" si="6"/>
        <v>1</v>
      </c>
      <c r="CK25" s="123" t="str">
        <f t="shared" si="7"/>
        <v>小松島市</v>
      </c>
      <c r="CL25" s="124">
        <f t="shared" si="17"/>
        <v>78.33098297834465</v>
      </c>
      <c r="CM25" s="65">
        <f t="shared" si="18"/>
        <v>0.68197790923635504</v>
      </c>
      <c r="CN25" s="66">
        <f t="shared" si="19"/>
        <v>55.714615883004932</v>
      </c>
      <c r="CO25" s="65">
        <f t="shared" si="20"/>
        <v>0.95881483078294227</v>
      </c>
      <c r="CP25" s="66">
        <f t="shared" si="8"/>
        <v>1.7059841622766467</v>
      </c>
      <c r="CQ25" s="65">
        <f t="shared" si="21"/>
        <v>0</v>
      </c>
      <c r="CR25" s="66">
        <f t="shared" si="9"/>
        <v>20.910382933063065</v>
      </c>
      <c r="CS25" s="65">
        <f t="shared" si="22"/>
        <v>0</v>
      </c>
      <c r="CT25" s="66">
        <f t="shared" si="10"/>
        <v>53.505745995999135</v>
      </c>
      <c r="CU25" s="67">
        <f t="shared" si="23"/>
        <v>0.17065456858937667</v>
      </c>
      <c r="CV25" s="16"/>
      <c r="CW25" s="959">
        <f t="shared" si="24"/>
        <v>53.42</v>
      </c>
      <c r="CX25" s="962">
        <f>VLOOKUP($AX25&amp;"_"&amp;$CW$14,データシート1!$A:$BT,MATCH($CW$12&amp;"_"&amp;CX$20,データシート1!$A$1:$BT$1,0),0)</f>
        <v>53.42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9.1310000000000002</v>
      </c>
      <c r="DB25" s="962">
        <f>VLOOKUP($AX25&amp;"_"&amp;$CW$14,データシート1!$A:$BT,MATCH($CW$12&amp;"_"&amp;DB$20,データシート1!$A$1:$BT$1,0),0)</f>
        <v>0</v>
      </c>
      <c r="DC25" s="962">
        <f>VLOOKUP($AX25&amp;"_"&amp;$CW$14,データシート1!$A:$BT,MATCH($CW$12&amp;"_"&amp;DC$20,データシート1!$A$1:$BT$1,0),0)</f>
        <v>0</v>
      </c>
      <c r="DD25" s="961">
        <f t="shared" si="11"/>
        <v>62.551000000000002</v>
      </c>
      <c r="DE25" s="16"/>
      <c r="DF25" s="125">
        <f>VLOOKUP($AX25&amp;"_"&amp;$DF$14,データシート1!$A:$BT,MATCH($DF$12&amp;"_"&amp;DF$20,データシート1!$A$1:$BT$1,0),0)</f>
        <v>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0.85</v>
      </c>
      <c r="DO25" s="127">
        <f t="shared" si="27"/>
        <v>0</v>
      </c>
      <c r="DP25" s="127">
        <f t="shared" si="13"/>
        <v>0</v>
      </c>
      <c r="DQ25" s="127">
        <f t="shared" si="13"/>
        <v>0.15</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12238</v>
      </c>
      <c r="AY26" s="18" t="str">
        <f>IF(IFERROR(比較地域マスタ!$Z11,"")=0,"",IFERROR(比較地域マスタ!$Z11,""))</f>
        <v>いすみ市</v>
      </c>
      <c r="BB26" s="110" t="str">
        <f t="shared" si="0"/>
        <v>12238</v>
      </c>
      <c r="BC26" s="1031" t="str">
        <f t="shared" si="0"/>
        <v>いすみ市</v>
      </c>
      <c r="BD26" s="34">
        <f t="shared" si="14"/>
        <v>270.53828878649671</v>
      </c>
      <c r="BE26" s="34">
        <f t="shared" si="15"/>
        <v>109.28562168732316</v>
      </c>
      <c r="BF26" s="34">
        <f>VLOOKUP($AX26&amp;"_"&amp;$BC$14,データシート1!$A:$BT,MATCH($BC$12&amp;"_"&amp;BF$20,データシート1!$A$1:$BT$1,0),0)</f>
        <v>88.22604654588585</v>
      </c>
      <c r="BG26" s="34">
        <f>VLOOKUP($AX26&amp;"_"&amp;$BC$14,データシート1!$A:$BT,MATCH($BC$12&amp;"_"&amp;BG$20,データシート1!$A$1:$BT$1,0),0)</f>
        <v>2.0541095308694755</v>
      </c>
      <c r="BH26" s="34">
        <f>VLOOKUP($AX26&amp;"_"&amp;$BC$14,データシート1!$A:$BT,MATCH($BC$12&amp;"_"&amp;BH$20,データシート1!$A$1:$BT$1,0),0)</f>
        <v>19.005465610567821</v>
      </c>
      <c r="BI26" s="34">
        <f>VLOOKUP($AX26&amp;"_"&amp;$BC$14,データシート1!$A:$BT,MATCH($BC$12&amp;"_"&amp;BI$20,データシート1!$A$1:$BT$1,0),0)</f>
        <v>41.533731372492127</v>
      </c>
      <c r="BJ26" s="34">
        <f>VLOOKUP($AX26&amp;"_"&amp;$BC$14,データシート1!$A:$BT,MATCH($BC$12&amp;"_"&amp;BJ$20,データシート1!$A$1:$BT$1,0),0)</f>
        <v>40.985472447496292</v>
      </c>
      <c r="BK26" s="34">
        <f t="shared" si="1"/>
        <v>76.091773519285141</v>
      </c>
      <c r="BL26" s="34">
        <f t="shared" si="2"/>
        <v>73.956265066223921</v>
      </c>
      <c r="BM26" s="34">
        <f>VLOOKUP($AX26&amp;"_"&amp;$BC$14,データシート1!$A:$BT,MATCH($BC$12&amp;"_"&amp;BM$20,データシート1!$A$1:$BT$1,0),0)</f>
        <v>33.024278442783348</v>
      </c>
      <c r="BN26" s="34">
        <f>VLOOKUP($AX26&amp;"_"&amp;$BC$14,データシート1!$A:$BT,MATCH($BC$12&amp;"_"&amp;BN$20,データシート1!$A$1:$BT$1,0),0)</f>
        <v>40.931986623440579</v>
      </c>
      <c r="BO26" s="34">
        <f>VLOOKUP($AX26&amp;"_"&amp;$BC$14,データシート1!$A:$BT,MATCH($BC$12&amp;"_"&amp;BO$20,データシート1!$A$1:$BT$1,0),0)</f>
        <v>2.1355084530612198</v>
      </c>
      <c r="BP26" s="34">
        <f>VLOOKUP($AX26&amp;"_"&amp;$BC$14,データシート1!$A:$BT,MATCH($BC$12&amp;"_"&amp;BP$20,データシート1!$A$1:$BT$1,0),0)</f>
        <v>0</v>
      </c>
      <c r="BQ26" s="34">
        <f>VLOOKUP($AX26&amp;"_"&amp;$BC$14,データシート1!$A:$BT,MATCH($BC$12&amp;"_"&amp;BQ$20,データシート1!$A$1:$BT$1,0),0)</f>
        <v>2.6416897598999989</v>
      </c>
      <c r="BR26" s="35">
        <f t="shared" si="3"/>
        <v>270.53828878649671</v>
      </c>
      <c r="BT26" s="121" t="str">
        <f t="shared" si="4"/>
        <v>いすみ市</v>
      </c>
      <c r="BU26" s="33">
        <f t="shared" si="25"/>
        <v>270.53828878649671</v>
      </c>
      <c r="BV26" s="59">
        <f t="shared" si="16"/>
        <v>0.40395620959061046</v>
      </c>
      <c r="BW26" s="59">
        <f t="shared" si="5"/>
        <v>0.32611297625051527</v>
      </c>
      <c r="BX26" s="59">
        <f t="shared" si="5"/>
        <v>7.5926758466729888E-3</v>
      </c>
      <c r="BY26" s="59">
        <f t="shared" si="5"/>
        <v>7.0250557493422114E-2</v>
      </c>
      <c r="BZ26" s="59">
        <f t="shared" si="5"/>
        <v>0.15352256258732272</v>
      </c>
      <c r="CA26" s="59">
        <f t="shared" si="5"/>
        <v>0.15149601422902911</v>
      </c>
      <c r="CB26" s="59">
        <f t="shared" si="5"/>
        <v>0.28126064469689616</v>
      </c>
      <c r="CC26" s="59">
        <f t="shared" si="5"/>
        <v>0.27336709120899588</v>
      </c>
      <c r="CD26" s="59">
        <f t="shared" si="5"/>
        <v>0.12206877847462631</v>
      </c>
      <c r="CE26" s="59">
        <f t="shared" si="5"/>
        <v>0.15129831273436961</v>
      </c>
      <c r="CF26" s="59">
        <f t="shared" si="5"/>
        <v>7.8935534879002629E-3</v>
      </c>
      <c r="CG26" s="59">
        <f t="shared" si="5"/>
        <v>0</v>
      </c>
      <c r="CH26" s="59">
        <f t="shared" si="5"/>
        <v>9.7645688961415979E-3</v>
      </c>
      <c r="CI26" s="122">
        <f t="shared" si="6"/>
        <v>1</v>
      </c>
      <c r="CK26" s="123" t="str">
        <f t="shared" si="7"/>
        <v>いすみ市</v>
      </c>
      <c r="CL26" s="124">
        <f t="shared" si="17"/>
        <v>109.28562168732316</v>
      </c>
      <c r="CM26" s="65">
        <f t="shared" si="18"/>
        <v>0.15804457835649119</v>
      </c>
      <c r="CN26" s="66">
        <f t="shared" si="19"/>
        <v>88.22604654588585</v>
      </c>
      <c r="CO26" s="65">
        <f t="shared" si="20"/>
        <v>0.17024450928092064</v>
      </c>
      <c r="CP26" s="66">
        <f t="shared" si="8"/>
        <v>2.0541095308694755</v>
      </c>
      <c r="CQ26" s="65">
        <f t="shared" si="21"/>
        <v>0</v>
      </c>
      <c r="CR26" s="66">
        <f t="shared" si="9"/>
        <v>19.005465610567821</v>
      </c>
      <c r="CS26" s="65">
        <f t="shared" si="22"/>
        <v>0.11849222987453646</v>
      </c>
      <c r="CT26" s="66">
        <f t="shared" si="10"/>
        <v>41.533731372492127</v>
      </c>
      <c r="CU26" s="67">
        <f t="shared" si="23"/>
        <v>0</v>
      </c>
      <c r="CV26" s="16"/>
      <c r="CW26" s="959">
        <f t="shared" si="24"/>
        <v>17.271999999999998</v>
      </c>
      <c r="CX26" s="962">
        <f>VLOOKUP($AX26&amp;"_"&amp;$CW$14,データシート1!$A:$BT,MATCH($CW$12&amp;"_"&amp;CX$20,データシート1!$A$1:$BT$1,0),0)</f>
        <v>15.02</v>
      </c>
      <c r="CY26" s="962">
        <f>VLOOKUP($AX26&amp;"_"&amp;$CW$14,データシート1!$A:$BT,MATCH($CW$12&amp;"_"&amp;CY$20,データシート1!$A$1:$BT$1,0),0)</f>
        <v>0</v>
      </c>
      <c r="CZ26" s="962">
        <f>VLOOKUP($AX26&amp;"_"&amp;$CW$14,データシート1!$A:$BT,MATCH($CW$12&amp;"_"&amp;CZ$20,データシート1!$A$1:$BT$1,0),0)</f>
        <v>2.2519999999999998</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17.271999999999998</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2</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0.87</v>
      </c>
      <c r="DO26" s="127">
        <f t="shared" si="27"/>
        <v>0</v>
      </c>
      <c r="DP26" s="127">
        <f t="shared" si="13"/>
        <v>0.13</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29426</v>
      </c>
      <c r="AY27" s="18" t="str">
        <f>IF(IFERROR(比較地域マスタ!$Z12,"")=0,"",IFERROR(比較地域マスタ!$Z12,""))</f>
        <v>広陵町</v>
      </c>
      <c r="BB27" s="110" t="str">
        <f t="shared" si="0"/>
        <v>29426</v>
      </c>
      <c r="BC27" s="1031" t="str">
        <f t="shared" si="0"/>
        <v>広陵町</v>
      </c>
      <c r="BD27" s="34">
        <f t="shared" si="14"/>
        <v>105.70622533735786</v>
      </c>
      <c r="BE27" s="34">
        <f t="shared" si="15"/>
        <v>9.6019630409298138</v>
      </c>
      <c r="BF27" s="34">
        <f>VLOOKUP($AX27&amp;"_"&amp;$BC$14,データシート1!$A:$BT,MATCH($BC$12&amp;"_"&amp;BF$20,データシート1!$A$1:$BT$1,0),0)</f>
        <v>7.6092749952390939</v>
      </c>
      <c r="BG27" s="34">
        <f>VLOOKUP($AX27&amp;"_"&amp;$BC$14,データシート1!$A:$BT,MATCH($BC$12&amp;"_"&amp;BG$20,データシート1!$A$1:$BT$1,0),0)</f>
        <v>1.3298738540668251</v>
      </c>
      <c r="BH27" s="34">
        <f>VLOOKUP($AX27&amp;"_"&amp;$BC$14,データシート1!$A:$BT,MATCH($BC$12&amp;"_"&amp;BH$20,データシート1!$A$1:$BT$1,0),0)</f>
        <v>0.66281419162389532</v>
      </c>
      <c r="BI27" s="34">
        <f>VLOOKUP($AX27&amp;"_"&amp;$BC$14,データシート1!$A:$BT,MATCH($BC$12&amp;"_"&amp;BI$20,データシート1!$A$1:$BT$1,0),0)</f>
        <v>20.085360771229521</v>
      </c>
      <c r="BJ27" s="34">
        <f>VLOOKUP($AX27&amp;"_"&amp;$BC$14,データシート1!$A:$BT,MATCH($BC$12&amp;"_"&amp;BJ$20,データシート1!$A$1:$BT$1,0),0)</f>
        <v>32.19479068288981</v>
      </c>
      <c r="BK27" s="34">
        <f t="shared" si="1"/>
        <v>43.824110842308713</v>
      </c>
      <c r="BL27" s="34">
        <f t="shared" si="2"/>
        <v>41.768651113489383</v>
      </c>
      <c r="BM27" s="34">
        <f>VLOOKUP($AX27&amp;"_"&amp;$BC$14,データシート1!$A:$BT,MATCH($BC$12&amp;"_"&amp;BM$20,データシート1!$A$1:$BT$1,0),0)</f>
        <v>25.361471550841106</v>
      </c>
      <c r="BN27" s="34">
        <f>VLOOKUP($AX27&amp;"_"&amp;$BC$14,データシート1!$A:$BT,MATCH($BC$12&amp;"_"&amp;BN$20,データシート1!$A$1:$BT$1,0),0)</f>
        <v>16.407179562648277</v>
      </c>
      <c r="BO27" s="34">
        <f>VLOOKUP($AX27&amp;"_"&amp;$BC$14,データシート1!$A:$BT,MATCH($BC$12&amp;"_"&amp;BO$20,データシート1!$A$1:$BT$1,0),0)</f>
        <v>2.0554597288193301</v>
      </c>
      <c r="BP27" s="34">
        <f>VLOOKUP($AX27&amp;"_"&amp;$BC$14,データシート1!$A:$BT,MATCH($BC$12&amp;"_"&amp;BP$20,データシート1!$A$1:$BT$1,0),0)</f>
        <v>0</v>
      </c>
      <c r="BQ27" s="34">
        <f>VLOOKUP($AX27&amp;"_"&amp;$BC$14,データシート1!$A:$BT,MATCH($BC$12&amp;"_"&amp;BQ$20,データシート1!$A$1:$BT$1,0),0)</f>
        <v>0</v>
      </c>
      <c r="BR27" s="35">
        <f t="shared" si="3"/>
        <v>105.70622533735786</v>
      </c>
      <c r="BT27" s="121" t="str">
        <f t="shared" si="4"/>
        <v>広陵町</v>
      </c>
      <c r="BU27" s="33">
        <f t="shared" si="25"/>
        <v>105.70622533735786</v>
      </c>
      <c r="BV27" s="59">
        <f t="shared" si="16"/>
        <v>9.08363060953645E-2</v>
      </c>
      <c r="BW27" s="59">
        <f t="shared" si="5"/>
        <v>7.1985116968791091E-2</v>
      </c>
      <c r="BX27" s="59">
        <f t="shared" si="5"/>
        <v>1.2580847058180135E-2</v>
      </c>
      <c r="BY27" s="59">
        <f t="shared" si="5"/>
        <v>6.2703420683932866E-3</v>
      </c>
      <c r="BZ27" s="59">
        <f t="shared" si="5"/>
        <v>0.19001114368740127</v>
      </c>
      <c r="CA27" s="59">
        <f t="shared" si="5"/>
        <v>0.30456853964978142</v>
      </c>
      <c r="CB27" s="59">
        <f t="shared" si="5"/>
        <v>0.41458401056745275</v>
      </c>
      <c r="CC27" s="59">
        <f t="shared" si="5"/>
        <v>0.3951389899713677</v>
      </c>
      <c r="CD27" s="59">
        <f t="shared" si="5"/>
        <v>0.23992410541480241</v>
      </c>
      <c r="CE27" s="59">
        <f t="shared" si="5"/>
        <v>0.15521488455656529</v>
      </c>
      <c r="CF27" s="59">
        <f t="shared" si="5"/>
        <v>1.9445020596085043E-2</v>
      </c>
      <c r="CG27" s="59">
        <f t="shared" si="5"/>
        <v>0</v>
      </c>
      <c r="CH27" s="59">
        <f t="shared" si="5"/>
        <v>0</v>
      </c>
      <c r="CI27" s="122">
        <f t="shared" si="6"/>
        <v>1</v>
      </c>
      <c r="CK27" s="123" t="str">
        <f t="shared" si="7"/>
        <v>広陵町</v>
      </c>
      <c r="CL27" s="124">
        <f t="shared" si="17"/>
        <v>9.6019630409298138</v>
      </c>
      <c r="CM27" s="65">
        <f t="shared" si="18"/>
        <v>0.36638341399607505</v>
      </c>
      <c r="CN27" s="66">
        <f t="shared" si="19"/>
        <v>7.6092749952390939</v>
      </c>
      <c r="CO27" s="65">
        <f t="shared" si="20"/>
        <v>0.46233051140892029</v>
      </c>
      <c r="CP27" s="66">
        <f t="shared" si="8"/>
        <v>1.3298738540668251</v>
      </c>
      <c r="CQ27" s="65">
        <f t="shared" si="21"/>
        <v>0</v>
      </c>
      <c r="CR27" s="66">
        <f t="shared" si="9"/>
        <v>0.66281419162389532</v>
      </c>
      <c r="CS27" s="65">
        <f t="shared" si="22"/>
        <v>0</v>
      </c>
      <c r="CT27" s="66">
        <f t="shared" si="10"/>
        <v>20.085360771229521</v>
      </c>
      <c r="CU27" s="67">
        <f t="shared" si="23"/>
        <v>0.35005594771647203</v>
      </c>
      <c r="CV27" s="16"/>
      <c r="CW27" s="959">
        <f t="shared" si="24"/>
        <v>3.5179999999999998</v>
      </c>
      <c r="CX27" s="962">
        <f>VLOOKUP($AX27&amp;"_"&amp;$CW$14,データシート1!$A:$BT,MATCH($CW$12&amp;"_"&amp;CX$20,データシート1!$A$1:$BT$1,0),0)</f>
        <v>3.5179999999999998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7.0309999999999997</v>
      </c>
      <c r="DB27" s="962">
        <f>VLOOKUP($AX27&amp;"_"&amp;$CW$14,データシート1!$A:$BT,MATCH($CW$12&amp;"_"&amp;DB$20,データシート1!$A$1:$BT$1,0),0)</f>
        <v>0</v>
      </c>
      <c r="DC27" s="962">
        <f>VLOOKUP($AX27&amp;"_"&amp;$CW$14,データシート1!$A:$BT,MATCH($CW$12&amp;"_"&amp;DC$20,データシート1!$A$1:$BT$1,0),0)</f>
        <v>0</v>
      </c>
      <c r="DD27" s="961">
        <f t="shared" si="11"/>
        <v>10.548999999999999</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2</v>
      </c>
      <c r="DM27" s="16"/>
      <c r="DN27" s="126">
        <f t="shared" si="26"/>
        <v>0.33</v>
      </c>
      <c r="DO27" s="127">
        <f t="shared" si="27"/>
        <v>0</v>
      </c>
      <c r="DP27" s="127">
        <f t="shared" si="13"/>
        <v>0</v>
      </c>
      <c r="DQ27" s="127">
        <f t="shared" si="13"/>
        <v>0.67</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23362</v>
      </c>
      <c r="AY28" s="18" t="str">
        <f>IF(IFERROR(比較地域マスタ!$Z13,"")=0,"",IFERROR(比較地域マスタ!$Z13,""))</f>
        <v>扶桑町</v>
      </c>
      <c r="BB28" s="110" t="str">
        <f t="shared" si="0"/>
        <v>23362</v>
      </c>
      <c r="BC28" s="1031" t="str">
        <f t="shared" si="0"/>
        <v>扶桑町</v>
      </c>
      <c r="BD28" s="34">
        <f t="shared" si="14"/>
        <v>138.70161702641164</v>
      </c>
      <c r="BE28" s="34">
        <f t="shared" si="15"/>
        <v>28.098519850369001</v>
      </c>
      <c r="BF28" s="34">
        <f>VLOOKUP($AX28&amp;"_"&amp;$BC$14,データシート1!$A:$BT,MATCH($BC$12&amp;"_"&amp;BF$20,データシート1!$A$1:$BT$1,0),0)</f>
        <v>25.102619364729982</v>
      </c>
      <c r="BG28" s="34">
        <f>VLOOKUP($AX28&amp;"_"&amp;$BC$14,データシート1!$A:$BT,MATCH($BC$12&amp;"_"&amp;BG$20,データシート1!$A$1:$BT$1,0),0)</f>
        <v>0.85935430881722707</v>
      </c>
      <c r="BH28" s="34">
        <f>VLOOKUP($AX28&amp;"_"&amp;$BC$14,データシート1!$A:$BT,MATCH($BC$12&amp;"_"&amp;BH$20,データシート1!$A$1:$BT$1,0),0)</f>
        <v>2.1365461768217915</v>
      </c>
      <c r="BI28" s="34">
        <f>VLOOKUP($AX28&amp;"_"&amp;$BC$14,データシート1!$A:$BT,MATCH($BC$12&amp;"_"&amp;BI$20,データシート1!$A$1:$BT$1,0),0)</f>
        <v>28.462054799757343</v>
      </c>
      <c r="BJ28" s="34">
        <f>VLOOKUP($AX28&amp;"_"&amp;$BC$14,データシート1!$A:$BT,MATCH($BC$12&amp;"_"&amp;BJ$20,データシート1!$A$1:$BT$1,0),0)</f>
        <v>37.159011134202956</v>
      </c>
      <c r="BK28" s="34">
        <f t="shared" si="1"/>
        <v>41.397557348539564</v>
      </c>
      <c r="BL28" s="34">
        <f t="shared" si="2"/>
        <v>39.354066976736704</v>
      </c>
      <c r="BM28" s="34">
        <f>VLOOKUP($AX28&amp;"_"&amp;$BC$14,データシート1!$A:$BT,MATCH($BC$12&amp;"_"&amp;BM$20,データシート1!$A$1:$BT$1,0),0)</f>
        <v>27.435512579061019</v>
      </c>
      <c r="BN28" s="34">
        <f>VLOOKUP($AX28&amp;"_"&amp;$BC$14,データシート1!$A:$BT,MATCH($BC$12&amp;"_"&amp;BN$20,データシート1!$A$1:$BT$1,0),0)</f>
        <v>11.918554397675681</v>
      </c>
      <c r="BO28" s="34">
        <f>VLOOKUP($AX28&amp;"_"&amp;$BC$14,データシート1!$A:$BT,MATCH($BC$12&amp;"_"&amp;BO$20,データシート1!$A$1:$BT$1,0),0)</f>
        <v>2.0434903718028599</v>
      </c>
      <c r="BP28" s="34">
        <f>VLOOKUP($AX28&amp;"_"&amp;$BC$14,データシート1!$A:$BT,MATCH($BC$12&amp;"_"&amp;BP$20,データシート1!$A$1:$BT$1,0),0)</f>
        <v>0</v>
      </c>
      <c r="BQ28" s="34">
        <f>VLOOKUP($AX28&amp;"_"&amp;$BC$14,データシート1!$A:$BT,MATCH($BC$12&amp;"_"&amp;BQ$20,データシート1!$A$1:$BT$1,0),0)</f>
        <v>3.5844738935427518</v>
      </c>
      <c r="BR28" s="35">
        <f t="shared" si="3"/>
        <v>138.70161702641164</v>
      </c>
      <c r="BT28" s="121" t="str">
        <f t="shared" si="4"/>
        <v>扶桑町</v>
      </c>
      <c r="BU28" s="33">
        <f t="shared" si="25"/>
        <v>138.70161702641164</v>
      </c>
      <c r="BV28" s="59">
        <f t="shared" si="16"/>
        <v>0.20258249653296015</v>
      </c>
      <c r="BW28" s="59">
        <f t="shared" si="5"/>
        <v>0.18098288904555401</v>
      </c>
      <c r="BX28" s="59">
        <f t="shared" si="5"/>
        <v>6.1957050482950634E-3</v>
      </c>
      <c r="BY28" s="59">
        <f t="shared" si="5"/>
        <v>1.5403902439111068E-2</v>
      </c>
      <c r="BZ28" s="59">
        <f t="shared" si="5"/>
        <v>0.20520348219399334</v>
      </c>
      <c r="CA28" s="59">
        <f t="shared" si="5"/>
        <v>0.26790611335934977</v>
      </c>
      <c r="CB28" s="59">
        <f t="shared" si="5"/>
        <v>0.29846485020183017</v>
      </c>
      <c r="CC28" s="59">
        <f t="shared" si="5"/>
        <v>0.28373185418049512</v>
      </c>
      <c r="CD28" s="59">
        <f t="shared" si="5"/>
        <v>0.19780239889947882</v>
      </c>
      <c r="CE28" s="59">
        <f t="shared" si="5"/>
        <v>8.5929455281016254E-2</v>
      </c>
      <c r="CF28" s="59">
        <f t="shared" si="5"/>
        <v>1.4732996021335045E-2</v>
      </c>
      <c r="CG28" s="59">
        <f t="shared" si="5"/>
        <v>0</v>
      </c>
      <c r="CH28" s="59">
        <f t="shared" si="5"/>
        <v>2.5843057711866433E-2</v>
      </c>
      <c r="CI28" s="122">
        <f t="shared" si="6"/>
        <v>1</v>
      </c>
      <c r="CK28" s="123" t="str">
        <f t="shared" si="7"/>
        <v>扶桑町</v>
      </c>
      <c r="CL28" s="124">
        <f t="shared" si="17"/>
        <v>28.098519850369001</v>
      </c>
      <c r="CM28" s="65">
        <f t="shared" si="18"/>
        <v>0.38308067675168456</v>
      </c>
      <c r="CN28" s="66">
        <f t="shared" si="19"/>
        <v>25.102619364729982</v>
      </c>
      <c r="CO28" s="65">
        <f t="shared" si="20"/>
        <v>0.42879987317673224</v>
      </c>
      <c r="CP28" s="66">
        <f t="shared" si="8"/>
        <v>0.85935430881722707</v>
      </c>
      <c r="CQ28" s="65">
        <f t="shared" si="21"/>
        <v>0</v>
      </c>
      <c r="CR28" s="66">
        <f t="shared" si="9"/>
        <v>2.1365461768217915</v>
      </c>
      <c r="CS28" s="65">
        <f t="shared" si="22"/>
        <v>0</v>
      </c>
      <c r="CT28" s="66">
        <f t="shared" si="10"/>
        <v>28.462054799757343</v>
      </c>
      <c r="CU28" s="67">
        <f t="shared" si="23"/>
        <v>9.9922511568779876E-2</v>
      </c>
      <c r="CV28" s="16"/>
      <c r="CW28" s="959">
        <f t="shared" si="24"/>
        <v>10.763999999999999</v>
      </c>
      <c r="CX28" s="962">
        <f>VLOOKUP($AX28&amp;"_"&amp;$CW$14,データシート1!$A:$BT,MATCH($CW$12&amp;"_"&amp;CX$20,データシート1!$A$1:$BT$1,0),0)</f>
        <v>10.763999999999999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2.8439999999999999</v>
      </c>
      <c r="DB28" s="962">
        <f>VLOOKUP($AX28&amp;"_"&amp;$CW$14,データシート1!$A:$BT,MATCH($CW$12&amp;"_"&amp;DB$20,データシート1!$A$1:$BT$1,0),0)</f>
        <v>0</v>
      </c>
      <c r="DC28" s="962">
        <f>VLOOKUP($AX28&amp;"_"&amp;$CW$14,データシート1!$A:$BT,MATCH($CW$12&amp;"_"&amp;DC$20,データシート1!$A$1:$BT$1,0),0)</f>
        <v>0</v>
      </c>
      <c r="DD28" s="961">
        <f t="shared" si="11"/>
        <v>13.607999999999999</v>
      </c>
      <c r="DE28" s="16"/>
      <c r="DF28" s="125">
        <f>VLOOKUP($AX28&amp;"_"&amp;$DF$14,データシート1!$A:$BT,MATCH($DF$12&amp;"_"&amp;DF$20,データシート1!$A$1:$BT$1,0),0)</f>
        <v>2</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0.79</v>
      </c>
      <c r="DO28" s="127">
        <f t="shared" si="27"/>
        <v>0</v>
      </c>
      <c r="DP28" s="127">
        <f t="shared" si="13"/>
        <v>0</v>
      </c>
      <c r="DQ28" s="127">
        <f t="shared" si="13"/>
        <v>0.21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32209</v>
      </c>
      <c r="AY29" s="18" t="str">
        <f>IF(IFERROR(比較地域マスタ!$Z14,"")=0,"",IFERROR(比較地域マスタ!$Z14,""))</f>
        <v>雲南市</v>
      </c>
      <c r="BB29" s="110" t="str">
        <f t="shared" si="0"/>
        <v>32209</v>
      </c>
      <c r="BC29" s="1031" t="str">
        <f t="shared" si="0"/>
        <v>雲南市</v>
      </c>
      <c r="BD29" s="34">
        <f t="shared" si="14"/>
        <v>296.75036021298013</v>
      </c>
      <c r="BE29" s="34">
        <f t="shared" si="15"/>
        <v>123.02524159801695</v>
      </c>
      <c r="BF29" s="34">
        <f>VLOOKUP($AX29&amp;"_"&amp;$BC$14,データシート1!$A:$BT,MATCH($BC$12&amp;"_"&amp;BF$20,データシート1!$A$1:$BT$1,0),0)</f>
        <v>94.516417684127987</v>
      </c>
      <c r="BG29" s="34">
        <f>VLOOKUP($AX29&amp;"_"&amp;$BC$14,データシート1!$A:$BT,MATCH($BC$12&amp;"_"&amp;BG$20,データシート1!$A$1:$BT$1,0),0)</f>
        <v>3.6448785946459816</v>
      </c>
      <c r="BH29" s="34">
        <f>VLOOKUP($AX29&amp;"_"&amp;$BC$14,データシート1!$A:$BT,MATCH($BC$12&amp;"_"&amp;BH$20,データシート1!$A$1:$BT$1,0),0)</f>
        <v>24.863945319242976</v>
      </c>
      <c r="BI29" s="34">
        <f>VLOOKUP($AX29&amp;"_"&amp;$BC$14,データシート1!$A:$BT,MATCH($BC$12&amp;"_"&amp;BI$20,データシート1!$A$1:$BT$1,0),0)</f>
        <v>47.896106176049344</v>
      </c>
      <c r="BJ29" s="34">
        <f>VLOOKUP($AX29&amp;"_"&amp;$BC$14,データシート1!$A:$BT,MATCH($BC$12&amp;"_"&amp;BJ$20,データシート1!$A$1:$BT$1,0),0)</f>
        <v>49.873052559798914</v>
      </c>
      <c r="BK29" s="34">
        <f t="shared" si="1"/>
        <v>75.955959879114928</v>
      </c>
      <c r="BL29" s="34">
        <f t="shared" si="2"/>
        <v>73.832245621747987</v>
      </c>
      <c r="BM29" s="34">
        <f>VLOOKUP($AX29&amp;"_"&amp;$BC$14,データシート1!$A:$BT,MATCH($BC$12&amp;"_"&amp;BM$20,データシート1!$A$1:$BT$1,0),0)</f>
        <v>32.17074124375182</v>
      </c>
      <c r="BN29" s="34">
        <f>VLOOKUP($AX29&amp;"_"&amp;$BC$14,データシート1!$A:$BT,MATCH($BC$12&amp;"_"&amp;BN$20,データシート1!$A$1:$BT$1,0),0)</f>
        <v>41.661504377996167</v>
      </c>
      <c r="BO29" s="34">
        <f>VLOOKUP($AX29&amp;"_"&amp;$BC$14,データシート1!$A:$BT,MATCH($BC$12&amp;"_"&amp;BO$20,データシート1!$A$1:$BT$1,0),0)</f>
        <v>2.1237142573669399</v>
      </c>
      <c r="BP29" s="34">
        <f>VLOOKUP($AX29&amp;"_"&amp;$BC$14,データシート1!$A:$BT,MATCH($BC$12&amp;"_"&amp;BP$20,データシート1!$A$1:$BT$1,0),0)</f>
        <v>0</v>
      </c>
      <c r="BQ29" s="34">
        <f>VLOOKUP($AX29&amp;"_"&amp;$BC$14,データシート1!$A:$BT,MATCH($BC$12&amp;"_"&amp;BQ$20,データシート1!$A$1:$BT$1,0),0)</f>
        <v>0</v>
      </c>
      <c r="BR29" s="35">
        <f t="shared" si="3"/>
        <v>296.75036021298013</v>
      </c>
      <c r="BT29" s="121" t="str">
        <f t="shared" si="4"/>
        <v>雲南市</v>
      </c>
      <c r="BU29" s="33">
        <f t="shared" si="25"/>
        <v>296.75036021298013</v>
      </c>
      <c r="BV29" s="59">
        <f t="shared" si="16"/>
        <v>0.41457486861926884</v>
      </c>
      <c r="BW29" s="59">
        <f t="shared" si="5"/>
        <v>0.31850481197829983</v>
      </c>
      <c r="BX29" s="59">
        <f t="shared" si="5"/>
        <v>1.2282642528319166E-2</v>
      </c>
      <c r="BY29" s="59">
        <f t="shared" si="5"/>
        <v>8.3787414112649852E-2</v>
      </c>
      <c r="BZ29" s="59">
        <f t="shared" si="5"/>
        <v>0.16140201528878995</v>
      </c>
      <c r="CA29" s="59">
        <f t="shared" si="5"/>
        <v>0.16806400007064734</v>
      </c>
      <c r="CB29" s="59">
        <f t="shared" si="5"/>
        <v>0.25595911602129384</v>
      </c>
      <c r="CC29" s="59">
        <f t="shared" si="5"/>
        <v>0.24880254759845274</v>
      </c>
      <c r="CD29" s="59">
        <f t="shared" si="5"/>
        <v>0.10841011690992597</v>
      </c>
      <c r="CE29" s="59">
        <f t="shared" si="5"/>
        <v>0.14039243068852678</v>
      </c>
      <c r="CF29" s="59">
        <f t="shared" si="5"/>
        <v>7.1565684228411149E-3</v>
      </c>
      <c r="CG29" s="59">
        <f t="shared" si="5"/>
        <v>0</v>
      </c>
      <c r="CH29" s="59">
        <f t="shared" si="5"/>
        <v>0</v>
      </c>
      <c r="CI29" s="122">
        <f t="shared" si="6"/>
        <v>1</v>
      </c>
      <c r="CK29" s="123" t="str">
        <f t="shared" si="7"/>
        <v>雲南市</v>
      </c>
      <c r="CL29" s="124">
        <f t="shared" si="17"/>
        <v>123.02524159801695</v>
      </c>
      <c r="CM29" s="65">
        <f t="shared" si="18"/>
        <v>9.9199154917137891E-2</v>
      </c>
      <c r="CN29" s="66">
        <f t="shared" si="19"/>
        <v>94.516417684127987</v>
      </c>
      <c r="CO29" s="65">
        <f t="shared" si="20"/>
        <v>0.12912042477938096</v>
      </c>
      <c r="CP29" s="66">
        <f t="shared" si="8"/>
        <v>3.6448785946459816</v>
      </c>
      <c r="CQ29" s="65">
        <f t="shared" si="21"/>
        <v>0</v>
      </c>
      <c r="CR29" s="66">
        <f t="shared" si="9"/>
        <v>24.863945319242976</v>
      </c>
      <c r="CS29" s="65">
        <f t="shared" si="22"/>
        <v>0</v>
      </c>
      <c r="CT29" s="66">
        <f t="shared" si="10"/>
        <v>47.896106176049344</v>
      </c>
      <c r="CU29" s="67">
        <f t="shared" si="23"/>
        <v>0</v>
      </c>
      <c r="CV29" s="16"/>
      <c r="CW29" s="959">
        <f t="shared" si="24"/>
        <v>12.204000000000001</v>
      </c>
      <c r="CX29" s="962">
        <f>VLOOKUP($AX29&amp;"_"&amp;$CW$14,データシート1!$A:$BT,MATCH($CW$12&amp;"_"&amp;CX$20,データシート1!$A$1:$BT$1,0),0)</f>
        <v>12.204000000000001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12.204000000000001</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40227</v>
      </c>
      <c r="AY30" s="18" t="str">
        <f>IF(IFERROR(比較地域マスタ!$Z15,"")=0,"",IFERROR(比較地域マスタ!$Z15,""))</f>
        <v>嘉麻市</v>
      </c>
      <c r="BB30" s="110" t="str">
        <f t="shared" si="0"/>
        <v>40227</v>
      </c>
      <c r="BC30" s="1031" t="str">
        <f t="shared" si="0"/>
        <v>嘉麻市</v>
      </c>
      <c r="BD30" s="34">
        <f t="shared" si="14"/>
        <v>220.05008118502241</v>
      </c>
      <c r="BE30" s="34">
        <f t="shared" si="15"/>
        <v>83.811765180481117</v>
      </c>
      <c r="BF30" s="34">
        <f>VLOOKUP($AX30&amp;"_"&amp;$BC$14,データシート1!$A:$BT,MATCH($BC$12&amp;"_"&amp;BF$20,データシート1!$A$1:$BT$1,0),0)</f>
        <v>79.336840461952761</v>
      </c>
      <c r="BG30" s="34">
        <f>VLOOKUP($AX30&amp;"_"&amp;$BC$14,データシート1!$A:$BT,MATCH($BC$12&amp;"_"&amp;BG$20,データシート1!$A$1:$BT$1,0),0)</f>
        <v>1.3578227276364376</v>
      </c>
      <c r="BH30" s="34">
        <f>VLOOKUP($AX30&amp;"_"&amp;$BC$14,データシート1!$A:$BT,MATCH($BC$12&amp;"_"&amp;BH$20,データシート1!$A$1:$BT$1,0),0)</f>
        <v>3.1171019908919182</v>
      </c>
      <c r="BI30" s="34">
        <f>VLOOKUP($AX30&amp;"_"&amp;$BC$14,データシート1!$A:$BT,MATCH($BC$12&amp;"_"&amp;BI$20,データシート1!$A$1:$BT$1,0),0)</f>
        <v>27.05309373771987</v>
      </c>
      <c r="BJ30" s="34">
        <f>VLOOKUP($AX30&amp;"_"&amp;$BC$14,データシート1!$A:$BT,MATCH($BC$12&amp;"_"&amp;BJ$20,データシート1!$A$1:$BT$1,0),0)</f>
        <v>33.088453921611922</v>
      </c>
      <c r="BK30" s="34">
        <f t="shared" si="1"/>
        <v>68.398929747301537</v>
      </c>
      <c r="BL30" s="34">
        <f t="shared" si="2"/>
        <v>66.281170974889136</v>
      </c>
      <c r="BM30" s="34">
        <f>VLOOKUP($AX30&amp;"_"&amp;$BC$14,データシート1!$A:$BT,MATCH($BC$12&amp;"_"&amp;BM$20,データシート1!$A$1:$BT$1,0),0)</f>
        <v>34.159156724935137</v>
      </c>
      <c r="BN30" s="34">
        <f>VLOOKUP($AX30&amp;"_"&amp;$BC$14,データシート1!$A:$BT,MATCH($BC$12&amp;"_"&amp;BN$20,データシート1!$A$1:$BT$1,0),0)</f>
        <v>32.122014249953992</v>
      </c>
      <c r="BO30" s="34">
        <f>VLOOKUP($AX30&amp;"_"&amp;$BC$14,データシート1!$A:$BT,MATCH($BC$12&amp;"_"&amp;BO$20,データシート1!$A$1:$BT$1,0),0)</f>
        <v>2.1177587724124001</v>
      </c>
      <c r="BP30" s="34">
        <f>VLOOKUP($AX30&amp;"_"&amp;$BC$14,データシート1!$A:$BT,MATCH($BC$12&amp;"_"&amp;BP$20,データシート1!$A$1:$BT$1,0),0)</f>
        <v>0</v>
      </c>
      <c r="BQ30" s="34">
        <f>VLOOKUP($AX30&amp;"_"&amp;$BC$14,データシート1!$A:$BT,MATCH($BC$12&amp;"_"&amp;BQ$20,データシート1!$A$1:$BT$1,0),0)</f>
        <v>7.6978385979079684</v>
      </c>
      <c r="BR30" s="35">
        <f t="shared" si="3"/>
        <v>220.05008118502241</v>
      </c>
      <c r="BT30" s="121" t="str">
        <f t="shared" si="4"/>
        <v>嘉麻市</v>
      </c>
      <c r="BU30" s="33">
        <f t="shared" si="25"/>
        <v>220.05008118502241</v>
      </c>
      <c r="BV30" s="59">
        <f t="shared" si="16"/>
        <v>0.38087586575353521</v>
      </c>
      <c r="BW30" s="59">
        <f t="shared" si="5"/>
        <v>0.36053992815955743</v>
      </c>
      <c r="BX30" s="59">
        <f t="shared" si="5"/>
        <v>6.1705168220081395E-3</v>
      </c>
      <c r="BY30" s="59">
        <f t="shared" si="5"/>
        <v>1.4165420771969622E-2</v>
      </c>
      <c r="BZ30" s="59">
        <f t="shared" si="5"/>
        <v>0.12294062148049426</v>
      </c>
      <c r="CA30" s="59">
        <f t="shared" si="5"/>
        <v>0.15036783328332656</v>
      </c>
      <c r="CB30" s="59">
        <f t="shared" si="5"/>
        <v>0.31083346744957746</v>
      </c>
      <c r="CC30" s="59">
        <f t="shared" si="5"/>
        <v>0.30120948203222264</v>
      </c>
      <c r="CD30" s="59">
        <f t="shared" si="5"/>
        <v>0.15523355656575946</v>
      </c>
      <c r="CE30" s="59">
        <f t="shared" si="5"/>
        <v>0.14597592546646312</v>
      </c>
      <c r="CF30" s="59">
        <f t="shared" si="5"/>
        <v>9.6239854173548207E-3</v>
      </c>
      <c r="CG30" s="59">
        <f t="shared" si="5"/>
        <v>0</v>
      </c>
      <c r="CH30" s="59">
        <f t="shared" si="5"/>
        <v>3.4982212033066576E-2</v>
      </c>
      <c r="CI30" s="122">
        <f t="shared" si="6"/>
        <v>1</v>
      </c>
      <c r="CK30" s="123" t="str">
        <f t="shared" si="7"/>
        <v>嘉麻市</v>
      </c>
      <c r="CL30" s="124">
        <f t="shared" si="17"/>
        <v>83.811765180481117</v>
      </c>
      <c r="CM30" s="65">
        <f t="shared" si="18"/>
        <v>0.12689149282440815</v>
      </c>
      <c r="CN30" s="66">
        <f t="shared" si="19"/>
        <v>79.336840461952761</v>
      </c>
      <c r="CO30" s="65">
        <f t="shared" si="20"/>
        <v>0.1340486958905325</v>
      </c>
      <c r="CP30" s="66">
        <f t="shared" si="8"/>
        <v>1.3578227276364376</v>
      </c>
      <c r="CQ30" s="65">
        <f t="shared" si="21"/>
        <v>0</v>
      </c>
      <c r="CR30" s="66">
        <f t="shared" si="9"/>
        <v>3.1171019908919182</v>
      </c>
      <c r="CS30" s="65">
        <f t="shared" si="22"/>
        <v>0</v>
      </c>
      <c r="CT30" s="66">
        <f t="shared" si="10"/>
        <v>27.05309373771987</v>
      </c>
      <c r="CU30" s="67">
        <f t="shared" si="23"/>
        <v>0</v>
      </c>
      <c r="CV30" s="16"/>
      <c r="CW30" s="959">
        <f t="shared" si="24"/>
        <v>10.635</v>
      </c>
      <c r="CX30" s="962">
        <f>VLOOKUP($AX30&amp;"_"&amp;$CW$14,データシート1!$A:$BT,MATCH($CW$12&amp;"_"&amp;CX$20,データシート1!$A$1:$BT$1,0),0)</f>
        <v>10.635</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10.635</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3</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28382</v>
      </c>
      <c r="AY31" s="18" t="str">
        <f>IF(IFERROR(比較地域マスタ!$Z16,"")=0,"",IFERROR(比較地域マスタ!$Z16,""))</f>
        <v>播磨町</v>
      </c>
      <c r="BB31" s="110" t="str">
        <f t="shared" si="0"/>
        <v>28382</v>
      </c>
      <c r="BC31" s="1031" t="str">
        <f t="shared" si="0"/>
        <v>播磨町</v>
      </c>
      <c r="BD31" s="34">
        <f t="shared" si="14"/>
        <v>598.88172892090131</v>
      </c>
      <c r="BE31" s="34">
        <f t="shared" si="15"/>
        <v>496.83606385009074</v>
      </c>
      <c r="BF31" s="34">
        <f>VLOOKUP($AX31&amp;"_"&amp;$BC$14,データシート1!$A:$BT,MATCH($BC$12&amp;"_"&amp;BF$20,データシート1!$A$1:$BT$1,0),0)</f>
        <v>495.99266283418115</v>
      </c>
      <c r="BG31" s="34">
        <f>VLOOKUP($AX31&amp;"_"&amp;$BC$14,データシート1!$A:$BT,MATCH($BC$12&amp;"_"&amp;BG$20,データシート1!$A$1:$BT$1,0),0)</f>
        <v>0.84340101590956551</v>
      </c>
      <c r="BH31" s="34">
        <f>VLOOKUP($AX31&amp;"_"&amp;$BC$14,データシート1!$A:$BT,MATCH($BC$12&amp;"_"&amp;BH$20,データシート1!$A$1:$BT$1,0),0)</f>
        <v>0</v>
      </c>
      <c r="BI31" s="34">
        <f>VLOOKUP($AX31&amp;"_"&amp;$BC$14,データシート1!$A:$BT,MATCH($BC$12&amp;"_"&amp;BI$20,データシート1!$A$1:$BT$1,0),0)</f>
        <v>22.377096688508807</v>
      </c>
      <c r="BJ31" s="34">
        <f>VLOOKUP($AX31&amp;"_"&amp;$BC$14,データシート1!$A:$BT,MATCH($BC$12&amp;"_"&amp;BJ$20,データシート1!$A$1:$BT$1,0),0)</f>
        <v>27.604593782891524</v>
      </c>
      <c r="BK31" s="34">
        <f t="shared" si="1"/>
        <v>49.178672113810208</v>
      </c>
      <c r="BL31" s="34">
        <f t="shared" si="2"/>
        <v>34.884554522130813</v>
      </c>
      <c r="BM31" s="34">
        <f>VLOOKUP($AX31&amp;"_"&amp;$BC$14,データシート1!$A:$BT,MATCH($BC$12&amp;"_"&amp;BM$20,データシート1!$A$1:$BT$1,0),0)</f>
        <v>22.594271332324894</v>
      </c>
      <c r="BN31" s="34">
        <f>VLOOKUP($AX31&amp;"_"&amp;$BC$14,データシート1!$A:$BT,MATCH($BC$12&amp;"_"&amp;BN$20,データシート1!$A$1:$BT$1,0),0)</f>
        <v>12.290283189805919</v>
      </c>
      <c r="BO31" s="34">
        <f>VLOOKUP($AX31&amp;"_"&amp;$BC$14,データシート1!$A:$BT,MATCH($BC$12&amp;"_"&amp;BO$20,データシート1!$A$1:$BT$1,0),0)</f>
        <v>2.03146262767899</v>
      </c>
      <c r="BP31" s="34">
        <f>VLOOKUP($AX31&amp;"_"&amp;$BC$14,データシート1!$A:$BT,MATCH($BC$12&amp;"_"&amp;BP$20,データシート1!$A$1:$BT$1,0),0)</f>
        <v>12.262654964000401</v>
      </c>
      <c r="BQ31" s="34">
        <f>VLOOKUP($AX31&amp;"_"&amp;$BC$14,データシート1!$A:$BT,MATCH($BC$12&amp;"_"&amp;BQ$20,データシート1!$A$1:$BT$1,0),0)</f>
        <v>2.8853024856</v>
      </c>
      <c r="BR31" s="35">
        <f t="shared" si="3"/>
        <v>598.88172892090131</v>
      </c>
      <c r="BT31" s="121" t="str">
        <f t="shared" si="4"/>
        <v>播磨町</v>
      </c>
      <c r="BU31" s="33">
        <f t="shared" si="25"/>
        <v>598.88172892090131</v>
      </c>
      <c r="BV31" s="59">
        <f t="shared" si="16"/>
        <v>0.82960631433074072</v>
      </c>
      <c r="BW31" s="59">
        <f t="shared" si="5"/>
        <v>0.82819802121512132</v>
      </c>
      <c r="BX31" s="59">
        <f t="shared" si="5"/>
        <v>1.4082931156194276E-3</v>
      </c>
      <c r="BY31" s="59">
        <f t="shared" si="5"/>
        <v>0</v>
      </c>
      <c r="BZ31" s="59">
        <f t="shared" si="5"/>
        <v>3.7364801108274108E-2</v>
      </c>
      <c r="CA31" s="59">
        <f t="shared" si="5"/>
        <v>4.6093564805576935E-2</v>
      </c>
      <c r="CB31" s="59">
        <f t="shared" si="5"/>
        <v>8.211750290399257E-2</v>
      </c>
      <c r="CC31" s="59">
        <f t="shared" si="5"/>
        <v>5.8249488734591653E-2</v>
      </c>
      <c r="CD31" s="59">
        <f t="shared" si="5"/>
        <v>3.7727434719099742E-2</v>
      </c>
      <c r="CE31" s="59">
        <f t="shared" si="5"/>
        <v>2.0522054015491908E-2</v>
      </c>
      <c r="CF31" s="59">
        <f t="shared" si="5"/>
        <v>3.3920931789643899E-3</v>
      </c>
      <c r="CG31" s="59">
        <f t="shared" si="5"/>
        <v>2.0475920990436526E-2</v>
      </c>
      <c r="CH31" s="59">
        <f t="shared" si="5"/>
        <v>4.8178168514155543E-3</v>
      </c>
      <c r="CI31" s="122">
        <f t="shared" si="6"/>
        <v>1</v>
      </c>
      <c r="CK31" s="123" t="str">
        <f t="shared" si="7"/>
        <v>播磨町</v>
      </c>
      <c r="CL31" s="124">
        <f t="shared" si="17"/>
        <v>496.83606385009074</v>
      </c>
      <c r="CM31" s="65">
        <f t="shared" si="18"/>
        <v>0.49750011721085502</v>
      </c>
      <c r="CN31" s="66">
        <f t="shared" si="19"/>
        <v>495.99266283418115</v>
      </c>
      <c r="CO31" s="65">
        <f t="shared" si="20"/>
        <v>0.49834608154805543</v>
      </c>
      <c r="CP31" s="66">
        <f t="shared" si="8"/>
        <v>0.84340101590956551</v>
      </c>
      <c r="CQ31" s="65">
        <f t="shared" si="21"/>
        <v>0</v>
      </c>
      <c r="CR31" s="66">
        <f t="shared" si="9"/>
        <v>0</v>
      </c>
      <c r="CS31" s="65">
        <f t="shared" si="22"/>
        <v>0</v>
      </c>
      <c r="CT31" s="66">
        <f t="shared" si="10"/>
        <v>22.377096688508807</v>
      </c>
      <c r="CU31" s="67">
        <f t="shared" si="23"/>
        <v>0</v>
      </c>
      <c r="CV31" s="16"/>
      <c r="CW31" s="959">
        <f t="shared" si="24"/>
        <v>247.17599999999999</v>
      </c>
      <c r="CX31" s="962">
        <f>VLOOKUP($AX31&amp;"_"&amp;$CW$14,データシート1!$A:$BT,MATCH($CW$12&amp;"_"&amp;CX$20,データシート1!$A$1:$BT$1,0),0)</f>
        <v>247.17599999999999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247.17599999999999</v>
      </c>
      <c r="DE31" s="16"/>
      <c r="DF31" s="125">
        <f>VLOOKUP($AX31&amp;"_"&amp;$DF$14,データシート1!$A:$BT,MATCH($DF$12&amp;"_"&amp;DF$20,データシート1!$A$1:$BT$1,0),0)</f>
        <v>14</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14</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40229</v>
      </c>
      <c r="AY32" s="18" t="str">
        <f>IF(IFERROR(比較地域マスタ!$Z17,"")=0,"",IFERROR(比較地域マスタ!$Z17,""))</f>
        <v>みやま市</v>
      </c>
      <c r="AZ32" s="16"/>
      <c r="BA32" s="16"/>
      <c r="BB32" s="110" t="str">
        <f t="shared" si="0"/>
        <v>40229</v>
      </c>
      <c r="BC32" s="1031" t="str">
        <f t="shared" si="0"/>
        <v>みやま市</v>
      </c>
      <c r="BD32" s="34">
        <f t="shared" si="14"/>
        <v>202.32869494011192</v>
      </c>
      <c r="BE32" s="34">
        <f t="shared" si="15"/>
        <v>71.999957809102753</v>
      </c>
      <c r="BF32" s="34">
        <f>VLOOKUP($AX32&amp;"_"&amp;$BC$14,データシート1!$A:$BT,MATCH($BC$12&amp;"_"&amp;BF$20,データシート1!$A$1:$BT$1,0),0)</f>
        <v>61.125420603925782</v>
      </c>
      <c r="BG32" s="34">
        <f>VLOOKUP($AX32&amp;"_"&amp;$BC$14,データシート1!$A:$BT,MATCH($BC$12&amp;"_"&amp;BG$20,データシート1!$A$1:$BT$1,0),0)</f>
        <v>2.2187829164192454</v>
      </c>
      <c r="BH32" s="34">
        <f>VLOOKUP($AX32&amp;"_"&amp;$BC$14,データシート1!$A:$BT,MATCH($BC$12&amp;"_"&amp;BH$20,データシート1!$A$1:$BT$1,0),0)</f>
        <v>8.6557542887577235</v>
      </c>
      <c r="BI32" s="34">
        <f>VLOOKUP($AX32&amp;"_"&amp;$BC$14,データシート1!$A:$BT,MATCH($BC$12&amp;"_"&amp;BI$20,データシート1!$A$1:$BT$1,0),0)</f>
        <v>26.16130203543911</v>
      </c>
      <c r="BJ32" s="34">
        <f>VLOOKUP($AX32&amp;"_"&amp;$BC$14,データシート1!$A:$BT,MATCH($BC$12&amp;"_"&amp;BJ$20,データシート1!$A$1:$BT$1,0),0)</f>
        <v>26.30525749024552</v>
      </c>
      <c r="BK32" s="34">
        <f t="shared" si="1"/>
        <v>75.132511518632626</v>
      </c>
      <c r="BL32" s="34">
        <f t="shared" si="2"/>
        <v>73.02864887778081</v>
      </c>
      <c r="BM32" s="34">
        <f>VLOOKUP($AX32&amp;"_"&amp;$BC$14,データシート1!$A:$BT,MATCH($BC$12&amp;"_"&amp;BM$20,データシート1!$A$1:$BT$1,0),0)</f>
        <v>31.924737687980002</v>
      </c>
      <c r="BN32" s="34">
        <f>VLOOKUP($AX32&amp;"_"&amp;$BC$14,データシート1!$A:$BT,MATCH($BC$12&amp;"_"&amp;BN$20,データシート1!$A$1:$BT$1,0),0)</f>
        <v>41.103911189800812</v>
      </c>
      <c r="BO32" s="34">
        <f>VLOOKUP($AX32&amp;"_"&amp;$BC$14,データシート1!$A:$BT,MATCH($BC$12&amp;"_"&amp;BO$20,データシート1!$A$1:$BT$1,0),0)</f>
        <v>2.1038626408518102</v>
      </c>
      <c r="BP32" s="34">
        <f>VLOOKUP($AX32&amp;"_"&amp;$BC$14,データシート1!$A:$BT,MATCH($BC$12&amp;"_"&amp;BP$20,データシート1!$A$1:$BT$1,0),0)</f>
        <v>0</v>
      </c>
      <c r="BQ32" s="34">
        <f>VLOOKUP($AX32&amp;"_"&amp;$BC$14,データシート1!$A:$BT,MATCH($BC$12&amp;"_"&amp;BQ$20,データシート1!$A$1:$BT$1,0),0)</f>
        <v>2.729666086691914</v>
      </c>
      <c r="BR32" s="35">
        <f t="shared" si="3"/>
        <v>202.32869494011192</v>
      </c>
      <c r="BS32" s="21"/>
      <c r="BT32" s="121" t="str">
        <f t="shared" si="4"/>
        <v>みやま市</v>
      </c>
      <c r="BU32" s="33">
        <f t="shared" si="25"/>
        <v>202.32869494011192</v>
      </c>
      <c r="BV32" s="59">
        <f t="shared" si="16"/>
        <v>0.35585638423859905</v>
      </c>
      <c r="BW32" s="59">
        <f t="shared" si="5"/>
        <v>0.30210949871454734</v>
      </c>
      <c r="BX32" s="59">
        <f t="shared" si="5"/>
        <v>1.0966229565588766E-2</v>
      </c>
      <c r="BY32" s="59">
        <f t="shared" si="5"/>
        <v>4.2780655958462914E-2</v>
      </c>
      <c r="BZ32" s="59">
        <f t="shared" si="5"/>
        <v>0.12930099728653269</v>
      </c>
      <c r="CA32" s="59">
        <f t="shared" si="5"/>
        <v>0.13001249030955159</v>
      </c>
      <c r="CB32" s="59">
        <f t="shared" si="5"/>
        <v>0.37133888270702975</v>
      </c>
      <c r="CC32" s="59">
        <f t="shared" si="5"/>
        <v>0.3609406411650945</v>
      </c>
      <c r="CD32" s="59">
        <f t="shared" si="5"/>
        <v>0.15778650525784063</v>
      </c>
      <c r="CE32" s="59">
        <f t="shared" si="5"/>
        <v>0.2031541359072539</v>
      </c>
      <c r="CF32" s="59">
        <f t="shared" si="5"/>
        <v>1.039824154193522E-2</v>
      </c>
      <c r="CG32" s="59">
        <f t="shared" si="5"/>
        <v>0</v>
      </c>
      <c r="CH32" s="59">
        <f t="shared" si="5"/>
        <v>1.3491245458286966E-2</v>
      </c>
      <c r="CI32" s="122">
        <f t="shared" si="6"/>
        <v>1</v>
      </c>
      <c r="CJ32" s="16"/>
      <c r="CK32" s="123" t="str">
        <f t="shared" si="7"/>
        <v>みやま市</v>
      </c>
      <c r="CL32" s="124">
        <f t="shared" si="17"/>
        <v>71.999957809102753</v>
      </c>
      <c r="CM32" s="65">
        <f t="shared" si="18"/>
        <v>0</v>
      </c>
      <c r="CN32" s="66">
        <f t="shared" si="19"/>
        <v>61.125420603925782</v>
      </c>
      <c r="CO32" s="65">
        <f t="shared" si="20"/>
        <v>0</v>
      </c>
      <c r="CP32" s="66">
        <f t="shared" si="8"/>
        <v>2.2187829164192454</v>
      </c>
      <c r="CQ32" s="65">
        <f t="shared" si="21"/>
        <v>0</v>
      </c>
      <c r="CR32" s="66">
        <f t="shared" si="9"/>
        <v>8.6557542887577235</v>
      </c>
      <c r="CS32" s="65">
        <f t="shared" si="22"/>
        <v>0</v>
      </c>
      <c r="CT32" s="66">
        <f t="shared" si="10"/>
        <v>26.16130203543911</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12234</v>
      </c>
      <c r="AY33" s="18" t="str">
        <f>IF(IFERROR(比較地域マスタ!$Z18,"")=0,"",IFERROR(比較地域マスタ!$Z18,""))</f>
        <v>南房総市</v>
      </c>
      <c r="BB33" s="110" t="str">
        <f t="shared" si="0"/>
        <v>12234</v>
      </c>
      <c r="BC33" s="1031" t="str">
        <f t="shared" si="0"/>
        <v>南房総市</v>
      </c>
      <c r="BD33" s="34">
        <f t="shared" si="14"/>
        <v>226.17466680841133</v>
      </c>
      <c r="BE33" s="34">
        <f t="shared" si="15"/>
        <v>64.762883073096546</v>
      </c>
      <c r="BF33" s="34">
        <f>VLOOKUP($AX33&amp;"_"&amp;$BC$14,データシート1!$A:$BT,MATCH($BC$12&amp;"_"&amp;BF$20,データシート1!$A$1:$BT$1,0),0)</f>
        <v>38.86183734283933</v>
      </c>
      <c r="BG33" s="34">
        <f>VLOOKUP($AX33&amp;"_"&amp;$BC$14,データシート1!$A:$BT,MATCH($BC$12&amp;"_"&amp;BG$20,データシート1!$A$1:$BT$1,0),0)</f>
        <v>2.5544988381669338</v>
      </c>
      <c r="BH33" s="34">
        <f>VLOOKUP($AX33&amp;"_"&amp;$BC$14,データシート1!$A:$BT,MATCH($BC$12&amp;"_"&amp;BH$20,データシート1!$A$1:$BT$1,0),0)</f>
        <v>23.346546892090281</v>
      </c>
      <c r="BI33" s="34">
        <f>VLOOKUP($AX33&amp;"_"&amp;$BC$14,データシート1!$A:$BT,MATCH($BC$12&amp;"_"&amp;BI$20,データシート1!$A$1:$BT$1,0),0)</f>
        <v>41.533731372492127</v>
      </c>
      <c r="BJ33" s="34">
        <f>VLOOKUP($AX33&amp;"_"&amp;$BC$14,データシート1!$A:$BT,MATCH($BC$12&amp;"_"&amp;BJ$20,データシート1!$A$1:$BT$1,0),0)</f>
        <v>41.117784532054159</v>
      </c>
      <c r="BK33" s="34">
        <f t="shared" si="1"/>
        <v>76.450986904701224</v>
      </c>
      <c r="BL33" s="34">
        <f t="shared" si="2"/>
        <v>74.333403293611013</v>
      </c>
      <c r="BM33" s="34">
        <f>VLOOKUP($AX33&amp;"_"&amp;$BC$14,データシート1!$A:$BT,MATCH($BC$12&amp;"_"&amp;BM$20,データシート1!$A$1:$BT$1,0),0)</f>
        <v>30.711029537127853</v>
      </c>
      <c r="BN33" s="34">
        <f>VLOOKUP($AX33&amp;"_"&amp;$BC$14,データシート1!$A:$BT,MATCH($BC$12&amp;"_"&amp;BN$20,データシート1!$A$1:$BT$1,0),0)</f>
        <v>43.622373756483157</v>
      </c>
      <c r="BO33" s="34">
        <f>VLOOKUP($AX33&amp;"_"&amp;$BC$14,データシート1!$A:$BT,MATCH($BC$12&amp;"_"&amp;BO$20,データシート1!$A$1:$BT$1,0),0)</f>
        <v>2.1175836110902102</v>
      </c>
      <c r="BP33" s="34">
        <f>VLOOKUP($AX33&amp;"_"&amp;$BC$14,データシート1!$A:$BT,MATCH($BC$12&amp;"_"&amp;BP$20,データシート1!$A$1:$BT$1,0),0)</f>
        <v>0</v>
      </c>
      <c r="BQ33" s="34">
        <f>VLOOKUP($AX33&amp;"_"&amp;$BC$14,データシート1!$A:$BT,MATCH($BC$12&amp;"_"&amp;BQ$20,データシート1!$A$1:$BT$1,0),0)</f>
        <v>2.3092809260672702</v>
      </c>
      <c r="BR33" s="35">
        <f t="shared" si="3"/>
        <v>226.17466680841133</v>
      </c>
      <c r="BT33" s="121" t="str">
        <f t="shared" si="4"/>
        <v>南房総市</v>
      </c>
      <c r="BU33" s="33">
        <f t="shared" si="25"/>
        <v>226.17466680841133</v>
      </c>
      <c r="BV33" s="59">
        <f t="shared" si="16"/>
        <v>0.28634012812741788</v>
      </c>
      <c r="BW33" s="59">
        <f t="shared" si="5"/>
        <v>0.17182223761496032</v>
      </c>
      <c r="BX33" s="59">
        <f t="shared" si="5"/>
        <v>1.1294363220310636E-2</v>
      </c>
      <c r="BY33" s="59">
        <f t="shared" si="5"/>
        <v>0.10322352729214691</v>
      </c>
      <c r="BZ33" s="59">
        <f t="shared" si="5"/>
        <v>0.18363564743382441</v>
      </c>
      <c r="CA33" s="59">
        <f t="shared" si="5"/>
        <v>0.18179659602144713</v>
      </c>
      <c r="CB33" s="59">
        <f t="shared" si="5"/>
        <v>0.33801746227158824</v>
      </c>
      <c r="CC33" s="59">
        <f t="shared" si="5"/>
        <v>0.32865485928438465</v>
      </c>
      <c r="CD33" s="59">
        <f t="shared" si="5"/>
        <v>0.13578456849520923</v>
      </c>
      <c r="CE33" s="59">
        <f t="shared" si="5"/>
        <v>0.19287029078917542</v>
      </c>
      <c r="CF33" s="59">
        <f t="shared" si="5"/>
        <v>9.3626029872035978E-3</v>
      </c>
      <c r="CG33" s="59">
        <f t="shared" si="5"/>
        <v>0</v>
      </c>
      <c r="CH33" s="59">
        <f t="shared" si="5"/>
        <v>1.0210166145722333E-2</v>
      </c>
      <c r="CI33" s="122">
        <f t="shared" si="6"/>
        <v>1</v>
      </c>
      <c r="CK33" s="123" t="str">
        <f t="shared" si="7"/>
        <v>南房総市</v>
      </c>
      <c r="CL33" s="124">
        <f t="shared" si="17"/>
        <v>64.762883073096546</v>
      </c>
      <c r="CM33" s="65">
        <f t="shared" si="18"/>
        <v>0</v>
      </c>
      <c r="CN33" s="66">
        <f t="shared" si="19"/>
        <v>38.86183734283933</v>
      </c>
      <c r="CO33" s="65">
        <f t="shared" si="20"/>
        <v>0</v>
      </c>
      <c r="CP33" s="66">
        <f t="shared" si="8"/>
        <v>2.5544988381669338</v>
      </c>
      <c r="CQ33" s="65">
        <f t="shared" si="21"/>
        <v>0</v>
      </c>
      <c r="CR33" s="66">
        <f t="shared" si="9"/>
        <v>23.346546892090281</v>
      </c>
      <c r="CS33" s="65">
        <f t="shared" si="22"/>
        <v>0</v>
      </c>
      <c r="CT33" s="66">
        <f t="shared" si="10"/>
        <v>41.533731372492127</v>
      </c>
      <c r="CU33" s="67">
        <f t="shared" si="23"/>
        <v>8.0368411161121062E-2</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3.3380000000000001</v>
      </c>
      <c r="DB33" s="962">
        <f>VLOOKUP($AX33&amp;"_"&amp;$CW$14,データシート1!$A:$BT,MATCH($CW$12&amp;"_"&amp;DB$20,データシート1!$A$1:$BT$1,0),0)</f>
        <v>0</v>
      </c>
      <c r="DC33" s="962">
        <f>VLOOKUP($AX33&amp;"_"&amp;$CW$14,データシート1!$A:$BT,MATCH($CW$12&amp;"_"&amp;DC$20,データシート1!$A$1:$BT$1,0),0)</f>
        <v>0</v>
      </c>
      <c r="DD33" s="961">
        <f t="shared" si="11"/>
        <v>3.3380000000000001</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36206</v>
      </c>
      <c r="AY34" s="18" t="str">
        <f>IF(IFERROR(比較地域マスタ!$Z19,"")=0,"",IFERROR(比較地域マスタ!$Z19,""))</f>
        <v>阿波市</v>
      </c>
      <c r="BB34" s="110" t="str">
        <f t="shared" si="0"/>
        <v>36206</v>
      </c>
      <c r="BC34" s="1031" t="str">
        <f t="shared" si="0"/>
        <v>阿波市</v>
      </c>
      <c r="BD34" s="34">
        <f t="shared" si="14"/>
        <v>244.40612952893355</v>
      </c>
      <c r="BE34" s="34">
        <f t="shared" si="15"/>
        <v>72.850397879803992</v>
      </c>
      <c r="BF34" s="34">
        <f>VLOOKUP($AX34&amp;"_"&amp;$BC$14,データシート1!$A:$BT,MATCH($BC$12&amp;"_"&amp;BF$20,データシート1!$A$1:$BT$1,0),0)</f>
        <v>52.476339757247622</v>
      </c>
      <c r="BG34" s="34">
        <f>VLOOKUP($AX34&amp;"_"&amp;$BC$14,データシート1!$A:$BT,MATCH($BC$12&amp;"_"&amp;BG$20,データシート1!$A$1:$BT$1,0),0)</f>
        <v>2.0565626731931208</v>
      </c>
      <c r="BH34" s="34">
        <f>VLOOKUP($AX34&amp;"_"&amp;$BC$14,データシート1!$A:$BT,MATCH($BC$12&amp;"_"&amp;BH$20,データシート1!$A$1:$BT$1,0),0)</f>
        <v>18.317495449363246</v>
      </c>
      <c r="BI34" s="34">
        <f>VLOOKUP($AX34&amp;"_"&amp;$BC$14,データシート1!$A:$BT,MATCH($BC$12&amp;"_"&amp;BI$20,データシート1!$A$1:$BT$1,0),0)</f>
        <v>30.199041735355834</v>
      </c>
      <c r="BJ34" s="34">
        <f>VLOOKUP($AX34&amp;"_"&amp;$BC$14,データシート1!$A:$BT,MATCH($BC$12&amp;"_"&amp;BJ$20,データシート1!$A$1:$BT$1,0),0)</f>
        <v>52.004561892688152</v>
      </c>
      <c r="BK34" s="34">
        <f t="shared" si="1"/>
        <v>83.361345677582861</v>
      </c>
      <c r="BL34" s="34">
        <f t="shared" si="2"/>
        <v>81.266533038377645</v>
      </c>
      <c r="BM34" s="34">
        <f>VLOOKUP($AX34&amp;"_"&amp;$BC$14,データシート1!$A:$BT,MATCH($BC$12&amp;"_"&amp;BM$20,データシート1!$A$1:$BT$1,0),0)</f>
        <v>33.359984952593514</v>
      </c>
      <c r="BN34" s="34">
        <f>VLOOKUP($AX34&amp;"_"&amp;$BC$14,データシート1!$A:$BT,MATCH($BC$12&amp;"_"&amp;BN$20,データシート1!$A$1:$BT$1,0),0)</f>
        <v>47.906548085784124</v>
      </c>
      <c r="BO34" s="34">
        <f>VLOOKUP($AX34&amp;"_"&amp;$BC$14,データシート1!$A:$BT,MATCH($BC$12&amp;"_"&amp;BO$20,データシート1!$A$1:$BT$1,0),0)</f>
        <v>2.0948126392052102</v>
      </c>
      <c r="BP34" s="34">
        <f>VLOOKUP($AX34&amp;"_"&amp;$BC$14,データシート1!$A:$BT,MATCH($BC$12&amp;"_"&amp;BP$20,データシート1!$A$1:$BT$1,0),0)</f>
        <v>0</v>
      </c>
      <c r="BQ34" s="34">
        <f>VLOOKUP($AX34&amp;"_"&amp;$BC$14,データシート1!$A:$BT,MATCH($BC$12&amp;"_"&amp;BQ$20,データシート1!$A$1:$BT$1,0),0)</f>
        <v>5.9907823435026959</v>
      </c>
      <c r="BR34" s="35">
        <f t="shared" si="3"/>
        <v>244.40612952893355</v>
      </c>
      <c r="BT34" s="121" t="str">
        <f t="shared" si="4"/>
        <v>阿波市</v>
      </c>
      <c r="BU34" s="33">
        <f t="shared" si="25"/>
        <v>244.40612952893355</v>
      </c>
      <c r="BV34" s="59">
        <f t="shared" si="16"/>
        <v>0.29807107546858697</v>
      </c>
      <c r="BW34" s="59">
        <f t="shared" si="5"/>
        <v>0.21470958956058142</v>
      </c>
      <c r="BX34" s="59">
        <f t="shared" si="5"/>
        <v>8.4145298530643384E-3</v>
      </c>
      <c r="BY34" s="59">
        <f t="shared" si="5"/>
        <v>7.4946956054941186E-2</v>
      </c>
      <c r="BZ34" s="59">
        <f t="shared" si="5"/>
        <v>0.12356090165807719</v>
      </c>
      <c r="CA34" s="59">
        <f t="shared" si="5"/>
        <v>0.21277928664441165</v>
      </c>
      <c r="CB34" s="59">
        <f t="shared" si="5"/>
        <v>0.34107714826241414</v>
      </c>
      <c r="CC34" s="59">
        <f t="shared" si="5"/>
        <v>0.33250611674514924</v>
      </c>
      <c r="CD34" s="59">
        <f t="shared" si="5"/>
        <v>0.13649406018126994</v>
      </c>
      <c r="CE34" s="59">
        <f t="shared" si="5"/>
        <v>0.19601205656387927</v>
      </c>
      <c r="CF34" s="59">
        <f t="shared" si="5"/>
        <v>8.5710315172648731E-3</v>
      </c>
      <c r="CG34" s="59">
        <f t="shared" si="5"/>
        <v>0</v>
      </c>
      <c r="CH34" s="59">
        <f t="shared" si="5"/>
        <v>2.4511587966510016E-2</v>
      </c>
      <c r="CI34" s="122">
        <f t="shared" si="6"/>
        <v>1</v>
      </c>
      <c r="CK34" s="123" t="str">
        <f t="shared" si="7"/>
        <v>阿波市</v>
      </c>
      <c r="CL34" s="124">
        <f t="shared" si="17"/>
        <v>72.850397879803992</v>
      </c>
      <c r="CM34" s="65">
        <f t="shared" si="18"/>
        <v>9.9615104532075963E-2</v>
      </c>
      <c r="CN34" s="66">
        <f t="shared" si="19"/>
        <v>52.476339757247622</v>
      </c>
      <c r="CO34" s="65">
        <f t="shared" si="20"/>
        <v>0.1382908951647627</v>
      </c>
      <c r="CP34" s="66">
        <f t="shared" si="8"/>
        <v>2.0565626731931208</v>
      </c>
      <c r="CQ34" s="65">
        <f t="shared" si="21"/>
        <v>0</v>
      </c>
      <c r="CR34" s="66">
        <f t="shared" si="9"/>
        <v>18.317495449363246</v>
      </c>
      <c r="CS34" s="65">
        <f t="shared" si="22"/>
        <v>0</v>
      </c>
      <c r="CT34" s="66">
        <f t="shared" si="10"/>
        <v>30.199041735355834</v>
      </c>
      <c r="CU34" s="67">
        <f t="shared" si="23"/>
        <v>0.84919913104315015</v>
      </c>
      <c r="CV34" s="16"/>
      <c r="CW34" s="959">
        <f t="shared" si="24"/>
        <v>7.2569999999999997</v>
      </c>
      <c r="CX34" s="962">
        <f>VLOOKUP($AX34&amp;"_"&amp;$CW$14,データシート1!$A:$BT,MATCH($CW$12&amp;"_"&amp;CX$20,データシート1!$A$1:$BT$1,0),0)</f>
        <v>7.2569999999999997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25.645</v>
      </c>
      <c r="DB34" s="962">
        <f>VLOOKUP($AX34&amp;"_"&amp;$CW$14,データシート1!$A:$BT,MATCH($CW$12&amp;"_"&amp;DB$20,データシート1!$A$1:$BT$1,0),0)</f>
        <v>0</v>
      </c>
      <c r="DC34" s="962">
        <f>VLOOKUP($AX34&amp;"_"&amp;$CW$14,データシート1!$A:$BT,MATCH($CW$12&amp;"_"&amp;DC$20,データシート1!$A$1:$BT$1,0),0)</f>
        <v>0</v>
      </c>
      <c r="DD34" s="961">
        <f t="shared" si="11"/>
        <v>32.902000000000001</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0.22</v>
      </c>
      <c r="DO34" s="127">
        <f t="shared" si="27"/>
        <v>0</v>
      </c>
      <c r="DP34" s="127">
        <f t="shared" si="13"/>
        <v>0</v>
      </c>
      <c r="DQ34" s="127">
        <f t="shared" si="13"/>
        <v>0.78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28227</v>
      </c>
      <c r="AY35" s="18" t="str">
        <f>IF(IFERROR(比較地域マスタ!$Z20,"")=0,"",IFERROR(比較地域マスタ!$Z20,""))</f>
        <v>宍粟市</v>
      </c>
      <c r="BB35" s="110" t="str">
        <f t="shared" si="0"/>
        <v>28227</v>
      </c>
      <c r="BC35" s="1031" t="str">
        <f t="shared" si="0"/>
        <v>宍粟市</v>
      </c>
      <c r="BD35" s="34">
        <f t="shared" si="14"/>
        <v>261.68438486490095</v>
      </c>
      <c r="BE35" s="34">
        <f t="shared" si="15"/>
        <v>124.99661032885177</v>
      </c>
      <c r="BF35" s="34">
        <f>VLOOKUP($AX35&amp;"_"&amp;$BC$14,データシート1!$A:$BT,MATCH($BC$12&amp;"_"&amp;BF$20,データシート1!$A$1:$BT$1,0),0)</f>
        <v>104.12540860472829</v>
      </c>
      <c r="BG35" s="34">
        <f>VLOOKUP($AX35&amp;"_"&amp;$BC$14,データシート1!$A:$BT,MATCH($BC$12&amp;"_"&amp;BG$20,データシート1!$A$1:$BT$1,0),0)</f>
        <v>2.2895064107682042</v>
      </c>
      <c r="BH35" s="34">
        <f>VLOOKUP($AX35&amp;"_"&amp;$BC$14,データシート1!$A:$BT,MATCH($BC$12&amp;"_"&amp;BH$20,データシート1!$A$1:$BT$1,0),0)</f>
        <v>18.581695313355283</v>
      </c>
      <c r="BI35" s="34">
        <f>VLOOKUP($AX35&amp;"_"&amp;$BC$14,データシート1!$A:$BT,MATCH($BC$12&amp;"_"&amp;BI$20,データシート1!$A$1:$BT$1,0),0)</f>
        <v>28.253647438426917</v>
      </c>
      <c r="BJ35" s="34">
        <f>VLOOKUP($AX35&amp;"_"&amp;$BC$14,データシート1!$A:$BT,MATCH($BC$12&amp;"_"&amp;BJ$20,データシート1!$A$1:$BT$1,0),0)</f>
        <v>26.443014341532226</v>
      </c>
      <c r="BK35" s="34">
        <f t="shared" si="1"/>
        <v>77.71726478276976</v>
      </c>
      <c r="BL35" s="34">
        <f t="shared" si="2"/>
        <v>75.614745045388091</v>
      </c>
      <c r="BM35" s="34">
        <f>VLOOKUP($AX35&amp;"_"&amp;$BC$14,データシート1!$A:$BT,MATCH($BC$12&amp;"_"&amp;BM$20,データシート1!$A$1:$BT$1,0),0)</f>
        <v>33.237662742541225</v>
      </c>
      <c r="BN35" s="34">
        <f>VLOOKUP($AX35&amp;"_"&amp;$BC$14,データシート1!$A:$BT,MATCH($BC$12&amp;"_"&amp;BN$20,データシート1!$A$1:$BT$1,0),0)</f>
        <v>42.377082302846866</v>
      </c>
      <c r="BO35" s="34">
        <f>VLOOKUP($AX35&amp;"_"&amp;$BC$14,データシート1!$A:$BT,MATCH($BC$12&amp;"_"&amp;BO$20,データシート1!$A$1:$BT$1,0),0)</f>
        <v>2.10251973738167</v>
      </c>
      <c r="BP35" s="34">
        <f>VLOOKUP($AX35&amp;"_"&amp;$BC$14,データシート1!$A:$BT,MATCH($BC$12&amp;"_"&amp;BP$20,データシート1!$A$1:$BT$1,0),0)</f>
        <v>0</v>
      </c>
      <c r="BQ35" s="34">
        <f>VLOOKUP($AX35&amp;"_"&amp;$BC$14,データシート1!$A:$BT,MATCH($BC$12&amp;"_"&amp;BQ$20,データシート1!$A$1:$BT$1,0),0)</f>
        <v>4.2738479733202288</v>
      </c>
      <c r="BR35" s="35">
        <f t="shared" si="3"/>
        <v>261.68438486490095</v>
      </c>
      <c r="BT35" s="121" t="str">
        <f t="shared" si="4"/>
        <v>宍粟市</v>
      </c>
      <c r="BU35" s="33">
        <f t="shared" si="25"/>
        <v>261.68438486490095</v>
      </c>
      <c r="BV35" s="59">
        <f t="shared" si="16"/>
        <v>0.4776617083720277</v>
      </c>
      <c r="BW35" s="59">
        <f t="shared" si="5"/>
        <v>0.39790455459726731</v>
      </c>
      <c r="BX35" s="59">
        <f t="shared" si="5"/>
        <v>8.749113600913563E-3</v>
      </c>
      <c r="BY35" s="59">
        <f t="shared" si="5"/>
        <v>7.1008040173846834E-2</v>
      </c>
      <c r="BZ35" s="59">
        <f t="shared" si="5"/>
        <v>0.10796841184472412</v>
      </c>
      <c r="CA35" s="59">
        <f t="shared" si="5"/>
        <v>0.10104926342924087</v>
      </c>
      <c r="CB35" s="59">
        <f t="shared" si="5"/>
        <v>0.29698854527713847</v>
      </c>
      <c r="CC35" s="59">
        <f t="shared" si="5"/>
        <v>0.28895398204377193</v>
      </c>
      <c r="CD35" s="59">
        <f t="shared" si="5"/>
        <v>0.12701431443722078</v>
      </c>
      <c r="CE35" s="59">
        <f t="shared" si="5"/>
        <v>0.16193966760655115</v>
      </c>
      <c r="CF35" s="59">
        <f t="shared" si="5"/>
        <v>8.034563233366529E-3</v>
      </c>
      <c r="CG35" s="59">
        <f t="shared" si="5"/>
        <v>0</v>
      </c>
      <c r="CH35" s="59">
        <f t="shared" si="5"/>
        <v>1.6332071076868709E-2</v>
      </c>
      <c r="CI35" s="122">
        <f t="shared" si="6"/>
        <v>1</v>
      </c>
      <c r="CK35" s="123" t="str">
        <f t="shared" si="7"/>
        <v>宍粟市</v>
      </c>
      <c r="CL35" s="124">
        <f t="shared" si="17"/>
        <v>124.99661032885177</v>
      </c>
      <c r="CM35" s="65">
        <f t="shared" si="18"/>
        <v>4.8185306658749996E-2</v>
      </c>
      <c r="CN35" s="66">
        <f t="shared" si="19"/>
        <v>104.12540860472829</v>
      </c>
      <c r="CO35" s="65">
        <f t="shared" si="20"/>
        <v>5.7843710586183456E-2</v>
      </c>
      <c r="CP35" s="66">
        <f t="shared" si="8"/>
        <v>2.2895064107682042</v>
      </c>
      <c r="CQ35" s="65">
        <f t="shared" si="21"/>
        <v>0</v>
      </c>
      <c r="CR35" s="66">
        <f t="shared" si="9"/>
        <v>18.581695313355283</v>
      </c>
      <c r="CS35" s="65">
        <f t="shared" si="22"/>
        <v>0</v>
      </c>
      <c r="CT35" s="66">
        <f t="shared" si="10"/>
        <v>28.253647438426917</v>
      </c>
      <c r="CU35" s="67">
        <f t="shared" si="23"/>
        <v>0</v>
      </c>
      <c r="CV35" s="16"/>
      <c r="CW35" s="959">
        <f t="shared" si="24"/>
        <v>6.0229999999999997</v>
      </c>
      <c r="CX35" s="962">
        <f>VLOOKUP($AX35&amp;"_"&amp;$CW$14,データシート1!$A:$BT,MATCH($CW$12&amp;"_"&amp;CX$20,データシート1!$A$1:$BT$1,0),0)</f>
        <v>6.0229999999999997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6.0229999999999997</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38214</v>
      </c>
      <c r="AY36" s="18" t="str">
        <f>IF(IFERROR(比較地域マスタ!$Z21,"")=0,"",IFERROR(比較地域マスタ!$Z21,""))</f>
        <v>西予市</v>
      </c>
      <c r="BB36" s="110" t="str">
        <f t="shared" si="0"/>
        <v>38214</v>
      </c>
      <c r="BC36" s="1031" t="str">
        <f t="shared" si="0"/>
        <v>西予市</v>
      </c>
      <c r="BD36" s="34">
        <f t="shared" si="14"/>
        <v>243.06587738822995</v>
      </c>
      <c r="BE36" s="34">
        <f t="shared" si="15"/>
        <v>70.32852274230973</v>
      </c>
      <c r="BF36" s="34">
        <f>VLOOKUP($AX36&amp;"_"&amp;$BC$14,データシート1!$A:$BT,MATCH($BC$12&amp;"_"&amp;BF$20,データシート1!$A$1:$BT$1,0),0)</f>
        <v>46.437838964669993</v>
      </c>
      <c r="BG36" s="34">
        <f>VLOOKUP($AX36&amp;"_"&amp;$BC$14,データシート1!$A:$BT,MATCH($BC$12&amp;"_"&amp;BG$20,データシート1!$A$1:$BT$1,0),0)</f>
        <v>2.5842039530188887</v>
      </c>
      <c r="BH36" s="34">
        <f>VLOOKUP($AX36&amp;"_"&amp;$BC$14,データシート1!$A:$BT,MATCH($BC$12&amp;"_"&amp;BH$20,データシート1!$A$1:$BT$1,0),0)</f>
        <v>21.306479824620848</v>
      </c>
      <c r="BI36" s="34">
        <f>VLOOKUP($AX36&amp;"_"&amp;$BC$14,データシート1!$A:$BT,MATCH($BC$12&amp;"_"&amp;BI$20,データシート1!$A$1:$BT$1,0),0)</f>
        <v>41.14858642537753</v>
      </c>
      <c r="BJ36" s="34">
        <f>VLOOKUP($AX36&amp;"_"&amp;$BC$14,データシート1!$A:$BT,MATCH($BC$12&amp;"_"&amp;BJ$20,データシート1!$A$1:$BT$1,0),0)</f>
        <v>54.006046824178007</v>
      </c>
      <c r="BK36" s="34">
        <f t="shared" si="1"/>
        <v>77.58272139636469</v>
      </c>
      <c r="BL36" s="34">
        <f t="shared" si="2"/>
        <v>75.363191593474241</v>
      </c>
      <c r="BM36" s="34">
        <f>VLOOKUP($AX36&amp;"_"&amp;$BC$14,データシート1!$A:$BT,MATCH($BC$12&amp;"_"&amp;BM$20,データシート1!$A$1:$BT$1,0),0)</f>
        <v>27.716853662181283</v>
      </c>
      <c r="BN36" s="34">
        <f>VLOOKUP($AX36&amp;"_"&amp;$BC$14,データシート1!$A:$BT,MATCH($BC$12&amp;"_"&amp;BN$20,データシート1!$A$1:$BT$1,0),0)</f>
        <v>47.646337931292962</v>
      </c>
      <c r="BO36" s="34">
        <f>VLOOKUP($AX36&amp;"_"&amp;$BC$14,データシート1!$A:$BT,MATCH($BC$12&amp;"_"&amp;BO$20,データシート1!$A$1:$BT$1,0),0)</f>
        <v>2.0946958649904102</v>
      </c>
      <c r="BP36" s="34">
        <f>VLOOKUP($AX36&amp;"_"&amp;$BC$14,データシート1!$A:$BT,MATCH($BC$12&amp;"_"&amp;BP$20,データシート1!$A$1:$BT$1,0),0)</f>
        <v>0.12483393790002963</v>
      </c>
      <c r="BQ36" s="34">
        <f>VLOOKUP($AX36&amp;"_"&amp;$BC$14,データシート1!$A:$BT,MATCH($BC$12&amp;"_"&amp;BQ$20,データシート1!$A$1:$BT$1,0),0)</f>
        <v>0</v>
      </c>
      <c r="BR36" s="35">
        <f t="shared" si="3"/>
        <v>243.06587738822995</v>
      </c>
      <c r="BT36" s="121" t="str">
        <f t="shared" si="4"/>
        <v>西予市</v>
      </c>
      <c r="BU36" s="33">
        <f t="shared" si="25"/>
        <v>243.06587738822995</v>
      </c>
      <c r="BV36" s="59">
        <f t="shared" si="16"/>
        <v>0.28933934906041758</v>
      </c>
      <c r="BW36" s="59">
        <f t="shared" si="5"/>
        <v>0.19105042412225759</v>
      </c>
      <c r="BX36" s="59">
        <f t="shared" si="5"/>
        <v>1.0631701910553836E-2</v>
      </c>
      <c r="BY36" s="59">
        <f t="shared" si="5"/>
        <v>8.7657223027606174E-2</v>
      </c>
      <c r="BZ36" s="59">
        <f t="shared" si="5"/>
        <v>0.16928985206612995</v>
      </c>
      <c r="CA36" s="59">
        <f t="shared" si="5"/>
        <v>0.22218687133084669</v>
      </c>
      <c r="CB36" s="59">
        <f t="shared" si="5"/>
        <v>0.31918392754260577</v>
      </c>
      <c r="CC36" s="59">
        <f t="shared" si="5"/>
        <v>0.31005253556467971</v>
      </c>
      <c r="CD36" s="59">
        <f t="shared" si="5"/>
        <v>0.11403021254979093</v>
      </c>
      <c r="CE36" s="59">
        <f t="shared" si="5"/>
        <v>0.19602232301488878</v>
      </c>
      <c r="CF36" s="59">
        <f t="shared" si="5"/>
        <v>8.6178113007804782E-3</v>
      </c>
      <c r="CG36" s="59">
        <f t="shared" si="5"/>
        <v>5.1358067714557163E-4</v>
      </c>
      <c r="CH36" s="59">
        <f t="shared" si="5"/>
        <v>0</v>
      </c>
      <c r="CI36" s="122">
        <f t="shared" si="6"/>
        <v>1</v>
      </c>
      <c r="CK36" s="123" t="str">
        <f t="shared" si="7"/>
        <v>西予市</v>
      </c>
      <c r="CL36" s="124">
        <f t="shared" si="17"/>
        <v>70.32852274230973</v>
      </c>
      <c r="CM36" s="65">
        <f t="shared" si="18"/>
        <v>0</v>
      </c>
      <c r="CN36" s="66">
        <f t="shared" si="19"/>
        <v>46.437838964669993</v>
      </c>
      <c r="CO36" s="65">
        <f t="shared" si="20"/>
        <v>0</v>
      </c>
      <c r="CP36" s="66">
        <f t="shared" si="8"/>
        <v>2.5842039530188887</v>
      </c>
      <c r="CQ36" s="65">
        <f t="shared" si="21"/>
        <v>0</v>
      </c>
      <c r="CR36" s="66">
        <f t="shared" si="9"/>
        <v>21.306479824620848</v>
      </c>
      <c r="CS36" s="65">
        <f t="shared" si="22"/>
        <v>0</v>
      </c>
      <c r="CT36" s="66">
        <f t="shared" si="10"/>
        <v>41.14858642537753</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42211</v>
      </c>
      <c r="AY37" s="18" t="str">
        <f>IF(IFERROR(比較地域マスタ!$Z22,"")=0,"",IFERROR(比較地域マスタ!$Z22,""))</f>
        <v>五島市</v>
      </c>
      <c r="BB37" s="110" t="str">
        <f t="shared" si="0"/>
        <v>42211</v>
      </c>
      <c r="BC37" s="1031" t="str">
        <f t="shared" si="0"/>
        <v>五島市</v>
      </c>
      <c r="BD37" s="34">
        <f t="shared" si="14"/>
        <v>233.48951190006508</v>
      </c>
      <c r="BE37" s="34">
        <f t="shared" si="15"/>
        <v>49.09934025765223</v>
      </c>
      <c r="BF37" s="34">
        <f>VLOOKUP($AX37&amp;"_"&amp;$BC$14,データシート1!$A:$BT,MATCH($BC$12&amp;"_"&amp;BF$20,データシート1!$A$1:$BT$1,0),0)</f>
        <v>3.0163584256142797</v>
      </c>
      <c r="BG37" s="34">
        <f>VLOOKUP($AX37&amp;"_"&amp;$BC$14,データシート1!$A:$BT,MATCH($BC$12&amp;"_"&amp;BG$20,データシート1!$A$1:$BT$1,0),0)</f>
        <v>2.5146093236350522</v>
      </c>
      <c r="BH37" s="34">
        <f>VLOOKUP($AX37&amp;"_"&amp;$BC$14,データシート1!$A:$BT,MATCH($BC$12&amp;"_"&amp;BH$20,データシート1!$A$1:$BT$1,0),0)</f>
        <v>43.568372508402895</v>
      </c>
      <c r="BI37" s="34">
        <f>VLOOKUP($AX37&amp;"_"&amp;$BC$14,データシート1!$A:$BT,MATCH($BC$12&amp;"_"&amp;BI$20,データシート1!$A$1:$BT$1,0),0)</f>
        <v>36.677069621502859</v>
      </c>
      <c r="BJ37" s="34">
        <f>VLOOKUP($AX37&amp;"_"&amp;$BC$14,データシート1!$A:$BT,MATCH($BC$12&amp;"_"&amp;BJ$20,データシート1!$A$1:$BT$1,0),0)</f>
        <v>37.726585547972761</v>
      </c>
      <c r="BK37" s="34">
        <f t="shared" si="1"/>
        <v>106.17456661613724</v>
      </c>
      <c r="BL37" s="34">
        <f t="shared" si="2"/>
        <v>66.711151558635905</v>
      </c>
      <c r="BM37" s="34">
        <f>VLOOKUP($AX37&amp;"_"&amp;$BC$14,データシート1!$A:$BT,MATCH($BC$12&amp;"_"&amp;BM$20,データシート1!$A$1:$BT$1,0),0)</f>
        <v>24.166791299330427</v>
      </c>
      <c r="BN37" s="34">
        <f>VLOOKUP($AX37&amp;"_"&amp;$BC$14,データシート1!$A:$BT,MATCH($BC$12&amp;"_"&amp;BN$20,データシート1!$A$1:$BT$1,0),0)</f>
        <v>42.544360259305478</v>
      </c>
      <c r="BO37" s="34">
        <f>VLOOKUP($AX37&amp;"_"&amp;$BC$14,データシート1!$A:$BT,MATCH($BC$12&amp;"_"&amp;BO$20,データシート1!$A$1:$BT$1,0),0)</f>
        <v>2.0772381198785799</v>
      </c>
      <c r="BP37" s="34">
        <f>VLOOKUP($AX37&amp;"_"&amp;$BC$14,データシート1!$A:$BT,MATCH($BC$12&amp;"_"&amp;BP$20,データシート1!$A$1:$BT$1,0),0)</f>
        <v>37.38617693762275</v>
      </c>
      <c r="BQ37" s="34">
        <f>VLOOKUP($AX37&amp;"_"&amp;$BC$14,データシート1!$A:$BT,MATCH($BC$12&amp;"_"&amp;BQ$20,データシート1!$A$1:$BT$1,0),0)</f>
        <v>3.811949856800001</v>
      </c>
      <c r="BR37" s="35">
        <f t="shared" si="3"/>
        <v>233.48951190006508</v>
      </c>
      <c r="BT37" s="121" t="str">
        <f t="shared" si="4"/>
        <v>五島市</v>
      </c>
      <c r="BU37" s="33">
        <f t="shared" si="25"/>
        <v>233.48951190006508</v>
      </c>
      <c r="BV37" s="59">
        <f t="shared" si="16"/>
        <v>0.21028499249536761</v>
      </c>
      <c r="BW37" s="59">
        <f t="shared" si="5"/>
        <v>1.2918603499866406E-2</v>
      </c>
      <c r="BX37" s="59">
        <f t="shared" si="5"/>
        <v>1.0769688553339905E-2</v>
      </c>
      <c r="BY37" s="59">
        <f t="shared" si="5"/>
        <v>0.18659670044216128</v>
      </c>
      <c r="BZ37" s="59">
        <f t="shared" si="5"/>
        <v>0.15708230028422376</v>
      </c>
      <c r="CA37" s="59">
        <f t="shared" si="5"/>
        <v>0.16157721707054648</v>
      </c>
      <c r="CB37" s="59">
        <f t="shared" si="5"/>
        <v>0.45472948978359506</v>
      </c>
      <c r="CC37" s="59">
        <f t="shared" si="5"/>
        <v>0.28571369658431889</v>
      </c>
      <c r="CD37" s="59">
        <f t="shared" si="5"/>
        <v>0.10350268456458103</v>
      </c>
      <c r="CE37" s="59">
        <f t="shared" si="5"/>
        <v>0.18221101201973783</v>
      </c>
      <c r="CF37" s="59">
        <f t="shared" si="5"/>
        <v>8.8964943349046453E-3</v>
      </c>
      <c r="CG37" s="59">
        <f t="shared" si="5"/>
        <v>0.16011929886437151</v>
      </c>
      <c r="CH37" s="59">
        <f t="shared" si="5"/>
        <v>1.6326000366267152E-2</v>
      </c>
      <c r="CI37" s="122">
        <f t="shared" si="6"/>
        <v>1</v>
      </c>
      <c r="CK37" s="123" t="str">
        <f t="shared" si="7"/>
        <v>五島市</v>
      </c>
      <c r="CL37" s="124">
        <f t="shared" si="17"/>
        <v>49.09934025765223</v>
      </c>
      <c r="CM37" s="65">
        <f t="shared" si="18"/>
        <v>0</v>
      </c>
      <c r="CN37" s="66">
        <f t="shared" si="19"/>
        <v>3.0163584256142797</v>
      </c>
      <c r="CO37" s="65">
        <f t="shared" si="20"/>
        <v>0</v>
      </c>
      <c r="CP37" s="66">
        <f t="shared" si="8"/>
        <v>2.5146093236350522</v>
      </c>
      <c r="CQ37" s="65">
        <f t="shared" si="21"/>
        <v>0</v>
      </c>
      <c r="CR37" s="66">
        <f t="shared" si="9"/>
        <v>43.568372508402895</v>
      </c>
      <c r="CS37" s="65">
        <f t="shared" si="22"/>
        <v>0</v>
      </c>
      <c r="CT37" s="66">
        <f t="shared" si="10"/>
        <v>36.677069621502859</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43443</v>
      </c>
      <c r="AY38" s="18" t="str">
        <f>IF(IFERROR(比較地域マスタ!$Z23,"")=0,"",IFERROR(比較地域マスタ!$Z23,""))</f>
        <v>益城町</v>
      </c>
      <c r="BB38" s="110" t="str">
        <f t="shared" si="0"/>
        <v>43443</v>
      </c>
      <c r="BC38" s="1031" t="str">
        <f t="shared" si="0"/>
        <v>益城町</v>
      </c>
      <c r="BD38" s="34">
        <f t="shared" si="14"/>
        <v>184.86245727565975</v>
      </c>
      <c r="BE38" s="34">
        <f t="shared" si="15"/>
        <v>58.699346481254295</v>
      </c>
      <c r="BF38" s="34">
        <f>VLOOKUP($AX38&amp;"_"&amp;$BC$14,データシート1!$A:$BT,MATCH($BC$12&amp;"_"&amp;BF$20,データシート1!$A$1:$BT$1,0),0)</f>
        <v>45.962836281516545</v>
      </c>
      <c r="BG38" s="34">
        <f>VLOOKUP($AX38&amp;"_"&amp;$BC$14,データシート1!$A:$BT,MATCH($BC$12&amp;"_"&amp;BG$20,データシート1!$A$1:$BT$1,0),0)</f>
        <v>2.1998631579881094</v>
      </c>
      <c r="BH38" s="34">
        <f>VLOOKUP($AX38&amp;"_"&amp;$BC$14,データシート1!$A:$BT,MATCH($BC$12&amp;"_"&amp;BH$20,データシート1!$A$1:$BT$1,0),0)</f>
        <v>10.536647041749641</v>
      </c>
      <c r="BI38" s="34">
        <f>VLOOKUP($AX38&amp;"_"&amp;$BC$14,データシート1!$A:$BT,MATCH($BC$12&amp;"_"&amp;BI$20,データシート1!$A$1:$BT$1,0),0)</f>
        <v>32.025059046189739</v>
      </c>
      <c r="BJ38" s="34">
        <f>VLOOKUP($AX38&amp;"_"&amp;$BC$14,データシート1!$A:$BT,MATCH($BC$12&amp;"_"&amp;BJ$20,データシート1!$A$1:$BT$1,0),0)</f>
        <v>25.409413305596985</v>
      </c>
      <c r="BK38" s="34">
        <f t="shared" si="1"/>
        <v>65.812422426790505</v>
      </c>
      <c r="BL38" s="34">
        <f t="shared" si="2"/>
        <v>63.857154974265171</v>
      </c>
      <c r="BM38" s="34">
        <f>VLOOKUP($AX38&amp;"_"&amp;$BC$14,データシート1!$A:$BT,MATCH($BC$12&amp;"_"&amp;BM$20,データシート1!$A$1:$BT$1,0),0)</f>
        <v>29.732451856709542</v>
      </c>
      <c r="BN38" s="34">
        <f>VLOOKUP($AX38&amp;"_"&amp;$BC$14,データシート1!$A:$BT,MATCH($BC$12&amp;"_"&amp;BN$20,データシート1!$A$1:$BT$1,0),0)</f>
        <v>34.124703117555633</v>
      </c>
      <c r="BO38" s="34">
        <f>VLOOKUP($AX38&amp;"_"&amp;$BC$14,データシート1!$A:$BT,MATCH($BC$12&amp;"_"&amp;BO$20,データシート1!$A$1:$BT$1,0),0)</f>
        <v>1.95526745252533</v>
      </c>
      <c r="BP38" s="34">
        <f>VLOOKUP($AX38&amp;"_"&amp;$BC$14,データシート1!$A:$BT,MATCH($BC$12&amp;"_"&amp;BP$20,データシート1!$A$1:$BT$1,0),0)</f>
        <v>0</v>
      </c>
      <c r="BQ38" s="34">
        <f>VLOOKUP($AX38&amp;"_"&amp;$BC$14,データシート1!$A:$BT,MATCH($BC$12&amp;"_"&amp;BQ$20,データシート1!$A$1:$BT$1,0),0)</f>
        <v>2.9162160158282249</v>
      </c>
      <c r="BR38" s="35">
        <f t="shared" si="3"/>
        <v>184.86245727565975</v>
      </c>
      <c r="BT38" s="121" t="str">
        <f t="shared" si="4"/>
        <v>益城町</v>
      </c>
      <c r="BU38" s="33">
        <f t="shared" si="25"/>
        <v>184.86245727565975</v>
      </c>
      <c r="BV38" s="59">
        <f t="shared" si="16"/>
        <v>0.31752984000274376</v>
      </c>
      <c r="BW38" s="59">
        <f t="shared" si="5"/>
        <v>0.2486326156152871</v>
      </c>
      <c r="BX38" s="59">
        <f t="shared" si="5"/>
        <v>1.1899999547813856E-2</v>
      </c>
      <c r="BY38" s="59">
        <f t="shared" si="5"/>
        <v>5.6997224839642806E-2</v>
      </c>
      <c r="BZ38" s="59">
        <f t="shared" si="5"/>
        <v>0.17323722468124075</v>
      </c>
      <c r="CA38" s="59">
        <f t="shared" si="5"/>
        <v>0.13745037083277245</v>
      </c>
      <c r="CB38" s="59">
        <f t="shared" si="5"/>
        <v>0.35600750631943384</v>
      </c>
      <c r="CC38" s="59">
        <f t="shared" si="5"/>
        <v>0.34543062942760655</v>
      </c>
      <c r="CD38" s="59">
        <f t="shared" si="5"/>
        <v>0.1608355330491667</v>
      </c>
      <c r="CE38" s="59">
        <f t="shared" si="5"/>
        <v>0.18459509637843985</v>
      </c>
      <c r="CF38" s="59">
        <f t="shared" si="5"/>
        <v>1.0576876891827262E-2</v>
      </c>
      <c r="CG38" s="59">
        <f t="shared" si="5"/>
        <v>0</v>
      </c>
      <c r="CH38" s="59">
        <f t="shared" si="5"/>
        <v>1.5775058163809193E-2</v>
      </c>
      <c r="CI38" s="122">
        <f t="shared" si="6"/>
        <v>1</v>
      </c>
      <c r="CK38" s="123" t="str">
        <f t="shared" si="7"/>
        <v>益城町</v>
      </c>
      <c r="CL38" s="124">
        <f t="shared" si="17"/>
        <v>58.699346481254295</v>
      </c>
      <c r="CM38" s="65">
        <f t="shared" si="18"/>
        <v>0.1205124149424575</v>
      </c>
      <c r="CN38" s="66">
        <f t="shared" si="19"/>
        <v>45.962836281516545</v>
      </c>
      <c r="CO38" s="65">
        <f t="shared" si="20"/>
        <v>0.15390695118709921</v>
      </c>
      <c r="CP38" s="66">
        <f t="shared" si="8"/>
        <v>2.1998631579881094</v>
      </c>
      <c r="CQ38" s="65">
        <f t="shared" si="21"/>
        <v>0</v>
      </c>
      <c r="CR38" s="66">
        <f t="shared" si="9"/>
        <v>10.536647041749641</v>
      </c>
      <c r="CS38" s="65">
        <f t="shared" si="22"/>
        <v>0</v>
      </c>
      <c r="CT38" s="66">
        <f t="shared" si="10"/>
        <v>32.025059046189739</v>
      </c>
      <c r="CU38" s="67">
        <f t="shared" si="23"/>
        <v>0</v>
      </c>
      <c r="CV38" s="16"/>
      <c r="CW38" s="959">
        <f t="shared" si="24"/>
        <v>7.0739999999999998</v>
      </c>
      <c r="CX38" s="962">
        <f>VLOOKUP($AX38&amp;"_"&amp;$CW$14,データシート1!$A:$BT,MATCH($CW$12&amp;"_"&amp;CX$20,データシート1!$A$1:$BT$1,0),0)</f>
        <v>7.0739999999999998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7.0739999999999998</v>
      </c>
      <c r="DE38" s="16"/>
      <c r="DF38" s="125">
        <f>VLOOKUP($AX38&amp;"_"&amp;$DF$14,データシート1!$A:$BT,MATCH($DF$12&amp;"_"&amp;DF$20,データシート1!$A$1:$BT$1,0),0)</f>
        <v>2</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22205</v>
      </c>
      <c r="AY39" s="18" t="str">
        <f>IF(IFERROR(比較地域マスタ!$Z24,"")=0,"",IFERROR(比較地域マスタ!$Z24,""))</f>
        <v>熱海市</v>
      </c>
      <c r="BB39" s="110" t="str">
        <f t="shared" si="0"/>
        <v>22205</v>
      </c>
      <c r="BC39" s="1031" t="str">
        <f t="shared" si="0"/>
        <v>熱海市</v>
      </c>
      <c r="BD39" s="34">
        <f t="shared" si="14"/>
        <v>182.03998500025915</v>
      </c>
      <c r="BE39" s="34">
        <f t="shared" si="15"/>
        <v>6.935495540051436</v>
      </c>
      <c r="BF39" s="34">
        <f>VLOOKUP($AX39&amp;"_"&amp;$BC$14,データシート1!$A:$BT,MATCH($BC$12&amp;"_"&amp;BF$20,データシート1!$A$1:$BT$1,0),0)</f>
        <v>1.1135880620990304</v>
      </c>
      <c r="BG39" s="34">
        <f>VLOOKUP($AX39&amp;"_"&amp;$BC$14,データシート1!$A:$BT,MATCH($BC$12&amp;"_"&amp;BG$20,データシート1!$A$1:$BT$1,0),0)</f>
        <v>2.3528989921247052</v>
      </c>
      <c r="BH39" s="34">
        <f>VLOOKUP($AX39&amp;"_"&amp;$BC$14,データシート1!$A:$BT,MATCH($BC$12&amp;"_"&amp;BH$20,データシート1!$A$1:$BT$1,0),0)</f>
        <v>3.4690084858277008</v>
      </c>
      <c r="BI39" s="34">
        <f>VLOOKUP($AX39&amp;"_"&amp;$BC$14,データシート1!$A:$BT,MATCH($BC$12&amp;"_"&amp;BI$20,データシート1!$A$1:$BT$1,0),0)</f>
        <v>65.506619656045601</v>
      </c>
      <c r="BJ39" s="34">
        <f>VLOOKUP($AX39&amp;"_"&amp;$BC$14,データシート1!$A:$BT,MATCH($BC$12&amp;"_"&amp;BJ$20,データシート1!$A$1:$BT$1,0),0)</f>
        <v>57.342108804617297</v>
      </c>
      <c r="BK39" s="34">
        <f t="shared" si="1"/>
        <v>44.652337137304826</v>
      </c>
      <c r="BL39" s="34">
        <f t="shared" si="2"/>
        <v>37.929197122901932</v>
      </c>
      <c r="BM39" s="34">
        <f>VLOOKUP($AX39&amp;"_"&amp;$BC$14,データシート1!$A:$BT,MATCH($BC$12&amp;"_"&amp;BM$20,データシート1!$A$1:$BT$1,0),0)</f>
        <v>21.354739603795046</v>
      </c>
      <c r="BN39" s="34">
        <f>VLOOKUP($AX39&amp;"_"&amp;$BC$14,データシート1!$A:$BT,MATCH($BC$12&amp;"_"&amp;BN$20,データシート1!$A$1:$BT$1,0),0)</f>
        <v>16.574457519106886</v>
      </c>
      <c r="BO39" s="34">
        <f>VLOOKUP($AX39&amp;"_"&amp;$BC$14,データシート1!$A:$BT,MATCH($BC$12&amp;"_"&amp;BO$20,データシート1!$A$1:$BT$1,0),0)</f>
        <v>2.05329940584563</v>
      </c>
      <c r="BP39" s="34">
        <f>VLOOKUP($AX39&amp;"_"&amp;$BC$14,データシート1!$A:$BT,MATCH($BC$12&amp;"_"&amp;BP$20,データシート1!$A$1:$BT$1,0),0)</f>
        <v>4.6698406085572657</v>
      </c>
      <c r="BQ39" s="34">
        <f>VLOOKUP($AX39&amp;"_"&amp;$BC$14,データシート1!$A:$BT,MATCH($BC$12&amp;"_"&amp;BQ$20,データシート1!$A$1:$BT$1,0),0)</f>
        <v>7.6034238622399988</v>
      </c>
      <c r="BR39" s="35">
        <f t="shared" si="3"/>
        <v>182.03998500025915</v>
      </c>
      <c r="BT39" s="121" t="str">
        <f t="shared" si="4"/>
        <v>熱海市</v>
      </c>
      <c r="BU39" s="33">
        <f t="shared" si="25"/>
        <v>182.03998500025915</v>
      </c>
      <c r="BV39" s="59">
        <f t="shared" si="16"/>
        <v>3.8098748140643728E-2</v>
      </c>
      <c r="BW39" s="59">
        <f t="shared" si="5"/>
        <v>6.1172717746458011E-3</v>
      </c>
      <c r="BX39" s="59">
        <f t="shared" si="5"/>
        <v>1.292517680728965E-2</v>
      </c>
      <c r="BY39" s="59">
        <f t="shared" si="5"/>
        <v>1.9056299558708283E-2</v>
      </c>
      <c r="BZ39" s="59">
        <f t="shared" si="5"/>
        <v>0.35984742393794611</v>
      </c>
      <c r="CA39" s="59">
        <f t="shared" si="5"/>
        <v>0.3149973276724653</v>
      </c>
      <c r="CB39" s="59">
        <f t="shared" si="5"/>
        <v>0.24528862237184462</v>
      </c>
      <c r="CC39" s="59">
        <f t="shared" si="5"/>
        <v>0.20835640654907731</v>
      </c>
      <c r="CD39" s="59">
        <f t="shared" si="5"/>
        <v>0.11730796178523441</v>
      </c>
      <c r="CE39" s="59">
        <f t="shared" si="5"/>
        <v>9.1048444763842898E-2</v>
      </c>
      <c r="CF39" s="59">
        <f t="shared" si="5"/>
        <v>1.1279386810775154E-2</v>
      </c>
      <c r="CG39" s="59">
        <f t="shared" si="5"/>
        <v>2.5652829011992159E-2</v>
      </c>
      <c r="CH39" s="59">
        <f t="shared" si="5"/>
        <v>4.1767877877100325E-2</v>
      </c>
      <c r="CI39" s="122">
        <f t="shared" si="6"/>
        <v>1</v>
      </c>
      <c r="CK39" s="123" t="str">
        <f t="shared" si="7"/>
        <v>熱海市</v>
      </c>
      <c r="CL39" s="124">
        <f t="shared" si="17"/>
        <v>6.935495540051436</v>
      </c>
      <c r="CM39" s="65">
        <f t="shared" si="18"/>
        <v>0</v>
      </c>
      <c r="CN39" s="66">
        <f t="shared" si="19"/>
        <v>1.1135880620990304</v>
      </c>
      <c r="CO39" s="65">
        <f t="shared" si="20"/>
        <v>0</v>
      </c>
      <c r="CP39" s="66">
        <f t="shared" si="8"/>
        <v>2.3528989921247052</v>
      </c>
      <c r="CQ39" s="65">
        <f t="shared" si="21"/>
        <v>0</v>
      </c>
      <c r="CR39" s="66">
        <f t="shared" si="9"/>
        <v>3.4690084858277008</v>
      </c>
      <c r="CS39" s="65">
        <f t="shared" si="22"/>
        <v>0</v>
      </c>
      <c r="CT39" s="66">
        <f t="shared" si="10"/>
        <v>65.506619656045601</v>
      </c>
      <c r="CU39" s="67">
        <f t="shared" si="23"/>
        <v>0.31102200215760467</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20.374000000000002</v>
      </c>
      <c r="DB39" s="962">
        <f>VLOOKUP($AX39&amp;"_"&amp;$CW$14,データシート1!$A:$BT,MATCH($CW$12&amp;"_"&amp;DB$20,データシート1!$A$1:$BT$1,0),0)</f>
        <v>0</v>
      </c>
      <c r="DC39" s="962">
        <f>VLOOKUP($AX39&amp;"_"&amp;$CW$14,データシート1!$A:$BT,MATCH($CW$12&amp;"_"&amp;DC$20,データシート1!$A$1:$BT$1,0),0)</f>
        <v>0</v>
      </c>
      <c r="DD39" s="961">
        <f t="shared" si="11"/>
        <v>20.374000000000002</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0</v>
      </c>
      <c r="DK39" s="64">
        <f>VLOOKUP($AX39&amp;"_"&amp;$DF$14,データシート1!$A:$BT,MATCH($DF$12&amp;"_"&amp;DK$20,データシート1!$A$1:$BT$1,0),0)</f>
        <v>0</v>
      </c>
      <c r="DL39" s="68">
        <f t="shared" si="12"/>
        <v>5</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12235</v>
      </c>
      <c r="AY40" s="18" t="str">
        <f>IF(IFERROR(比較地域マスタ!$Z25,"")=0,"",IFERROR(比較地域マスタ!$Z25,""))</f>
        <v>匝瑳市</v>
      </c>
      <c r="BB40" s="110" t="str">
        <f t="shared" si="0"/>
        <v>12235</v>
      </c>
      <c r="BC40" s="1031" t="str">
        <f t="shared" si="0"/>
        <v>匝瑳市</v>
      </c>
      <c r="BD40" s="34">
        <f t="shared" si="14"/>
        <v>389.51268588795085</v>
      </c>
      <c r="BE40" s="34">
        <f t="shared" si="15"/>
        <v>216.8483749544547</v>
      </c>
      <c r="BF40" s="34">
        <f>VLOOKUP($AX40&amp;"_"&amp;$BC$14,データシート1!$A:$BT,MATCH($BC$12&amp;"_"&amp;BF$20,データシート1!$A$1:$BT$1,0),0)</f>
        <v>180.41842813632982</v>
      </c>
      <c r="BG40" s="34">
        <f>VLOOKUP($AX40&amp;"_"&amp;$BC$14,データシート1!$A:$BT,MATCH($BC$12&amp;"_"&amp;BG$20,データシート1!$A$1:$BT$1,0),0)</f>
        <v>3.0777369722816283</v>
      </c>
      <c r="BH40" s="34">
        <f>VLOOKUP($AX40&amp;"_"&amp;$BC$14,データシート1!$A:$BT,MATCH($BC$12&amp;"_"&amp;BH$20,データシート1!$A$1:$BT$1,0),0)</f>
        <v>33.352209845843262</v>
      </c>
      <c r="BI40" s="34">
        <f>VLOOKUP($AX40&amp;"_"&amp;$BC$14,データシート1!$A:$BT,MATCH($BC$12&amp;"_"&amp;BI$20,データシート1!$A$1:$BT$1,0),0)</f>
        <v>40.610759564214526</v>
      </c>
      <c r="BJ40" s="34">
        <f>VLOOKUP($AX40&amp;"_"&amp;$BC$14,データシート1!$A:$BT,MATCH($BC$12&amp;"_"&amp;BJ$20,データシート1!$A$1:$BT$1,0),0)</f>
        <v>35.341760622537308</v>
      </c>
      <c r="BK40" s="34">
        <f t="shared" si="1"/>
        <v>92.07908929261329</v>
      </c>
      <c r="BL40" s="34">
        <f t="shared" si="2"/>
        <v>90.039510857006064</v>
      </c>
      <c r="BM40" s="34">
        <f>VLOOKUP($AX40&amp;"_"&amp;$BC$14,データシート1!$A:$BT,MATCH($BC$12&amp;"_"&amp;BM$20,データシート1!$A$1:$BT$1,0),0)</f>
        <v>35.799633475303047</v>
      </c>
      <c r="BN40" s="34">
        <f>VLOOKUP($AX40&amp;"_"&amp;$BC$14,データシート1!$A:$BT,MATCH($BC$12&amp;"_"&amp;BN$20,データシート1!$A$1:$BT$1,0),0)</f>
        <v>54.239877381703018</v>
      </c>
      <c r="BO40" s="34">
        <f>VLOOKUP($AX40&amp;"_"&amp;$BC$14,データシート1!$A:$BT,MATCH($BC$12&amp;"_"&amp;BO$20,データシート1!$A$1:$BT$1,0),0)</f>
        <v>2.03957843560723</v>
      </c>
      <c r="BP40" s="34">
        <f>VLOOKUP($AX40&amp;"_"&amp;$BC$14,データシート1!$A:$BT,MATCH($BC$12&amp;"_"&amp;BP$20,データシート1!$A$1:$BT$1,0),0)</f>
        <v>0</v>
      </c>
      <c r="BQ40" s="34">
        <f>VLOOKUP($AX40&amp;"_"&amp;$BC$14,データシート1!$A:$BT,MATCH($BC$12&amp;"_"&amp;BQ$20,データシート1!$A$1:$BT$1,0),0)</f>
        <v>4.6327014541310616</v>
      </c>
      <c r="BR40" s="35">
        <f t="shared" si="3"/>
        <v>389.51268588795085</v>
      </c>
      <c r="BT40" s="121" t="str">
        <f t="shared" si="4"/>
        <v>匝瑳市</v>
      </c>
      <c r="BU40" s="33">
        <f t="shared" si="25"/>
        <v>389.51268588795085</v>
      </c>
      <c r="BV40" s="59">
        <f t="shared" si="16"/>
        <v>0.55671710527249518</v>
      </c>
      <c r="BW40" s="59">
        <f t="shared" si="5"/>
        <v>0.46319012107407942</v>
      </c>
      <c r="BX40" s="59">
        <f t="shared" si="5"/>
        <v>7.9015063790938648E-3</v>
      </c>
      <c r="BY40" s="59">
        <f t="shared" si="5"/>
        <v>8.5625477819321977E-2</v>
      </c>
      <c r="BZ40" s="59">
        <f t="shared" si="5"/>
        <v>0.10426042857021817</v>
      </c>
      <c r="CA40" s="59">
        <f t="shared" si="5"/>
        <v>9.0733272375893542E-2</v>
      </c>
      <c r="CB40" s="59">
        <f t="shared" si="5"/>
        <v>0.23639561079430726</v>
      </c>
      <c r="CC40" s="59">
        <f t="shared" si="5"/>
        <v>0.23115937970479164</v>
      </c>
      <c r="CD40" s="59">
        <f t="shared" si="5"/>
        <v>9.1908774148632855E-2</v>
      </c>
      <c r="CE40" s="59">
        <f t="shared" si="5"/>
        <v>0.13925060555615879</v>
      </c>
      <c r="CF40" s="59">
        <f t="shared" si="5"/>
        <v>5.2362310895156449E-3</v>
      </c>
      <c r="CG40" s="59">
        <f t="shared" si="5"/>
        <v>0</v>
      </c>
      <c r="CH40" s="59">
        <f t="shared" si="5"/>
        <v>1.1893582987085888E-2</v>
      </c>
      <c r="CI40" s="122">
        <f t="shared" si="6"/>
        <v>1</v>
      </c>
      <c r="CK40" s="123" t="str">
        <f t="shared" si="7"/>
        <v>匝瑳市</v>
      </c>
      <c r="CL40" s="124">
        <f t="shared" si="17"/>
        <v>216.8483749544547</v>
      </c>
      <c r="CM40" s="65">
        <f t="shared" si="18"/>
        <v>3.0316113742520582E-2</v>
      </c>
      <c r="CN40" s="66">
        <f t="shared" si="19"/>
        <v>180.41842813632982</v>
      </c>
      <c r="CO40" s="65">
        <f t="shared" si="20"/>
        <v>3.6437519536709852E-2</v>
      </c>
      <c r="CP40" s="66">
        <f t="shared" si="8"/>
        <v>3.0777369722816283</v>
      </c>
      <c r="CQ40" s="65">
        <f t="shared" si="21"/>
        <v>0</v>
      </c>
      <c r="CR40" s="66">
        <f t="shared" si="9"/>
        <v>33.352209845843262</v>
      </c>
      <c r="CS40" s="65">
        <f t="shared" si="22"/>
        <v>0</v>
      </c>
      <c r="CT40" s="66">
        <f t="shared" si="10"/>
        <v>40.610759564214526</v>
      </c>
      <c r="CU40" s="67">
        <f t="shared" si="23"/>
        <v>0</v>
      </c>
      <c r="CV40" s="16"/>
      <c r="CW40" s="959">
        <f t="shared" si="24"/>
        <v>6.5739999999999998</v>
      </c>
      <c r="CX40" s="962">
        <f>VLOOKUP($AX40&amp;"_"&amp;$CW$14,データシート1!$A:$BT,MATCH($CW$12&amp;"_"&amp;CX$20,データシート1!$A$1:$BT$1,0),0)</f>
        <v>6.5739999999999998</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6.5739999999999998</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07211</v>
      </c>
      <c r="AY41" s="18" t="str">
        <f>IF(IFERROR(比較地域マスタ!$Z26,"")=0,"",IFERROR(比較地域マスタ!$Z26,""))</f>
        <v>田村市</v>
      </c>
      <c r="BB41" s="110" t="str">
        <f t="shared" si="0"/>
        <v>07211</v>
      </c>
      <c r="BC41" s="1031" t="str">
        <f t="shared" si="0"/>
        <v>田村市</v>
      </c>
      <c r="BD41" s="34">
        <f t="shared" si="14"/>
        <v>257.16618995982566</v>
      </c>
      <c r="BE41" s="34">
        <f t="shared" si="15"/>
        <v>88.998420093138293</v>
      </c>
      <c r="BF41" s="34">
        <f>VLOOKUP($AX41&amp;"_"&amp;$BC$14,データシート1!$A:$BT,MATCH($BC$12&amp;"_"&amp;BF$20,データシート1!$A$1:$BT$1,0),0)</f>
        <v>74.134227432023792</v>
      </c>
      <c r="BG41" s="34">
        <f>VLOOKUP($AX41&amp;"_"&amp;$BC$14,データシート1!$A:$BT,MATCH($BC$12&amp;"_"&amp;BG$20,データシート1!$A$1:$BT$1,0),0)</f>
        <v>4.2703358747192945</v>
      </c>
      <c r="BH41" s="34">
        <f>VLOOKUP($AX41&amp;"_"&amp;$BC$14,データシート1!$A:$BT,MATCH($BC$12&amp;"_"&amp;BH$20,データシート1!$A$1:$BT$1,0),0)</f>
        <v>10.593856786395207</v>
      </c>
      <c r="BI41" s="34">
        <f>VLOOKUP($AX41&amp;"_"&amp;$BC$14,データシート1!$A:$BT,MATCH($BC$12&amp;"_"&amp;BI$20,データシート1!$A$1:$BT$1,0),0)</f>
        <v>32.529643076204074</v>
      </c>
      <c r="BJ41" s="34">
        <f>VLOOKUP($AX41&amp;"_"&amp;$BC$14,データシート1!$A:$BT,MATCH($BC$12&amp;"_"&amp;BJ$20,データシート1!$A$1:$BT$1,0),0)</f>
        <v>48.581250517920921</v>
      </c>
      <c r="BK41" s="34">
        <f t="shared" si="1"/>
        <v>82.80686283673684</v>
      </c>
      <c r="BL41" s="34">
        <f t="shared" si="2"/>
        <v>80.766408594518651</v>
      </c>
      <c r="BM41" s="34">
        <f>VLOOKUP($AX41&amp;"_"&amp;$BC$14,データシート1!$A:$BT,MATCH($BC$12&amp;"_"&amp;BM$20,データシート1!$A$1:$BT$1,0),0)</f>
        <v>34.435061265386409</v>
      </c>
      <c r="BN41" s="34">
        <f>VLOOKUP($AX41&amp;"_"&amp;$BC$14,データシート1!$A:$BT,MATCH($BC$12&amp;"_"&amp;BN$20,データシート1!$A$1:$BT$1,0),0)</f>
        <v>46.33134732913225</v>
      </c>
      <c r="BO41" s="34">
        <f>VLOOKUP($AX41&amp;"_"&amp;$BC$14,データシート1!$A:$BT,MATCH($BC$12&amp;"_"&amp;BO$20,データシート1!$A$1:$BT$1,0),0)</f>
        <v>2.0404542422181899</v>
      </c>
      <c r="BP41" s="34">
        <f>VLOOKUP($AX41&amp;"_"&amp;$BC$14,データシート1!$A:$BT,MATCH($BC$12&amp;"_"&amp;BP$20,データシート1!$A$1:$BT$1,0),0)</f>
        <v>0</v>
      </c>
      <c r="BQ41" s="34">
        <f>VLOOKUP($AX41&amp;"_"&amp;$BC$14,データシート1!$A:$BT,MATCH($BC$12&amp;"_"&amp;BQ$20,データシート1!$A$1:$BT$1,0),0)</f>
        <v>4.2500134358254948</v>
      </c>
      <c r="BR41" s="35">
        <f t="shared" si="3"/>
        <v>257.16618995982566</v>
      </c>
      <c r="BT41" s="121" t="str">
        <f t="shared" si="4"/>
        <v>田村市</v>
      </c>
      <c r="BU41" s="33">
        <f t="shared" si="25"/>
        <v>257.16618995982566</v>
      </c>
      <c r="BV41" s="59">
        <f t="shared" si="16"/>
        <v>0.34607356475220002</v>
      </c>
      <c r="BW41" s="59">
        <f t="shared" si="5"/>
        <v>0.28827361576420679</v>
      </c>
      <c r="BX41" s="59">
        <f t="shared" si="5"/>
        <v>1.6605354986152742E-2</v>
      </c>
      <c r="BY41" s="59">
        <f t="shared" si="5"/>
        <v>4.1194594001840494E-2</v>
      </c>
      <c r="BZ41" s="59">
        <f t="shared" si="5"/>
        <v>0.12649268973221495</v>
      </c>
      <c r="CA41" s="59">
        <f t="shared" si="5"/>
        <v>0.18890994389857491</v>
      </c>
      <c r="CB41" s="59">
        <f t="shared" si="5"/>
        <v>0.32199747116708022</v>
      </c>
      <c r="CC41" s="59">
        <f t="shared" si="5"/>
        <v>0.31406309129180598</v>
      </c>
      <c r="CD41" s="59">
        <f t="shared" si="5"/>
        <v>0.13390197704747203</v>
      </c>
      <c r="CE41" s="59">
        <f t="shared" si="5"/>
        <v>0.18016111424433401</v>
      </c>
      <c r="CF41" s="59">
        <f t="shared" si="5"/>
        <v>7.9343798752742282E-3</v>
      </c>
      <c r="CG41" s="59">
        <f t="shared" si="5"/>
        <v>0</v>
      </c>
      <c r="CH41" s="59">
        <f t="shared" si="5"/>
        <v>1.6526330449929787E-2</v>
      </c>
      <c r="CI41" s="122">
        <f t="shared" si="6"/>
        <v>1</v>
      </c>
      <c r="CK41" s="123" t="str">
        <f t="shared" si="7"/>
        <v>田村市</v>
      </c>
      <c r="CL41" s="124">
        <f t="shared" si="17"/>
        <v>88.998420093138293</v>
      </c>
      <c r="CM41" s="65">
        <f t="shared" si="18"/>
        <v>0.59192061999381029</v>
      </c>
      <c r="CN41" s="66">
        <f t="shared" si="19"/>
        <v>74.134227432023792</v>
      </c>
      <c r="CO41" s="65">
        <f t="shared" si="20"/>
        <v>0.71060294043401329</v>
      </c>
      <c r="CP41" s="66">
        <f t="shared" si="8"/>
        <v>4.2703358747192945</v>
      </c>
      <c r="CQ41" s="65">
        <f t="shared" si="21"/>
        <v>0</v>
      </c>
      <c r="CR41" s="66">
        <f t="shared" si="9"/>
        <v>10.593856786395207</v>
      </c>
      <c r="CS41" s="65">
        <f t="shared" si="22"/>
        <v>0</v>
      </c>
      <c r="CT41" s="66">
        <f t="shared" si="10"/>
        <v>32.529643076204074</v>
      </c>
      <c r="CU41" s="67">
        <f t="shared" si="23"/>
        <v>0</v>
      </c>
      <c r="CV41" s="16"/>
      <c r="CW41" s="959">
        <f t="shared" si="24"/>
        <v>52.68</v>
      </c>
      <c r="CX41" s="962">
        <f>VLOOKUP($AX41&amp;"_"&amp;$CW$14,データシート1!$A:$BT,MATCH($CW$12&amp;"_"&amp;CX$20,データシート1!$A$1:$BT$1,0),0)</f>
        <v>52.68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52.68</v>
      </c>
      <c r="DE41" s="16"/>
      <c r="DF41" s="125">
        <f>VLOOKUP($AX41&amp;"_"&amp;$DF$14,データシート1!$A:$BT,MATCH($DF$12&amp;"_"&amp;DF$20,データシート1!$A$1:$BT$1,0),0)</f>
        <v>7</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7</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44213</v>
      </c>
      <c r="AY42" s="18" t="str">
        <f>IF(IFERROR(比較地域マスタ!$Z27,"")=0,"",IFERROR(比較地域マスタ!$Z27,""))</f>
        <v>由布市</v>
      </c>
      <c r="BB42" s="110" t="str">
        <f t="shared" si="0"/>
        <v>44213</v>
      </c>
      <c r="BC42" s="1031" t="str">
        <f t="shared" si="0"/>
        <v>由布市</v>
      </c>
      <c r="BD42" s="34">
        <f t="shared" si="14"/>
        <v>273.40151307950327</v>
      </c>
      <c r="BE42" s="34">
        <f t="shared" si="15"/>
        <v>132.03808582819377</v>
      </c>
      <c r="BF42" s="34">
        <f>VLOOKUP($AX42&amp;"_"&amp;$BC$14,データシート1!$A:$BT,MATCH($BC$12&amp;"_"&amp;BF$20,データシート1!$A$1:$BT$1,0),0)</f>
        <v>119.70000059092236</v>
      </c>
      <c r="BG42" s="34">
        <f>VLOOKUP($AX42&amp;"_"&amp;$BC$14,データシート1!$A:$BT,MATCH($BC$12&amp;"_"&amp;BG$20,データシート1!$A$1:$BT$1,0),0)</f>
        <v>2.5770944643738791</v>
      </c>
      <c r="BH42" s="34">
        <f>VLOOKUP($AX42&amp;"_"&amp;$BC$14,データシート1!$A:$BT,MATCH($BC$12&amp;"_"&amp;BH$20,データシート1!$A$1:$BT$1,0),0)</f>
        <v>9.760990772897518</v>
      </c>
      <c r="BI42" s="34">
        <f>VLOOKUP($AX42&amp;"_"&amp;$BC$14,データシート1!$A:$BT,MATCH($BC$12&amp;"_"&amp;BI$20,データシート1!$A$1:$BT$1,0),0)</f>
        <v>47.96858212351701</v>
      </c>
      <c r="BJ42" s="34">
        <f>VLOOKUP($AX42&amp;"_"&amp;$BC$14,データシート1!$A:$BT,MATCH($BC$12&amp;"_"&amp;BJ$20,データシート1!$A$1:$BT$1,0),0)</f>
        <v>32.205923286035492</v>
      </c>
      <c r="BK42" s="34">
        <f t="shared" si="1"/>
        <v>61.188921841757008</v>
      </c>
      <c r="BL42" s="34">
        <f t="shared" si="2"/>
        <v>59.2147953535423</v>
      </c>
      <c r="BM42" s="34">
        <f>VLOOKUP($AX42&amp;"_"&amp;$BC$14,データシート1!$A:$BT,MATCH($BC$12&amp;"_"&amp;BM$20,データシート1!$A$1:$BT$1,0),0)</f>
        <v>28.914252185026463</v>
      </c>
      <c r="BN42" s="34">
        <f>VLOOKUP($AX42&amp;"_"&amp;$BC$14,データシート1!$A:$BT,MATCH($BC$12&amp;"_"&amp;BN$20,データシート1!$A$1:$BT$1,0),0)</f>
        <v>30.300543168515837</v>
      </c>
      <c r="BO42" s="34">
        <f>VLOOKUP($AX42&amp;"_"&amp;$BC$14,データシート1!$A:$BT,MATCH($BC$12&amp;"_"&amp;BO$20,データシート1!$A$1:$BT$1,0),0)</f>
        <v>1.97412648821471</v>
      </c>
      <c r="BP42" s="34">
        <f>VLOOKUP($AX42&amp;"_"&amp;$BC$14,データシート1!$A:$BT,MATCH($BC$12&amp;"_"&amp;BP$20,データシート1!$A$1:$BT$1,0),0)</f>
        <v>0</v>
      </c>
      <c r="BQ42" s="34">
        <f>VLOOKUP($AX42&amp;"_"&amp;$BC$14,データシート1!$A:$BT,MATCH($BC$12&amp;"_"&amp;BQ$20,データシート1!$A$1:$BT$1,0),0)</f>
        <v>0</v>
      </c>
      <c r="BR42" s="35">
        <f t="shared" si="3"/>
        <v>273.40151307950327</v>
      </c>
      <c r="BT42" s="121" t="str">
        <f t="shared" si="4"/>
        <v>由布市</v>
      </c>
      <c r="BU42" s="33">
        <f t="shared" si="25"/>
        <v>273.40151307950327</v>
      </c>
      <c r="BV42" s="59">
        <f t="shared" si="16"/>
        <v>0.48294570260771746</v>
      </c>
      <c r="BW42" s="59">
        <f t="shared" si="5"/>
        <v>0.43781762303603061</v>
      </c>
      <c r="BX42" s="59">
        <f t="shared" si="5"/>
        <v>9.4260431675975316E-3</v>
      </c>
      <c r="BY42" s="59">
        <f t="shared" si="5"/>
        <v>3.5702036404089282E-2</v>
      </c>
      <c r="BZ42" s="59">
        <f t="shared" si="5"/>
        <v>0.17545104847158646</v>
      </c>
      <c r="CA42" s="59">
        <f t="shared" ref="CA42:CH68" si="32">BJ42/$BR42</f>
        <v>0.1177971655067989</v>
      </c>
      <c r="CB42" s="59">
        <f t="shared" si="32"/>
        <v>0.22380608341389716</v>
      </c>
      <c r="CC42" s="59">
        <f t="shared" si="32"/>
        <v>0.21658547052855207</v>
      </c>
      <c r="CD42" s="59">
        <f t="shared" si="32"/>
        <v>0.10575746951560724</v>
      </c>
      <c r="CE42" s="59">
        <f t="shared" si="32"/>
        <v>0.11082800101294482</v>
      </c>
      <c r="CF42" s="59">
        <f t="shared" si="32"/>
        <v>7.2206128853451066E-3</v>
      </c>
      <c r="CG42" s="59">
        <f t="shared" si="32"/>
        <v>0</v>
      </c>
      <c r="CH42" s="59">
        <f t="shared" si="32"/>
        <v>0</v>
      </c>
      <c r="CI42" s="122">
        <f t="shared" si="6"/>
        <v>1</v>
      </c>
      <c r="CK42" s="123" t="str">
        <f t="shared" si="7"/>
        <v>由布市</v>
      </c>
      <c r="CL42" s="124">
        <f t="shared" si="17"/>
        <v>132.03808582819377</v>
      </c>
      <c r="CM42" s="65">
        <f t="shared" si="18"/>
        <v>2.0819750473942519E-2</v>
      </c>
      <c r="CN42" s="66">
        <f t="shared" si="19"/>
        <v>119.70000059092236</v>
      </c>
      <c r="CO42" s="65">
        <f t="shared" si="20"/>
        <v>2.2965747589214925E-2</v>
      </c>
      <c r="CP42" s="66">
        <f t="shared" si="8"/>
        <v>2.5770944643738791</v>
      </c>
      <c r="CQ42" s="65">
        <f t="shared" si="21"/>
        <v>0</v>
      </c>
      <c r="CR42" s="66">
        <f t="shared" si="9"/>
        <v>9.760990772897518</v>
      </c>
      <c r="CS42" s="65">
        <f t="shared" si="22"/>
        <v>0</v>
      </c>
      <c r="CT42" s="66">
        <f t="shared" si="10"/>
        <v>47.96858212351701</v>
      </c>
      <c r="CU42" s="67">
        <f t="shared" si="23"/>
        <v>0.3461223839647376</v>
      </c>
      <c r="CV42" s="16"/>
      <c r="CW42" s="959">
        <f t="shared" si="24"/>
        <v>2.7490000000000001</v>
      </c>
      <c r="CX42" s="962">
        <f>VLOOKUP($AX42&amp;"_"&amp;$CW$14,データシート1!$A:$BT,MATCH($CW$12&amp;"_"&amp;CX$20,データシート1!$A$1:$BT$1,0),0)</f>
        <v>2.7490000000000001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16.603000000000002</v>
      </c>
      <c r="DB42" s="962">
        <f>VLOOKUP($AX42&amp;"_"&amp;$CW$14,データシート1!$A:$BT,MATCH($CW$12&amp;"_"&amp;DB$20,データシート1!$A$1:$BT$1,0),0)</f>
        <v>0</v>
      </c>
      <c r="DC42" s="962">
        <f>VLOOKUP($AX42&amp;"_"&amp;$CW$14,データシート1!$A:$BT,MATCH($CW$12&amp;"_"&amp;DC$20,データシート1!$A$1:$BT$1,0),0)</f>
        <v>0</v>
      </c>
      <c r="DD42" s="961">
        <f t="shared" si="11"/>
        <v>19.352</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0.14000000000000001</v>
      </c>
      <c r="DO42" s="127">
        <f t="shared" si="27"/>
        <v>0</v>
      </c>
      <c r="DP42" s="127">
        <f t="shared" si="29"/>
        <v>0</v>
      </c>
      <c r="DQ42" s="127">
        <f t="shared" si="30"/>
        <v>0.86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28464</v>
      </c>
      <c r="AY43" s="18" t="str">
        <f>IF(IFERROR(比較地域マスタ!$Z28,"")=0,"",IFERROR(比較地域マスタ!$Z28,""))</f>
        <v>太子町</v>
      </c>
      <c r="AZ43" s="23"/>
      <c r="BB43" s="110" t="str">
        <f t="shared" si="0"/>
        <v>28464</v>
      </c>
      <c r="BC43" s="1031" t="str">
        <f t="shared" si="0"/>
        <v>太子町</v>
      </c>
      <c r="BD43" s="34">
        <f t="shared" si="14"/>
        <v>359.32163094334351</v>
      </c>
      <c r="BE43" s="34">
        <f t="shared" si="15"/>
        <v>255.99070346367057</v>
      </c>
      <c r="BF43" s="34">
        <f>VLOOKUP($AX43&amp;"_"&amp;$BC$14,データシート1!$A:$BT,MATCH($BC$12&amp;"_"&amp;BF$20,データシート1!$A$1:$BT$1,0),0)</f>
        <v>252.98116392671287</v>
      </c>
      <c r="BG43" s="34">
        <f>VLOOKUP($AX43&amp;"_"&amp;$BC$14,データシート1!$A:$BT,MATCH($BC$12&amp;"_"&amp;BG$20,データシート1!$A$1:$BT$1,0),0)</f>
        <v>1.8581780373350014</v>
      </c>
      <c r="BH43" s="34">
        <f>VLOOKUP($AX43&amp;"_"&amp;$BC$14,データシート1!$A:$BT,MATCH($BC$12&amp;"_"&amp;BH$20,データシート1!$A$1:$BT$1,0),0)</f>
        <v>1.1513614996227024</v>
      </c>
      <c r="BI43" s="34">
        <f>VLOOKUP($AX43&amp;"_"&amp;$BC$14,データシート1!$A:$BT,MATCH($BC$12&amp;"_"&amp;BI$20,データシート1!$A$1:$BT$1,0),0)</f>
        <v>26.457473204299614</v>
      </c>
      <c r="BJ43" s="34">
        <f>VLOOKUP($AX43&amp;"_"&amp;$BC$14,データシート1!$A:$BT,MATCH($BC$12&amp;"_"&amp;BJ$20,データシート1!$A$1:$BT$1,0),0)</f>
        <v>24.920014671514696</v>
      </c>
      <c r="BK43" s="34">
        <f t="shared" si="1"/>
        <v>48.897455742881853</v>
      </c>
      <c r="BL43" s="34">
        <f t="shared" si="2"/>
        <v>46.923095706237554</v>
      </c>
      <c r="BM43" s="34">
        <f>VLOOKUP($AX43&amp;"_"&amp;$BC$14,データシート1!$A:$BT,MATCH($BC$12&amp;"_"&amp;BM$20,データシート1!$A$1:$BT$1,0),0)</f>
        <v>29.368203497887173</v>
      </c>
      <c r="BN43" s="34">
        <f>VLOOKUP($AX43&amp;"_"&amp;$BC$14,データシート1!$A:$BT,MATCH($BC$12&amp;"_"&amp;BN$20,データシート1!$A$1:$BT$1,0),0)</f>
        <v>17.554892208350381</v>
      </c>
      <c r="BO43" s="34">
        <f>VLOOKUP($AX43&amp;"_"&amp;$BC$14,データシート1!$A:$BT,MATCH($BC$12&amp;"_"&amp;BO$20,データシート1!$A$1:$BT$1,0),0)</f>
        <v>1.9743600366442999</v>
      </c>
      <c r="BP43" s="34">
        <f>VLOOKUP($AX43&amp;"_"&amp;$BC$14,データシート1!$A:$BT,MATCH($BC$12&amp;"_"&amp;BP$20,データシート1!$A$1:$BT$1,0),0)</f>
        <v>0</v>
      </c>
      <c r="BQ43" s="34">
        <f>VLOOKUP($AX43&amp;"_"&amp;$BC$14,データシート1!$A:$BT,MATCH($BC$12&amp;"_"&amp;BQ$20,データシート1!$A$1:$BT$1,0),0)</f>
        <v>3.055983860976744</v>
      </c>
      <c r="BR43" s="35">
        <f t="shared" si="3"/>
        <v>359.32163094334351</v>
      </c>
      <c r="BT43" s="121" t="str">
        <f t="shared" si="4"/>
        <v>太子町</v>
      </c>
      <c r="BU43" s="33">
        <f t="shared" si="25"/>
        <v>359.32163094334351</v>
      </c>
      <c r="BV43" s="59">
        <f t="shared" si="16"/>
        <v>0.71242775669142566</v>
      </c>
      <c r="BW43" s="59">
        <f t="shared" si="16"/>
        <v>0.70405214198363131</v>
      </c>
      <c r="BX43" s="59">
        <f t="shared" si="16"/>
        <v>5.1713503371802073E-3</v>
      </c>
      <c r="BY43" s="59">
        <f t="shared" si="16"/>
        <v>3.2042643706140942E-3</v>
      </c>
      <c r="BZ43" s="59">
        <f t="shared" si="16"/>
        <v>7.3631729698096934E-2</v>
      </c>
      <c r="CA43" s="59">
        <f t="shared" si="32"/>
        <v>6.9352948794346281E-2</v>
      </c>
      <c r="CB43" s="59">
        <f t="shared" si="32"/>
        <v>0.13608269453333252</v>
      </c>
      <c r="CC43" s="59">
        <f t="shared" si="32"/>
        <v>0.13058800713736105</v>
      </c>
      <c r="CD43" s="59">
        <f t="shared" si="32"/>
        <v>8.1732356108886309E-2</v>
      </c>
      <c r="CE43" s="59">
        <f t="shared" si="32"/>
        <v>4.8855651028474736E-2</v>
      </c>
      <c r="CF43" s="59">
        <f t="shared" si="32"/>
        <v>5.4946873959714647E-3</v>
      </c>
      <c r="CG43" s="59">
        <f t="shared" si="32"/>
        <v>0</v>
      </c>
      <c r="CH43" s="59">
        <f t="shared" si="32"/>
        <v>8.5048702827985323E-3</v>
      </c>
      <c r="CI43" s="122">
        <f t="shared" si="6"/>
        <v>1</v>
      </c>
      <c r="CJ43" s="23"/>
      <c r="CK43" s="123" t="str">
        <f t="shared" si="7"/>
        <v>太子町</v>
      </c>
      <c r="CL43" s="124">
        <f t="shared" si="17"/>
        <v>255.99070346367057</v>
      </c>
      <c r="CM43" s="65">
        <f t="shared" si="18"/>
        <v>0.25418501187577069</v>
      </c>
      <c r="CN43" s="66">
        <f t="shared" si="19"/>
        <v>252.98116392671287</v>
      </c>
      <c r="CO43" s="65">
        <f t="shared" si="20"/>
        <v>0.25720887274773591</v>
      </c>
      <c r="CP43" s="66">
        <f t="shared" si="8"/>
        <v>1.8581780373350014</v>
      </c>
      <c r="CQ43" s="65">
        <f t="shared" si="21"/>
        <v>0</v>
      </c>
      <c r="CR43" s="66">
        <f t="shared" si="9"/>
        <v>1.1513614996227024</v>
      </c>
      <c r="CS43" s="65">
        <f t="shared" si="22"/>
        <v>0</v>
      </c>
      <c r="CT43" s="66">
        <f t="shared" si="10"/>
        <v>26.457473204299614</v>
      </c>
      <c r="CU43" s="67">
        <f t="shared" si="23"/>
        <v>0</v>
      </c>
      <c r="CV43" s="16"/>
      <c r="CW43" s="959">
        <f t="shared" si="24"/>
        <v>65.069000000000003</v>
      </c>
      <c r="CX43" s="962">
        <f>VLOOKUP($AX43&amp;"_"&amp;$CW$14,データシート1!$A:$BT,MATCH($CW$12&amp;"_"&amp;CX$20,データシート1!$A$1:$BT$1,0),0)</f>
        <v>65.069000000000003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65.069000000000003</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23424</v>
      </c>
      <c r="AY44" s="18" t="str">
        <f>IF(IFERROR(比較地域マスタ!$Z29,"")=0,"",IFERROR(比較地域マスタ!$Z29,""))</f>
        <v>大治町</v>
      </c>
      <c r="BB44" s="110" t="str">
        <f t="shared" si="0"/>
        <v>23424</v>
      </c>
      <c r="BC44" s="1031" t="str">
        <f t="shared" si="0"/>
        <v>大治町</v>
      </c>
      <c r="BD44" s="34">
        <f t="shared" si="14"/>
        <v>154.58989480383909</v>
      </c>
      <c r="BE44" s="34">
        <f t="shared" si="15"/>
        <v>49.799988211521054</v>
      </c>
      <c r="BF44" s="34">
        <f>VLOOKUP($AX44&amp;"_"&amp;$BC$14,データシート1!$A:$BT,MATCH($BC$12&amp;"_"&amp;BF$20,データシート1!$A$1:$BT$1,0),0)</f>
        <v>47.699810120216512</v>
      </c>
      <c r="BG44" s="34">
        <f>VLOOKUP($AX44&amp;"_"&amp;$BC$14,データシート1!$A:$BT,MATCH($BC$12&amp;"_"&amp;BG$20,データシート1!$A$1:$BT$1,0),0)</f>
        <v>2.10017809130454</v>
      </c>
      <c r="BH44" s="34">
        <f>VLOOKUP($AX44&amp;"_"&amp;$BC$14,データシート1!$A:$BT,MATCH($BC$12&amp;"_"&amp;BH$20,データシート1!$A$1:$BT$1,0),0)</f>
        <v>0</v>
      </c>
      <c r="BI44" s="34">
        <f>VLOOKUP($AX44&amp;"_"&amp;$BC$14,データシート1!$A:$BT,MATCH($BC$12&amp;"_"&amp;BI$20,データシート1!$A$1:$BT$1,0),0)</f>
        <v>21.838064161437337</v>
      </c>
      <c r="BJ44" s="34">
        <f>VLOOKUP($AX44&amp;"_"&amp;$BC$14,データシート1!$A:$BT,MATCH($BC$12&amp;"_"&amp;BJ$20,データシート1!$A$1:$BT$1,0),0)</f>
        <v>36.157674643820222</v>
      </c>
      <c r="BK44" s="34">
        <f t="shared" si="1"/>
        <v>43.09163782412017</v>
      </c>
      <c r="BL44" s="34">
        <f t="shared" si="2"/>
        <v>41.155112633069407</v>
      </c>
      <c r="BM44" s="34">
        <f>VLOOKUP($AX44&amp;"_"&amp;$BC$14,データシート1!$A:$BT,MATCH($BC$12&amp;"_"&amp;BM$20,データシート1!$A$1:$BT$1,0),0)</f>
        <v>25.296233038813224</v>
      </c>
      <c r="BN44" s="34">
        <f>VLOOKUP($AX44&amp;"_"&amp;$BC$14,データシート1!$A:$BT,MATCH($BC$12&amp;"_"&amp;BN$20,データシート1!$A$1:$BT$1,0),0)</f>
        <v>15.85887959425618</v>
      </c>
      <c r="BO44" s="34">
        <f>VLOOKUP($AX44&amp;"_"&amp;$BC$14,データシート1!$A:$BT,MATCH($BC$12&amp;"_"&amp;BO$20,データシート1!$A$1:$BT$1,0),0)</f>
        <v>1.9365251910507599</v>
      </c>
      <c r="BP44" s="34">
        <f>VLOOKUP($AX44&amp;"_"&amp;$BC$14,データシート1!$A:$BT,MATCH($BC$12&amp;"_"&amp;BP$20,データシート1!$A$1:$BT$1,0),0)</f>
        <v>0</v>
      </c>
      <c r="BQ44" s="34">
        <f>VLOOKUP($AX44&amp;"_"&amp;$BC$14,データシート1!$A:$BT,MATCH($BC$12&amp;"_"&amp;BQ$20,データシート1!$A$1:$BT$1,0),0)</f>
        <v>3.7025299629403139</v>
      </c>
      <c r="BR44" s="35">
        <f t="shared" si="3"/>
        <v>154.58989480383909</v>
      </c>
      <c r="BT44" s="121" t="str">
        <f t="shared" si="4"/>
        <v>大治町</v>
      </c>
      <c r="BU44" s="33">
        <f t="shared" si="25"/>
        <v>154.58989480383909</v>
      </c>
      <c r="BV44" s="59">
        <f t="shared" si="16"/>
        <v>0.32214258425308356</v>
      </c>
      <c r="BW44" s="59">
        <f t="shared" si="16"/>
        <v>0.30855710317122187</v>
      </c>
      <c r="BX44" s="59">
        <f t="shared" si="16"/>
        <v>1.358548108186166E-2</v>
      </c>
      <c r="BY44" s="59">
        <f t="shared" si="16"/>
        <v>0</v>
      </c>
      <c r="BZ44" s="59">
        <f t="shared" si="16"/>
        <v>0.14126449978601713</v>
      </c>
      <c r="CA44" s="59">
        <f t="shared" si="32"/>
        <v>0.23389416681925501</v>
      </c>
      <c r="CB44" s="59">
        <f t="shared" si="32"/>
        <v>0.27874808944530072</v>
      </c>
      <c r="CC44" s="59">
        <f t="shared" si="32"/>
        <v>0.26622123448166912</v>
      </c>
      <c r="CD44" s="59">
        <f t="shared" si="32"/>
        <v>0.16363445405608115</v>
      </c>
      <c r="CE44" s="59">
        <f t="shared" si="32"/>
        <v>0.10258678042558796</v>
      </c>
      <c r="CF44" s="59">
        <f t="shared" si="32"/>
        <v>1.2526854963631609E-2</v>
      </c>
      <c r="CG44" s="59">
        <f t="shared" si="32"/>
        <v>0</v>
      </c>
      <c r="CH44" s="59">
        <f t="shared" si="32"/>
        <v>2.3950659696343652E-2</v>
      </c>
      <c r="CI44" s="122">
        <f t="shared" si="6"/>
        <v>1</v>
      </c>
      <c r="CK44" s="123" t="str">
        <f t="shared" si="7"/>
        <v>大治町</v>
      </c>
      <c r="CL44" s="124">
        <f t="shared" si="17"/>
        <v>49.799988211521054</v>
      </c>
      <c r="CM44" s="65">
        <f t="shared" si="18"/>
        <v>1</v>
      </c>
      <c r="CN44" s="66">
        <f t="shared" si="19"/>
        <v>47.699810120216512</v>
      </c>
      <c r="CO44" s="65">
        <f t="shared" si="20"/>
        <v>1</v>
      </c>
      <c r="CP44" s="66">
        <f t="shared" si="8"/>
        <v>2.10017809130454</v>
      </c>
      <c r="CQ44" s="65">
        <f t="shared" si="21"/>
        <v>0</v>
      </c>
      <c r="CR44" s="66">
        <f t="shared" si="9"/>
        <v>0</v>
      </c>
      <c r="CS44" s="65">
        <f t="shared" si="22"/>
        <v>0</v>
      </c>
      <c r="CT44" s="66">
        <f t="shared" si="10"/>
        <v>21.838064161437337</v>
      </c>
      <c r="CU44" s="67">
        <f t="shared" si="23"/>
        <v>0.54675175930127562</v>
      </c>
      <c r="CV44" s="16"/>
      <c r="CW44" s="959">
        <f t="shared" si="24"/>
        <v>59.11</v>
      </c>
      <c r="CX44" s="962">
        <f>VLOOKUP($AX44&amp;"_"&amp;$CW$14,データシート1!$A:$BT,MATCH($CW$12&amp;"_"&amp;CX$20,データシート1!$A$1:$BT$1,0),0)</f>
        <v>59.11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11.94</v>
      </c>
      <c r="DB44" s="962">
        <f>VLOOKUP($AX44&amp;"_"&amp;$CW$14,データシート1!$A:$BT,MATCH($CW$12&amp;"_"&amp;DB$20,データシート1!$A$1:$BT$1,0),0)</f>
        <v>0</v>
      </c>
      <c r="DC44" s="962">
        <f>VLOOKUP($AX44&amp;"_"&amp;$CW$14,データシート1!$A:$BT,MATCH($CW$12&amp;"_"&amp;DC$20,データシート1!$A$1:$BT$1,0),0)</f>
        <v>0</v>
      </c>
      <c r="DD44" s="961">
        <f t="shared" si="11"/>
        <v>71.05</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0.83</v>
      </c>
      <c r="DO44" s="127">
        <f t="shared" si="27"/>
        <v>0</v>
      </c>
      <c r="DP44" s="127">
        <f t="shared" si="29"/>
        <v>0</v>
      </c>
      <c r="DQ44" s="127">
        <f t="shared" si="30"/>
        <v>0.17</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11442</v>
      </c>
      <c r="AY45" s="18" t="str">
        <f>IF(IFERROR(比較地域マスタ!$Z30,"")=0,"",IFERROR(比較地域マスタ!$Z30,""))</f>
        <v>宮代町</v>
      </c>
      <c r="BB45" s="110" t="str">
        <f t="shared" si="0"/>
        <v>11442</v>
      </c>
      <c r="BC45" s="1031" t="str">
        <f t="shared" si="0"/>
        <v>宮代町</v>
      </c>
      <c r="BD45" s="34">
        <f t="shared" si="14"/>
        <v>108.00697834803853</v>
      </c>
      <c r="BE45" s="34">
        <f t="shared" si="15"/>
        <v>7.0329874013640037</v>
      </c>
      <c r="BF45" s="34">
        <f>VLOOKUP($AX45&amp;"_"&amp;$BC$14,データシート1!$A:$BT,MATCH($BC$12&amp;"_"&amp;BF$20,データシート1!$A$1:$BT$1,0),0)</f>
        <v>3.8729452351510778</v>
      </c>
      <c r="BG45" s="34">
        <f>VLOOKUP($AX45&amp;"_"&amp;$BC$14,データシート1!$A:$BT,MATCH($BC$12&amp;"_"&amp;BG$20,データシート1!$A$1:$BT$1,0),0)</f>
        <v>1.6464116081382345</v>
      </c>
      <c r="BH45" s="34">
        <f>VLOOKUP($AX45&amp;"_"&amp;$BC$14,データシート1!$A:$BT,MATCH($BC$12&amp;"_"&amp;BH$20,データシート1!$A$1:$BT$1,0),0)</f>
        <v>1.5136305580746916</v>
      </c>
      <c r="BI45" s="34">
        <f>VLOOKUP($AX45&amp;"_"&amp;$BC$14,データシート1!$A:$BT,MATCH($BC$12&amp;"_"&amp;BI$20,データシート1!$A$1:$BT$1,0),0)</f>
        <v>24.683672729084822</v>
      </c>
      <c r="BJ45" s="34">
        <f>VLOOKUP($AX45&amp;"_"&amp;$BC$14,データシート1!$A:$BT,MATCH($BC$12&amp;"_"&amp;BJ$20,データシート1!$A$1:$BT$1,0),0)</f>
        <v>38.162303584728782</v>
      </c>
      <c r="BK45" s="34">
        <f t="shared" si="1"/>
        <v>36.381569155576443</v>
      </c>
      <c r="BL45" s="34">
        <f t="shared" si="2"/>
        <v>34.416025572149159</v>
      </c>
      <c r="BM45" s="34">
        <f>VLOOKUP($AX45&amp;"_"&amp;$BC$14,データシート1!$A:$BT,MATCH($BC$12&amp;"_"&amp;BM$20,データシート1!$A$1:$BT$1,0),0)</f>
        <v>22.799500818079292</v>
      </c>
      <c r="BN45" s="34">
        <f>VLOOKUP($AX45&amp;"_"&amp;$BC$14,データシート1!$A:$BT,MATCH($BC$12&amp;"_"&amp;BN$20,データシート1!$A$1:$BT$1,0),0)</f>
        <v>11.616524754069866</v>
      </c>
      <c r="BO45" s="34">
        <f>VLOOKUP($AX45&amp;"_"&amp;$BC$14,データシート1!$A:$BT,MATCH($BC$12&amp;"_"&amp;BO$20,データシート1!$A$1:$BT$1,0),0)</f>
        <v>1.9655435834272801</v>
      </c>
      <c r="BP45" s="34">
        <f>VLOOKUP($AX45&amp;"_"&amp;$BC$14,データシート1!$A:$BT,MATCH($BC$12&amp;"_"&amp;BP$20,データシート1!$A$1:$BT$1,0),0)</f>
        <v>0</v>
      </c>
      <c r="BQ45" s="34">
        <f>VLOOKUP($AX45&amp;"_"&amp;$BC$14,データシート1!$A:$BT,MATCH($BC$12&amp;"_"&amp;BQ$20,データシート1!$A$1:$BT$1,0),0)</f>
        <v>1.746445477284486</v>
      </c>
      <c r="BR45" s="35">
        <f t="shared" si="3"/>
        <v>108.00697834803853</v>
      </c>
      <c r="BT45" s="121" t="str">
        <f t="shared" si="4"/>
        <v>宮代町</v>
      </c>
      <c r="BU45" s="33">
        <f t="shared" si="25"/>
        <v>108.00697834803853</v>
      </c>
      <c r="BV45" s="59">
        <f t="shared" si="16"/>
        <v>6.5116046286390034E-2</v>
      </c>
      <c r="BW45" s="59">
        <f t="shared" si="16"/>
        <v>3.5858287069850357E-2</v>
      </c>
      <c r="BX45" s="59">
        <f t="shared" si="16"/>
        <v>1.5243566974282771E-2</v>
      </c>
      <c r="BY45" s="59">
        <f t="shared" si="16"/>
        <v>1.4014192242256911E-2</v>
      </c>
      <c r="BZ45" s="59">
        <f t="shared" si="16"/>
        <v>0.22853775845431837</v>
      </c>
      <c r="CA45" s="59">
        <f t="shared" si="32"/>
        <v>0.35333183252063299</v>
      </c>
      <c r="CB45" s="59">
        <f t="shared" si="32"/>
        <v>0.33684461607972715</v>
      </c>
      <c r="CC45" s="59">
        <f t="shared" si="32"/>
        <v>0.31864631432654256</v>
      </c>
      <c r="CD45" s="59">
        <f t="shared" si="32"/>
        <v>0.21109284943247691</v>
      </c>
      <c r="CE45" s="59">
        <f t="shared" si="32"/>
        <v>0.1075534648940656</v>
      </c>
      <c r="CF45" s="59">
        <f t="shared" si="32"/>
        <v>1.8198301753184595E-2</v>
      </c>
      <c r="CG45" s="59">
        <f t="shared" si="32"/>
        <v>0</v>
      </c>
      <c r="CH45" s="59">
        <f t="shared" si="32"/>
        <v>1.616974665893153E-2</v>
      </c>
      <c r="CI45" s="122">
        <f t="shared" si="6"/>
        <v>1</v>
      </c>
      <c r="CK45" s="123" t="str">
        <f t="shared" si="7"/>
        <v>宮代町</v>
      </c>
      <c r="CL45" s="124">
        <f t="shared" si="17"/>
        <v>7.0329874013640037</v>
      </c>
      <c r="CM45" s="65">
        <f t="shared" si="18"/>
        <v>0</v>
      </c>
      <c r="CN45" s="66">
        <f t="shared" si="19"/>
        <v>3.8729452351510778</v>
      </c>
      <c r="CO45" s="65">
        <f t="shared" si="20"/>
        <v>0</v>
      </c>
      <c r="CP45" s="66">
        <f t="shared" si="8"/>
        <v>1.6464116081382345</v>
      </c>
      <c r="CQ45" s="65">
        <f t="shared" si="21"/>
        <v>0</v>
      </c>
      <c r="CR45" s="66">
        <f t="shared" si="9"/>
        <v>1.5136305580746916</v>
      </c>
      <c r="CS45" s="65">
        <f t="shared" si="22"/>
        <v>0</v>
      </c>
      <c r="CT45" s="66">
        <f t="shared" si="10"/>
        <v>24.683672729084822</v>
      </c>
      <c r="CU45" s="67">
        <f t="shared" si="23"/>
        <v>0.19194874490525898</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4.7380000000000004</v>
      </c>
      <c r="DB45" s="962">
        <f>VLOOKUP($AX45&amp;"_"&amp;$CW$14,データシート1!$A:$BT,MATCH($CW$12&amp;"_"&amp;DB$20,データシート1!$A$1:$BT$1,0),0)</f>
        <v>0</v>
      </c>
      <c r="DC45" s="962">
        <f>VLOOKUP($AX45&amp;"_"&amp;$CW$14,データシート1!$A:$BT,MATCH($CW$12&amp;"_"&amp;DC$20,データシート1!$A$1:$BT$1,0),0)</f>
        <v>0</v>
      </c>
      <c r="DD45" s="961">
        <f t="shared" si="11"/>
        <v>4.7380000000000004</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40345</v>
      </c>
      <c r="AY46" s="18" t="str">
        <f>IF(IFERROR(比較地域マスタ!$Z31,"")=0,"",IFERROR(比較地域マスタ!$Z31,""))</f>
        <v>新宮町</v>
      </c>
      <c r="BB46" s="110" t="str">
        <f t="shared" si="0"/>
        <v>40345</v>
      </c>
      <c r="BC46" s="1031" t="str">
        <f t="shared" si="0"/>
        <v>新宮町</v>
      </c>
      <c r="BD46" s="34">
        <f t="shared" si="14"/>
        <v>282.89775977881988</v>
      </c>
      <c r="BE46" s="34">
        <f t="shared" si="15"/>
        <v>159.74691206719629</v>
      </c>
      <c r="BF46" s="34">
        <f>VLOOKUP($AX46&amp;"_"&amp;$BC$14,データシート1!$A:$BT,MATCH($BC$12&amp;"_"&amp;BF$20,データシート1!$A$1:$BT$1,0),0)</f>
        <v>157.71001985591207</v>
      </c>
      <c r="BG46" s="34">
        <f>VLOOKUP($AX46&amp;"_"&amp;$BC$14,データシート1!$A:$BT,MATCH($BC$12&amp;"_"&amp;BG$20,データシート1!$A$1:$BT$1,0),0)</f>
        <v>1.3155793538877485</v>
      </c>
      <c r="BH46" s="34">
        <f>VLOOKUP($AX46&amp;"_"&amp;$BC$14,データシート1!$A:$BT,MATCH($BC$12&amp;"_"&amp;BH$20,データシート1!$A$1:$BT$1,0),0)</f>
        <v>0.72131285739647688</v>
      </c>
      <c r="BI46" s="34">
        <f>VLOOKUP($AX46&amp;"_"&amp;$BC$14,データシート1!$A:$BT,MATCH($BC$12&amp;"_"&amp;BI$20,データシート1!$A$1:$BT$1,0),0)</f>
        <v>41.393478488731134</v>
      </c>
      <c r="BJ46" s="34">
        <f>VLOOKUP($AX46&amp;"_"&amp;$BC$14,データシート1!$A:$BT,MATCH($BC$12&amp;"_"&amp;BJ$20,データシート1!$A$1:$BT$1,0),0)</f>
        <v>24.566904961117984</v>
      </c>
      <c r="BK46" s="34">
        <f t="shared" si="1"/>
        <v>50.525583798081954</v>
      </c>
      <c r="BL46" s="34">
        <f t="shared" si="2"/>
        <v>48.562901182917145</v>
      </c>
      <c r="BM46" s="34">
        <f>VLOOKUP($AX46&amp;"_"&amp;$BC$14,データシート1!$A:$BT,MATCH($BC$12&amp;"_"&amp;BM$20,データシート1!$A$1:$BT$1,0),0)</f>
        <v>25.543595730252296</v>
      </c>
      <c r="BN46" s="34">
        <f>VLOOKUP($AX46&amp;"_"&amp;$BC$14,データシート1!$A:$BT,MATCH($BC$12&amp;"_"&amp;BN$20,データシート1!$A$1:$BT$1,0),0)</f>
        <v>23.019305452664845</v>
      </c>
      <c r="BO46" s="34">
        <f>VLOOKUP($AX46&amp;"_"&amp;$BC$14,データシート1!$A:$BT,MATCH($BC$12&amp;"_"&amp;BO$20,データシート1!$A$1:$BT$1,0),0)</f>
        <v>1.96268261516481</v>
      </c>
      <c r="BP46" s="34">
        <f>VLOOKUP($AX46&amp;"_"&amp;$BC$14,データシート1!$A:$BT,MATCH($BC$12&amp;"_"&amp;BP$20,データシート1!$A$1:$BT$1,0),0)</f>
        <v>0</v>
      </c>
      <c r="BQ46" s="34">
        <f>VLOOKUP($AX46&amp;"_"&amp;$BC$14,データシート1!$A:$BT,MATCH($BC$12&amp;"_"&amp;BQ$20,データシート1!$A$1:$BT$1,0),0)</f>
        <v>6.664880463692568</v>
      </c>
      <c r="BR46" s="35">
        <f t="shared" si="3"/>
        <v>282.89775977881988</v>
      </c>
      <c r="BT46" s="121" t="str">
        <f t="shared" si="4"/>
        <v>新宮町</v>
      </c>
      <c r="BU46" s="33">
        <f t="shared" si="25"/>
        <v>282.89775977881988</v>
      </c>
      <c r="BV46" s="59">
        <f t="shared" si="16"/>
        <v>0.56468072490956611</v>
      </c>
      <c r="BW46" s="59">
        <f t="shared" si="16"/>
        <v>0.55748062472893278</v>
      </c>
      <c r="BX46" s="59">
        <f t="shared" si="16"/>
        <v>4.6503703490487804E-3</v>
      </c>
      <c r="BY46" s="59">
        <f t="shared" si="16"/>
        <v>2.5497298315844794E-3</v>
      </c>
      <c r="BZ46" s="59">
        <f t="shared" si="16"/>
        <v>0.14631956973110749</v>
      </c>
      <c r="CA46" s="59">
        <f t="shared" si="32"/>
        <v>8.6840224469523247E-2</v>
      </c>
      <c r="CB46" s="59">
        <f t="shared" si="32"/>
        <v>0.17860015518533889</v>
      </c>
      <c r="CC46" s="59">
        <f t="shared" si="32"/>
        <v>0.17166237449488977</v>
      </c>
      <c r="CD46" s="59">
        <f t="shared" si="32"/>
        <v>9.0292675877756121E-2</v>
      </c>
      <c r="CE46" s="59">
        <f t="shared" si="32"/>
        <v>8.136969861713364E-2</v>
      </c>
      <c r="CF46" s="59">
        <f t="shared" si="32"/>
        <v>6.937780690449119E-3</v>
      </c>
      <c r="CG46" s="59">
        <f t="shared" si="32"/>
        <v>0</v>
      </c>
      <c r="CH46" s="59">
        <f t="shared" si="32"/>
        <v>2.3559325704464479E-2</v>
      </c>
      <c r="CI46" s="122">
        <f t="shared" si="6"/>
        <v>1</v>
      </c>
      <c r="CK46" s="123" t="str">
        <f t="shared" si="7"/>
        <v>新宮町</v>
      </c>
      <c r="CL46" s="124">
        <f t="shared" si="17"/>
        <v>159.74691206719629</v>
      </c>
      <c r="CM46" s="65">
        <f t="shared" si="18"/>
        <v>0.16578724219006946</v>
      </c>
      <c r="CN46" s="66">
        <f t="shared" si="19"/>
        <v>157.71001985591207</v>
      </c>
      <c r="CO46" s="65">
        <f t="shared" si="20"/>
        <v>0.16792845517486121</v>
      </c>
      <c r="CP46" s="66">
        <f t="shared" si="8"/>
        <v>1.3155793538877485</v>
      </c>
      <c r="CQ46" s="65">
        <f t="shared" si="21"/>
        <v>0</v>
      </c>
      <c r="CR46" s="66">
        <f t="shared" si="9"/>
        <v>0.72131285739647688</v>
      </c>
      <c r="CS46" s="65">
        <f t="shared" si="22"/>
        <v>0</v>
      </c>
      <c r="CT46" s="66">
        <f t="shared" si="10"/>
        <v>41.393478488731134</v>
      </c>
      <c r="CU46" s="67">
        <f t="shared" si="23"/>
        <v>0</v>
      </c>
      <c r="CV46" s="16"/>
      <c r="CW46" s="959">
        <f t="shared" si="24"/>
        <v>26.484000000000002</v>
      </c>
      <c r="CX46" s="962">
        <f>VLOOKUP($AX46&amp;"_"&amp;$CW$14,データシート1!$A:$BT,MATCH($CW$12&amp;"_"&amp;CX$20,データシート1!$A$1:$BT$1,0),0)</f>
        <v>26.484000000000002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26.484000000000002</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4</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15208</v>
      </c>
      <c r="AY47" s="18" t="str">
        <f>IF(IFERROR(比較地域マスタ!$Z32,"")=0,"",IFERROR(比較地域マスタ!$Z32,""))</f>
        <v>小千谷市</v>
      </c>
      <c r="BB47" s="110" t="str">
        <f t="shared" si="0"/>
        <v>15208</v>
      </c>
      <c r="BC47" s="1031" t="str">
        <f t="shared" si="0"/>
        <v>小千谷市</v>
      </c>
      <c r="BD47" s="34">
        <f t="shared" si="14"/>
        <v>275.29255897133487</v>
      </c>
      <c r="BE47" s="34">
        <f t="shared" si="15"/>
        <v>130.6196173562719</v>
      </c>
      <c r="BF47" s="34">
        <f>VLOOKUP($AX47&amp;"_"&amp;$BC$14,データシート1!$A:$BT,MATCH($BC$12&amp;"_"&amp;BF$20,データシート1!$A$1:$BT$1,0),0)</f>
        <v>119.34696951962384</v>
      </c>
      <c r="BG47" s="34">
        <f>VLOOKUP($AX47&amp;"_"&amp;$BC$14,データシート1!$A:$BT,MATCH($BC$12&amp;"_"&amp;BG$20,データシート1!$A$1:$BT$1,0),0)</f>
        <v>4.5916898759430129</v>
      </c>
      <c r="BH47" s="34">
        <f>VLOOKUP($AX47&amp;"_"&amp;$BC$14,データシート1!$A:$BT,MATCH($BC$12&amp;"_"&amp;BH$20,データシート1!$A$1:$BT$1,0),0)</f>
        <v>6.6809579607050438</v>
      </c>
      <c r="BI47" s="34">
        <f>VLOOKUP($AX47&amp;"_"&amp;$BC$14,データシート1!$A:$BT,MATCH($BC$12&amp;"_"&amp;BI$20,データシート1!$A$1:$BT$1,0),0)</f>
        <v>39.460828168294285</v>
      </c>
      <c r="BJ47" s="34">
        <f>VLOOKUP($AX47&amp;"_"&amp;$BC$14,データシート1!$A:$BT,MATCH($BC$12&amp;"_"&amp;BJ$20,データシート1!$A$1:$BT$1,0),0)</f>
        <v>43.910689372507356</v>
      </c>
      <c r="BK47" s="34">
        <f t="shared" si="1"/>
        <v>58.529197975201313</v>
      </c>
      <c r="BL47" s="34">
        <f t="shared" si="2"/>
        <v>56.540416323029852</v>
      </c>
      <c r="BM47" s="34">
        <f>VLOOKUP($AX47&amp;"_"&amp;$BC$14,データシート1!$A:$BT,MATCH($BC$12&amp;"_"&amp;BM$20,データシート1!$A$1:$BT$1,0),0)</f>
        <v>29.232289931162413</v>
      </c>
      <c r="BN47" s="34">
        <f>VLOOKUP($AX47&amp;"_"&amp;$BC$14,データシート1!$A:$BT,MATCH($BC$12&amp;"_"&amp;BN$20,データシート1!$A$1:$BT$1,0),0)</f>
        <v>27.30812639186744</v>
      </c>
      <c r="BO47" s="34">
        <f>VLOOKUP($AX47&amp;"_"&amp;$BC$14,データシート1!$A:$BT,MATCH($BC$12&amp;"_"&amp;BO$20,データシート1!$A$1:$BT$1,0),0)</f>
        <v>1.9887816521714601</v>
      </c>
      <c r="BP47" s="34">
        <f>VLOOKUP($AX47&amp;"_"&amp;$BC$14,データシート1!$A:$BT,MATCH($BC$12&amp;"_"&amp;BP$20,データシート1!$A$1:$BT$1,0),0)</f>
        <v>0</v>
      </c>
      <c r="BQ47" s="34">
        <f>VLOOKUP($AX47&amp;"_"&amp;$BC$14,データシート1!$A:$BT,MATCH($BC$12&amp;"_"&amp;BQ$20,データシート1!$A$1:$BT$1,0),0)</f>
        <v>2.7722260990600001</v>
      </c>
      <c r="BR47" s="35">
        <f t="shared" si="3"/>
        <v>275.29255897133487</v>
      </c>
      <c r="BT47" s="121" t="str">
        <f t="shared" si="4"/>
        <v>小千谷市</v>
      </c>
      <c r="BU47" s="33">
        <f t="shared" si="25"/>
        <v>275.29255897133487</v>
      </c>
      <c r="BV47" s="59">
        <f t="shared" si="16"/>
        <v>0.47447565544215387</v>
      </c>
      <c r="BW47" s="59">
        <f t="shared" si="16"/>
        <v>0.43352777120303848</v>
      </c>
      <c r="BX47" s="59">
        <f t="shared" si="16"/>
        <v>1.6679309797186081E-2</v>
      </c>
      <c r="BY47" s="59">
        <f t="shared" si="16"/>
        <v>2.4268574441929269E-2</v>
      </c>
      <c r="BZ47" s="59">
        <f t="shared" si="16"/>
        <v>0.14334142671979444</v>
      </c>
      <c r="CA47" s="59">
        <f t="shared" si="32"/>
        <v>0.1595055439805026</v>
      </c>
      <c r="CB47" s="59">
        <f t="shared" si="32"/>
        <v>0.21260726477280387</v>
      </c>
      <c r="CC47" s="59">
        <f t="shared" si="32"/>
        <v>0.20538301701397307</v>
      </c>
      <c r="CD47" s="59">
        <f t="shared" si="32"/>
        <v>0.10618626976476417</v>
      </c>
      <c r="CE47" s="59">
        <f t="shared" si="32"/>
        <v>9.9196747249208891E-2</v>
      </c>
      <c r="CF47" s="59">
        <f t="shared" si="32"/>
        <v>7.2242477588307938E-3</v>
      </c>
      <c r="CG47" s="59">
        <f t="shared" si="32"/>
        <v>0</v>
      </c>
      <c r="CH47" s="59">
        <f t="shared" si="32"/>
        <v>1.0070109084745225E-2</v>
      </c>
      <c r="CI47" s="122">
        <f t="shared" si="6"/>
        <v>1</v>
      </c>
      <c r="CK47" s="123" t="str">
        <f t="shared" si="7"/>
        <v>小千谷市</v>
      </c>
      <c r="CL47" s="124">
        <f t="shared" si="17"/>
        <v>130.6196173562719</v>
      </c>
      <c r="CM47" s="65">
        <f t="shared" si="18"/>
        <v>0.99730808156241302</v>
      </c>
      <c r="CN47" s="66">
        <f t="shared" si="19"/>
        <v>119.34696951962384</v>
      </c>
      <c r="CO47" s="65">
        <f t="shared" si="20"/>
        <v>0.51513666620492649</v>
      </c>
      <c r="CP47" s="66">
        <f t="shared" si="8"/>
        <v>4.5916898759430129</v>
      </c>
      <c r="CQ47" s="65">
        <f t="shared" si="21"/>
        <v>1</v>
      </c>
      <c r="CR47" s="66">
        <f t="shared" si="9"/>
        <v>6.6809579607050438</v>
      </c>
      <c r="CS47" s="65">
        <f t="shared" si="22"/>
        <v>0</v>
      </c>
      <c r="CT47" s="66">
        <f t="shared" si="10"/>
        <v>39.460828168294285</v>
      </c>
      <c r="CU47" s="67">
        <f t="shared" si="23"/>
        <v>0.10727093668553823</v>
      </c>
      <c r="CV47" s="16"/>
      <c r="CW47" s="959">
        <f t="shared" si="24"/>
        <v>130.268</v>
      </c>
      <c r="CX47" s="962">
        <f>VLOOKUP($AX47&amp;"_"&amp;$CW$14,データシート1!$A:$BT,MATCH($CW$12&amp;"_"&amp;CX$20,データシート1!$A$1:$BT$1,0),0)</f>
        <v>61.48</v>
      </c>
      <c r="CY47" s="962">
        <f>VLOOKUP($AX47&amp;"_"&amp;$CW$14,データシート1!$A:$BT,MATCH($CW$12&amp;"_"&amp;CY$20,データシート1!$A$1:$BT$1,0),0)</f>
        <v>68.787999999999997</v>
      </c>
      <c r="CZ47" s="962">
        <f>VLOOKUP($AX47&amp;"_"&amp;$CW$14,データシート1!$A:$BT,MATCH($CW$12&amp;"_"&amp;CZ$20,データシート1!$A$1:$BT$1,0),0)</f>
        <v>0</v>
      </c>
      <c r="DA47" s="962">
        <f>VLOOKUP($AX47&amp;"_"&amp;$CW$14,データシート1!$A:$BT,MATCH($CW$12&amp;"_"&amp;DA$20,データシート1!$A$1:$BT$1,0),0)</f>
        <v>4.2329999999999997</v>
      </c>
      <c r="DB47" s="962">
        <f>VLOOKUP($AX47&amp;"_"&amp;$CW$14,データシート1!$A:$BT,MATCH($CW$12&amp;"_"&amp;DB$20,データシート1!$A$1:$BT$1,0),0)</f>
        <v>0</v>
      </c>
      <c r="DC47" s="962">
        <f>VLOOKUP($AX47&amp;"_"&amp;$CW$14,データシート1!$A:$BT,MATCH($CW$12&amp;"_"&amp;DC$20,データシート1!$A$1:$BT$1,0),0)</f>
        <v>0</v>
      </c>
      <c r="DD47" s="961">
        <f t="shared" si="11"/>
        <v>134.501</v>
      </c>
      <c r="DE47" s="16"/>
      <c r="DF47" s="125">
        <f>VLOOKUP($AX47&amp;"_"&amp;$DF$14,データシート1!$A:$BT,MATCH($DF$12&amp;"_"&amp;DF$20,データシート1!$A$1:$BT$1,0),0)</f>
        <v>8</v>
      </c>
      <c r="DG47" s="64">
        <f>VLOOKUP($AX47&amp;"_"&amp;$DF$14,データシート1!$A:$BT,MATCH($DF$12&amp;"_"&amp;DG$20,データシート1!$A$1:$BT$1,0),0)</f>
        <v>1</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10</v>
      </c>
      <c r="DM47" s="16"/>
      <c r="DN47" s="126">
        <f t="shared" si="26"/>
        <v>0.46</v>
      </c>
      <c r="DO47" s="127">
        <f t="shared" si="27"/>
        <v>0.51</v>
      </c>
      <c r="DP47" s="127">
        <f t="shared" si="29"/>
        <v>0</v>
      </c>
      <c r="DQ47" s="127">
        <f t="shared" si="30"/>
        <v>0.03</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38215</v>
      </c>
      <c r="AY48" s="18" t="str">
        <f>IF(IFERROR(比較地域マスタ!$Z33,"")=0,"",IFERROR(比較地域マスタ!$Z33,""))</f>
        <v>東温市</v>
      </c>
      <c r="BB48" s="110" t="str">
        <f t="shared" si="0"/>
        <v>38215</v>
      </c>
      <c r="BC48" s="1031" t="str">
        <f t="shared" si="0"/>
        <v>東温市</v>
      </c>
      <c r="BD48" s="34">
        <f t="shared" si="14"/>
        <v>356.63133921416335</v>
      </c>
      <c r="BE48" s="34">
        <f t="shared" si="15"/>
        <v>188.02878614839065</v>
      </c>
      <c r="BF48" s="34">
        <f>VLOOKUP($AX48&amp;"_"&amp;$BC$14,データシート1!$A:$BT,MATCH($BC$12&amp;"_"&amp;BF$20,データシート1!$A$1:$BT$1,0),0)</f>
        <v>175.52985608052037</v>
      </c>
      <c r="BG48" s="34">
        <f>VLOOKUP($AX48&amp;"_"&amp;$BC$14,データシート1!$A:$BT,MATCH($BC$12&amp;"_"&amp;BG$20,データシート1!$A$1:$BT$1,0),0)</f>
        <v>1.4621735187166705</v>
      </c>
      <c r="BH48" s="34">
        <f>VLOOKUP($AX48&amp;"_"&amp;$BC$14,データシート1!$A:$BT,MATCH($BC$12&amp;"_"&amp;BH$20,データシート1!$A$1:$BT$1,0),0)</f>
        <v>11.036756549153599</v>
      </c>
      <c r="BI48" s="34">
        <f>VLOOKUP($AX48&amp;"_"&amp;$BC$14,データシート1!$A:$BT,MATCH($BC$12&amp;"_"&amp;BI$20,データシート1!$A$1:$BT$1,0),0)</f>
        <v>56.541305559531658</v>
      </c>
      <c r="BJ48" s="34">
        <f>VLOOKUP($AX48&amp;"_"&amp;$BC$14,データシート1!$A:$BT,MATCH($BC$12&amp;"_"&amp;BJ$20,データシート1!$A$1:$BT$1,0),0)</f>
        <v>47.234186465277496</v>
      </c>
      <c r="BK48" s="34">
        <f t="shared" si="1"/>
        <v>63.444333208323549</v>
      </c>
      <c r="BL48" s="34">
        <f t="shared" si="2"/>
        <v>61.500100919096326</v>
      </c>
      <c r="BM48" s="34">
        <f>VLOOKUP($AX48&amp;"_"&amp;$BC$14,データシート1!$A:$BT,MATCH($BC$12&amp;"_"&amp;BM$20,データシート1!$A$1:$BT$1,0),0)</f>
        <v>27.877231670916508</v>
      </c>
      <c r="BN48" s="34">
        <f>VLOOKUP($AX48&amp;"_"&amp;$BC$14,データシート1!$A:$BT,MATCH($BC$12&amp;"_"&amp;BN$20,データシート1!$A$1:$BT$1,0),0)</f>
        <v>33.622869248179818</v>
      </c>
      <c r="BO48" s="34">
        <f>VLOOKUP($AX48&amp;"_"&amp;$BC$14,データシート1!$A:$BT,MATCH($BC$12&amp;"_"&amp;BO$20,データシート1!$A$1:$BT$1,0),0)</f>
        <v>1.9442322892272199</v>
      </c>
      <c r="BP48" s="34">
        <f>VLOOKUP($AX48&amp;"_"&amp;$BC$14,データシート1!$A:$BT,MATCH($BC$12&amp;"_"&amp;BP$20,データシート1!$A$1:$BT$1,0),0)</f>
        <v>0</v>
      </c>
      <c r="BQ48" s="34">
        <f>VLOOKUP($AX48&amp;"_"&amp;$BC$14,データシート1!$A:$BT,MATCH($BC$12&amp;"_"&amp;BQ$20,データシート1!$A$1:$BT$1,0),0)</f>
        <v>1.3827278326400001</v>
      </c>
      <c r="BR48" s="35">
        <f t="shared" si="3"/>
        <v>356.63133921416335</v>
      </c>
      <c r="BT48" s="121" t="str">
        <f t="shared" si="4"/>
        <v>東温市</v>
      </c>
      <c r="BU48" s="33">
        <f t="shared" si="25"/>
        <v>356.63133921416335</v>
      </c>
      <c r="BV48" s="59">
        <f t="shared" si="16"/>
        <v>0.52723573470214879</v>
      </c>
      <c r="BW48" s="59">
        <f t="shared" si="16"/>
        <v>0.49218853415210273</v>
      </c>
      <c r="BX48" s="59">
        <f t="shared" si="16"/>
        <v>4.0999580180994966E-3</v>
      </c>
      <c r="BY48" s="59">
        <f t="shared" si="16"/>
        <v>3.0947242531946511E-2</v>
      </c>
      <c r="BZ48" s="59">
        <f t="shared" si="16"/>
        <v>0.15854272842123282</v>
      </c>
      <c r="CA48" s="59">
        <f t="shared" si="32"/>
        <v>0.13244541707792129</v>
      </c>
      <c r="CB48" s="59">
        <f t="shared" si="32"/>
        <v>0.17789892875966271</v>
      </c>
      <c r="CC48" s="59">
        <f t="shared" si="32"/>
        <v>0.17244727021077763</v>
      </c>
      <c r="CD48" s="59">
        <f t="shared" si="32"/>
        <v>7.8168205105989694E-2</v>
      </c>
      <c r="CE48" s="59">
        <f t="shared" si="32"/>
        <v>9.4279065104787937E-2</v>
      </c>
      <c r="CF48" s="59">
        <f t="shared" si="32"/>
        <v>5.4516585488850562E-3</v>
      </c>
      <c r="CG48" s="59">
        <f t="shared" si="32"/>
        <v>0</v>
      </c>
      <c r="CH48" s="59">
        <f t="shared" si="32"/>
        <v>3.877191039034424E-3</v>
      </c>
      <c r="CI48" s="122">
        <f t="shared" si="6"/>
        <v>1</v>
      </c>
      <c r="CK48" s="123" t="str">
        <f t="shared" si="7"/>
        <v>東温市</v>
      </c>
      <c r="CL48" s="124">
        <f t="shared" si="17"/>
        <v>188.02878614839065</v>
      </c>
      <c r="CM48" s="65">
        <f t="shared" si="18"/>
        <v>8.8007801033935643E-2</v>
      </c>
      <c r="CN48" s="66">
        <f t="shared" si="19"/>
        <v>175.52985608052037</v>
      </c>
      <c r="CO48" s="65">
        <f t="shared" si="20"/>
        <v>9.4274560291378443E-2</v>
      </c>
      <c r="CP48" s="66">
        <f t="shared" si="8"/>
        <v>1.4621735187166705</v>
      </c>
      <c r="CQ48" s="65">
        <f t="shared" si="21"/>
        <v>0</v>
      </c>
      <c r="CR48" s="66">
        <f t="shared" si="9"/>
        <v>11.036756549153599</v>
      </c>
      <c r="CS48" s="65">
        <f t="shared" si="22"/>
        <v>0</v>
      </c>
      <c r="CT48" s="66">
        <f t="shared" si="10"/>
        <v>56.541305559531658</v>
      </c>
      <c r="CU48" s="67">
        <f t="shared" si="23"/>
        <v>1</v>
      </c>
      <c r="CV48" s="16"/>
      <c r="CW48" s="959">
        <f t="shared" si="24"/>
        <v>16.547999999999998</v>
      </c>
      <c r="CX48" s="962">
        <f>VLOOKUP($AX48&amp;"_"&amp;$CW$14,データシート1!$A:$BT,MATCH($CW$12&amp;"_"&amp;CX$20,データシート1!$A$1:$BT$1,0),0)</f>
        <v>16.547999999999998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262.65899999999999</v>
      </c>
      <c r="DB48" s="962">
        <f>VLOOKUP($AX48&amp;"_"&amp;$CW$14,データシート1!$A:$BT,MATCH($CW$12&amp;"_"&amp;DB$20,データシート1!$A$1:$BT$1,0),0)</f>
        <v>0</v>
      </c>
      <c r="DC48" s="962">
        <f>VLOOKUP($AX48&amp;"_"&amp;$CW$14,データシート1!$A:$BT,MATCH($CW$12&amp;"_"&amp;DC$20,データシート1!$A$1:$BT$1,0),0)</f>
        <v>0</v>
      </c>
      <c r="DD48" s="961">
        <f t="shared" si="11"/>
        <v>279.20699999999999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5</v>
      </c>
      <c r="DM48" s="16"/>
      <c r="DN48" s="126">
        <f t="shared" si="26"/>
        <v>0.06</v>
      </c>
      <c r="DO48" s="127">
        <f t="shared" si="27"/>
        <v>0</v>
      </c>
      <c r="DP48" s="127">
        <f t="shared" si="29"/>
        <v>0</v>
      </c>
      <c r="DQ48" s="127">
        <f t="shared" si="30"/>
        <v>0.94</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15225</v>
      </c>
      <c r="AY49" s="18" t="str">
        <f>IF(IFERROR(比較地域マスタ!$Z34,"")=0,"",IFERROR(比較地域マスタ!$Z34,""))</f>
        <v>魚沼市</v>
      </c>
      <c r="BB49" s="110" t="str">
        <f t="shared" si="0"/>
        <v>15225</v>
      </c>
      <c r="BC49" s="1031" t="str">
        <f t="shared" si="0"/>
        <v>魚沼市</v>
      </c>
      <c r="BD49" s="34">
        <f t="shared" si="14"/>
        <v>238.96452652154088</v>
      </c>
      <c r="BE49" s="34">
        <f t="shared" si="15"/>
        <v>77.326282230081134</v>
      </c>
      <c r="BF49" s="34">
        <f>VLOOKUP($AX49&amp;"_"&amp;$BC$14,データシート1!$A:$BT,MATCH($BC$12&amp;"_"&amp;BF$20,データシート1!$A$1:$BT$1,0),0)</f>
        <v>62.03515321386682</v>
      </c>
      <c r="BG49" s="34">
        <f>VLOOKUP($AX49&amp;"_"&amp;$BC$14,データシート1!$A:$BT,MATCH($BC$12&amp;"_"&amp;BG$20,データシート1!$A$1:$BT$1,0),0)</f>
        <v>6.333140439688445</v>
      </c>
      <c r="BH49" s="34">
        <f>VLOOKUP($AX49&amp;"_"&amp;$BC$14,データシート1!$A:$BT,MATCH($BC$12&amp;"_"&amp;BH$20,データシート1!$A$1:$BT$1,0),0)</f>
        <v>8.9579885765258638</v>
      </c>
      <c r="BI49" s="34">
        <f>VLOOKUP($AX49&amp;"_"&amp;$BC$14,データシート1!$A:$BT,MATCH($BC$12&amp;"_"&amp;BI$20,データシート1!$A$1:$BT$1,0),0)</f>
        <v>41.953833290668392</v>
      </c>
      <c r="BJ49" s="34">
        <f>VLOOKUP($AX49&amp;"_"&amp;$BC$14,データシート1!$A:$BT,MATCH($BC$12&amp;"_"&amp;BJ$20,データシート1!$A$1:$BT$1,0),0)</f>
        <v>45.500654510365777</v>
      </c>
      <c r="BK49" s="34">
        <f t="shared" si="1"/>
        <v>69.279188317825572</v>
      </c>
      <c r="BL49" s="34">
        <f t="shared" si="2"/>
        <v>67.272832146327488</v>
      </c>
      <c r="BM49" s="34">
        <f>VLOOKUP($AX49&amp;"_"&amp;$BC$14,データシート1!$A:$BT,MATCH($BC$12&amp;"_"&amp;BM$20,データシート1!$A$1:$BT$1,0),0)</f>
        <v>30.151065642221816</v>
      </c>
      <c r="BN49" s="34">
        <f>VLOOKUP($AX49&amp;"_"&amp;$BC$14,データシート1!$A:$BT,MATCH($BC$12&amp;"_"&amp;BN$20,データシート1!$A$1:$BT$1,0),0)</f>
        <v>37.121766504105665</v>
      </c>
      <c r="BO49" s="34">
        <f>VLOOKUP($AX49&amp;"_"&amp;$BC$14,データシート1!$A:$BT,MATCH($BC$12&amp;"_"&amp;BO$20,データシート1!$A$1:$BT$1,0),0)</f>
        <v>2.0063561714980902</v>
      </c>
      <c r="BP49" s="34">
        <f>VLOOKUP($AX49&amp;"_"&amp;$BC$14,データシート1!$A:$BT,MATCH($BC$12&amp;"_"&amp;BP$20,データシート1!$A$1:$BT$1,0),0)</f>
        <v>0</v>
      </c>
      <c r="BQ49" s="34">
        <f>VLOOKUP($AX49&amp;"_"&amp;$BC$14,データシート1!$A:$BT,MATCH($BC$12&amp;"_"&amp;BQ$20,データシート1!$A$1:$BT$1,0),0)</f>
        <v>4.9045681726000003</v>
      </c>
      <c r="BR49" s="35">
        <f t="shared" si="3"/>
        <v>238.96452652154088</v>
      </c>
      <c r="BT49" s="121" t="str">
        <f t="shared" si="4"/>
        <v>魚沼市</v>
      </c>
      <c r="BU49" s="33">
        <f t="shared" si="25"/>
        <v>238.96452652154088</v>
      </c>
      <c r="BV49" s="59">
        <f t="shared" si="16"/>
        <v>0.32358895839341556</v>
      </c>
      <c r="BW49" s="59">
        <f t="shared" si="16"/>
        <v>0.25959984151988691</v>
      </c>
      <c r="BX49" s="59">
        <f t="shared" si="16"/>
        <v>2.6502429175895108E-2</v>
      </c>
      <c r="BY49" s="59">
        <f t="shared" si="16"/>
        <v>3.7486687697633511E-2</v>
      </c>
      <c r="BZ49" s="59">
        <f t="shared" si="16"/>
        <v>0.17556510960586683</v>
      </c>
      <c r="CA49" s="59">
        <f t="shared" si="32"/>
        <v>0.19040756874123002</v>
      </c>
      <c r="CB49" s="59">
        <f t="shared" si="32"/>
        <v>0.28991411121257182</v>
      </c>
      <c r="CC49" s="59">
        <f t="shared" si="32"/>
        <v>0.28151806933680318</v>
      </c>
      <c r="CD49" s="59">
        <f t="shared" si="32"/>
        <v>0.12617381366645614</v>
      </c>
      <c r="CE49" s="59">
        <f t="shared" si="32"/>
        <v>0.15534425567034701</v>
      </c>
      <c r="CF49" s="59">
        <f t="shared" si="32"/>
        <v>8.396041875768671E-3</v>
      </c>
      <c r="CG49" s="59">
        <f t="shared" si="32"/>
        <v>0</v>
      </c>
      <c r="CH49" s="59">
        <f t="shared" si="32"/>
        <v>2.0524252046915801E-2</v>
      </c>
      <c r="CI49" s="122">
        <f t="shared" si="6"/>
        <v>1</v>
      </c>
      <c r="CK49" s="123" t="str">
        <f t="shared" si="7"/>
        <v>魚沼市</v>
      </c>
      <c r="CL49" s="124">
        <f t="shared" si="17"/>
        <v>77.326282230081134</v>
      </c>
      <c r="CM49" s="65">
        <f t="shared" si="18"/>
        <v>0.40247635218511846</v>
      </c>
      <c r="CN49" s="66">
        <f t="shared" si="19"/>
        <v>62.03515321386682</v>
      </c>
      <c r="CO49" s="65">
        <f t="shared" si="20"/>
        <v>0.50168329386898725</v>
      </c>
      <c r="CP49" s="66">
        <f t="shared" si="8"/>
        <v>6.333140439688445</v>
      </c>
      <c r="CQ49" s="65">
        <f t="shared" si="21"/>
        <v>0</v>
      </c>
      <c r="CR49" s="66">
        <f t="shared" si="9"/>
        <v>8.9579885765258638</v>
      </c>
      <c r="CS49" s="65">
        <f t="shared" si="22"/>
        <v>0</v>
      </c>
      <c r="CT49" s="66">
        <f t="shared" si="10"/>
        <v>41.953833290668392</v>
      </c>
      <c r="CU49" s="67">
        <f t="shared" si="23"/>
        <v>0.16971035639748491</v>
      </c>
      <c r="CV49" s="16"/>
      <c r="CW49" s="959">
        <f t="shared" si="24"/>
        <v>31.122</v>
      </c>
      <c r="CX49" s="962">
        <f>VLOOKUP($AX49&amp;"_"&amp;$CW$14,データシート1!$A:$BT,MATCH($CW$12&amp;"_"&amp;CX$20,データシート1!$A$1:$BT$1,0),0)</f>
        <v>31.122</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7.12</v>
      </c>
      <c r="DB49" s="962">
        <f>VLOOKUP($AX49&amp;"_"&amp;$CW$14,データシート1!$A:$BT,MATCH($CW$12&amp;"_"&amp;DB$20,データシート1!$A$1:$BT$1,0),0)</f>
        <v>0</v>
      </c>
      <c r="DC49" s="962">
        <f>VLOOKUP($AX49&amp;"_"&amp;$CW$14,データシート1!$A:$BT,MATCH($CW$12&amp;"_"&amp;DC$20,データシート1!$A$1:$BT$1,0),0)</f>
        <v>0</v>
      </c>
      <c r="DD49" s="961">
        <f t="shared" si="11"/>
        <v>38.241999999999997</v>
      </c>
      <c r="DE49" s="16"/>
      <c r="DF49" s="125">
        <f>VLOOKUP($AX49&amp;"_"&amp;$DF$14,データシート1!$A:$BT,MATCH($DF$12&amp;"_"&amp;DF$20,データシート1!$A$1:$BT$1,0),0)</f>
        <v>2</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0.81</v>
      </c>
      <c r="DO49" s="127">
        <f t="shared" si="27"/>
        <v>0</v>
      </c>
      <c r="DP49" s="127">
        <f t="shared" si="29"/>
        <v>0</v>
      </c>
      <c r="DQ49" s="127">
        <f t="shared" si="30"/>
        <v>0.19</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東温市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愛媛県</v>
      </c>
      <c r="AY4" s="1038" t="str">
        <f>年度マスタ!$J4</f>
        <v>東温市</v>
      </c>
      <c r="AZ4" s="1038" t="str">
        <f>年度マスタ!$K4</f>
        <v>38215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47329</v>
      </c>
      <c r="AY13" s="18" t="str">
        <f>IF(IFERROR(比較地域マスタ!$Z6,"")=0,"",IFERROR(比較地域マスタ!$Z6,""))</f>
        <v>西原町</v>
      </c>
      <c r="BC13" s="844" t="str">
        <f t="shared" ref="BC13:BC59" si="0">AX13</f>
        <v>47329</v>
      </c>
      <c r="BD13" s="1031" t="str">
        <f>AY13</f>
        <v>西原町</v>
      </c>
      <c r="BE13" s="34">
        <f>VLOOKUP($BC13&amp;"_"&amp;$AZ$7,データシート1!$A:$BT,MATCH("cb_"&amp;BE$12,データシート1!$A$1:$BT$1,0),0)</f>
        <v>2102.5000000000009</v>
      </c>
      <c r="BF13" s="34">
        <f>VLOOKUP($BC13&amp;"_"&amp;$AZ$7,データシート1!$A:$BT,MATCH("cb_"&amp;BF$12,データシート1!$A$1:$BT$1,0),0)</f>
        <v>4944.2999999999965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175</v>
      </c>
      <c r="BK13" s="34">
        <f>SUM(BE13:BJ13)</f>
        <v>7221.7999999999975</v>
      </c>
      <c r="BL13" s="36"/>
      <c r="BM13" s="844" t="str">
        <f>AX13</f>
        <v>47329</v>
      </c>
      <c r="BN13" s="1031" t="str">
        <f>AY13</f>
        <v>西原町</v>
      </c>
      <c r="BO13" s="34">
        <f>BE13*VLOOKUP(BO$12,別紙!$B$4:$E$10,MATCH("設備利用率",別紙!$B$4:$E$4,0),0)/100*8760/10^3</f>
        <v>2523.252300000001</v>
      </c>
      <c r="BP13" s="34">
        <f>BF13*VLOOKUP(BP$12,別紙!$B$4:$E$10,MATCH("設備利用率",別紙!$B$4:$E$4,0),0)/100*8760/10^3</f>
        <v>6540.1222679999955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1226.4000000000001</v>
      </c>
      <c r="BU13" s="34">
        <f>SUM(BO13:BT13)</f>
        <v>10289.774567999995</v>
      </c>
      <c r="BV13" s="36"/>
      <c r="BW13" s="33" t="str">
        <f>AX13</f>
        <v>47329</v>
      </c>
      <c r="BX13" s="33" t="str">
        <f>AY13</f>
        <v>西原町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227016.65238715234</v>
      </c>
      <c r="BZ13" s="36"/>
      <c r="CA13" s="33" t="str">
        <f>AX13</f>
        <v>47329</v>
      </c>
      <c r="CB13" s="33" t="str">
        <f>AY13</f>
        <v>西原町</v>
      </c>
      <c r="CC13" s="223">
        <f>BO13/$BY13</f>
        <v>1.1114833530788161E-2</v>
      </c>
      <c r="CD13" s="223">
        <f t="shared" ref="CD13:CH28" si="1">BP13/$BY13</f>
        <v>2.8808997926929716E-2</v>
      </c>
      <c r="CE13" s="223">
        <f t="shared" si="1"/>
        <v>0</v>
      </c>
      <c r="CF13" s="223">
        <f t="shared" si="1"/>
        <v>0</v>
      </c>
      <c r="CG13" s="223">
        <f t="shared" si="1"/>
        <v>0</v>
      </c>
      <c r="CH13" s="223">
        <f t="shared" si="1"/>
        <v>5.4022468708969755E-3</v>
      </c>
      <c r="CI13" s="223">
        <f>BU13/BY13</f>
        <v>4.5326078328614842E-2</v>
      </c>
      <c r="CK13" s="18" t="str">
        <f>AX13</f>
        <v>47329</v>
      </c>
      <c r="CL13" s="18" t="str">
        <f>AY13</f>
        <v>西原町</v>
      </c>
      <c r="CM13" s="18">
        <f>VLOOKUP($CK13&amp;"_"&amp;$AZ$7,データシート1!$A:$BT,MATCH("ca_太陽光発電（10kW未満）",データシート1!$A$1:$BT$1,0),0)</f>
        <v>381</v>
      </c>
      <c r="CN13" s="18">
        <f>VLOOKUP($CK13&amp;"_"&amp;$AZ$5,データシート1!$A:$BT,MATCH("ab_家庭",データシート1!$A$1:$BT$1,0),0)</f>
        <v>15577</v>
      </c>
      <c r="CO13" s="223">
        <f>CM13/CN13</f>
        <v>2.4459138473390256E-2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44206</v>
      </c>
      <c r="AY14" s="18" t="str">
        <f>IF(IFERROR(比較地域マスタ!$Z7,"")=0,"",IFERROR(比較地域マスタ!$Z7,""))</f>
        <v>臼杵市</v>
      </c>
      <c r="BC14" s="844" t="str">
        <f t="shared" si="0"/>
        <v>44206</v>
      </c>
      <c r="BD14" s="1031" t="str">
        <f t="shared" ref="BD14:BD60" si="2">AY14</f>
        <v>臼杵市</v>
      </c>
      <c r="BE14" s="34">
        <f>VLOOKUP($BC14&amp;"_"&amp;$AZ$7,データシート1!$A:$BT,MATCH("cb_"&amp;BE$12,データシート1!$A$1:$BT$1,0),0)</f>
        <v>6945.8740000000025</v>
      </c>
      <c r="BF14" s="34">
        <f>VLOOKUP($BC14&amp;"_"&amp;$AZ$7,データシート1!$A:$BT,MATCH("cb_"&amp;BF$12,データシート1!$A$1:$BT$1,0),0)</f>
        <v>39839.079999999973</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95</v>
      </c>
      <c r="BK14" s="34">
        <f t="shared" ref="BK14:BK60" si="3">SUM(BE14:BJ14)</f>
        <v>46879.953999999976</v>
      </c>
      <c r="BL14" s="36"/>
      <c r="BM14" s="844" t="str">
        <f t="shared" ref="BM14:BM60" si="4">AX14</f>
        <v>44206</v>
      </c>
      <c r="BN14" s="1031" t="str">
        <f t="shared" ref="BN14:BN60" si="5">AY14</f>
        <v>臼杵市</v>
      </c>
      <c r="BO14" s="34">
        <f>BE14*VLOOKUP(BO$12,別紙!$B$4:$E$10,MATCH("設備利用率",別紙!$B$4:$E$4,0),0)/100*8760/10^3</f>
        <v>8335.8823048800041</v>
      </c>
      <c r="BP14" s="34">
        <f>BF14*VLOOKUP(BP$12,別紙!$B$4:$E$10,MATCH("設備利用率",別紙!$B$4:$E$4,0),0)/100*8760/10^3</f>
        <v>52697.541460799963</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665.76</v>
      </c>
      <c r="BU14" s="34">
        <f t="shared" ref="BU14:BU60" si="6">SUM(BO14:BT14)</f>
        <v>61699.183765679969</v>
      </c>
      <c r="BV14" s="36"/>
      <c r="BW14" s="33" t="str">
        <f t="shared" ref="BW14:BW60" si="7">AX14</f>
        <v>44206</v>
      </c>
      <c r="BX14" s="33" t="str">
        <f t="shared" ref="BX14:BX60" si="8">AY14</f>
        <v>臼杵市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240246.28944725098</v>
      </c>
      <c r="BZ14" s="36"/>
      <c r="CA14" s="33" t="str">
        <f t="shared" ref="CA14:CA60" si="9">AX14</f>
        <v>44206</v>
      </c>
      <c r="CB14" s="33" t="str">
        <f t="shared" ref="CB14:CB60" si="10">AY14</f>
        <v>臼杵市</v>
      </c>
      <c r="CC14" s="223">
        <f t="shared" ref="CC14:CC60" si="11">BO14/$BY14</f>
        <v>3.4697236423750256E-2</v>
      </c>
      <c r="CD14" s="223">
        <f t="shared" si="1"/>
        <v>0.21934799318667669</v>
      </c>
      <c r="CE14" s="223">
        <f t="shared" si="1"/>
        <v>0</v>
      </c>
      <c r="CF14" s="223">
        <f t="shared" si="1"/>
        <v>0</v>
      </c>
      <c r="CG14" s="223">
        <f t="shared" si="1"/>
        <v>0</v>
      </c>
      <c r="CH14" s="223">
        <f t="shared" si="1"/>
        <v>2.7711562227735291E-3</v>
      </c>
      <c r="CI14" s="223">
        <f t="shared" ref="CI14:CI60" si="12">BU14/BY14</f>
        <v>0.25681638583320049</v>
      </c>
      <c r="CK14" s="18" t="str">
        <f t="shared" ref="CK14:CK60" si="13">AX14</f>
        <v>44206</v>
      </c>
      <c r="CL14" s="18" t="str">
        <f t="shared" ref="CL14:CL60" si="14">AY14</f>
        <v>臼杵市</v>
      </c>
      <c r="CM14" s="18">
        <f>VLOOKUP($CK14&amp;"_"&amp;$AZ$7,データシート1!$A:$BT,MATCH("ca_太陽光発電（10kW未満）",データシート1!$A$1:$BT$1,0),0)</f>
        <v>1436</v>
      </c>
      <c r="CN14" s="18">
        <f>VLOOKUP($CK14&amp;"_"&amp;$AZ$5,データシート1!$A:$BT,MATCH("ab_家庭",データシート1!$A$1:$BT$1,0),0)</f>
        <v>16879</v>
      </c>
      <c r="CO14" s="223">
        <f t="shared" ref="CO14:CO60" si="15">CM14/CN14</f>
        <v>8.5076130102494221E-2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38210</v>
      </c>
      <c r="AY15" s="18" t="str">
        <f>IF(IFERROR(比較地域マスタ!$Z8,"")=0,"",IFERROR(比較地域マスタ!$Z8,""))</f>
        <v>伊予市</v>
      </c>
      <c r="BC15" s="844" t="str">
        <f t="shared" si="0"/>
        <v>38210</v>
      </c>
      <c r="BD15" s="1031" t="str">
        <f t="shared" si="2"/>
        <v>伊予市</v>
      </c>
      <c r="BE15" s="34">
        <f>VLOOKUP($BC15&amp;"_"&amp;$AZ$7,データシート1!$A:$BT,MATCH("cb_"&amp;BE$12,データシート1!$A$1:$BT$1,0),0)</f>
        <v>8200.759999999982</v>
      </c>
      <c r="BF15" s="34">
        <f>VLOOKUP($BC15&amp;"_"&amp;$AZ$7,データシート1!$A:$BT,MATCH("cb_"&amp;BF$12,データシート1!$A$1:$BT$1,0),0)</f>
        <v>12656.311999999998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20857.071999999978</v>
      </c>
      <c r="BL15" s="36"/>
      <c r="BM15" s="844" t="str">
        <f t="shared" si="4"/>
        <v>38210</v>
      </c>
      <c r="BN15" s="1031" t="str">
        <f t="shared" si="5"/>
        <v>伊予市</v>
      </c>
      <c r="BO15" s="34">
        <f>BE15*VLOOKUP(BO$12,別紙!$B$4:$E$10,MATCH("設備利用率",別紙!$B$4:$E$4,0),0)/100*8760/10^3</f>
        <v>9841.8960911999784</v>
      </c>
      <c r="BP15" s="34">
        <f>BF15*VLOOKUP(BP$12,別紙!$B$4:$E$10,MATCH("設備利用率",別紙!$B$4:$E$4,0),0)/100*8760/10^3</f>
        <v>16741.263261119999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26583.159352319977</v>
      </c>
      <c r="BV15" s="36"/>
      <c r="BW15" s="33" t="str">
        <f t="shared" si="7"/>
        <v>38210</v>
      </c>
      <c r="BX15" s="33" t="str">
        <f t="shared" si="8"/>
        <v>伊予市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220990.23024627031</v>
      </c>
      <c r="BZ15" s="36"/>
      <c r="CA15" s="33" t="str">
        <f t="shared" si="9"/>
        <v>38210</v>
      </c>
      <c r="CB15" s="33" t="str">
        <f t="shared" si="10"/>
        <v>伊予市</v>
      </c>
      <c r="CC15" s="223">
        <f t="shared" si="11"/>
        <v>4.4535435255360488E-2</v>
      </c>
      <c r="CD15" s="223">
        <f t="shared" si="1"/>
        <v>7.5755671381778397E-2</v>
      </c>
      <c r="CE15" s="223">
        <f t="shared" si="1"/>
        <v>0</v>
      </c>
      <c r="CF15" s="223">
        <f t="shared" si="1"/>
        <v>0</v>
      </c>
      <c r="CG15" s="223">
        <f t="shared" si="1"/>
        <v>0</v>
      </c>
      <c r="CH15" s="223">
        <f t="shared" si="1"/>
        <v>0</v>
      </c>
      <c r="CI15" s="223">
        <f t="shared" si="12"/>
        <v>0.12029110663713889</v>
      </c>
      <c r="CK15" s="18" t="str">
        <f t="shared" si="13"/>
        <v>38210</v>
      </c>
      <c r="CL15" s="18" t="str">
        <f t="shared" si="14"/>
        <v>伊予市</v>
      </c>
      <c r="CM15" s="18">
        <f>VLOOKUP($CK15&amp;"_"&amp;$AZ$7,データシート1!$A:$BT,MATCH("ca_太陽光発電（10kW未満）",データシート1!$A$1:$BT$1,0),0)</f>
        <v>1672</v>
      </c>
      <c r="CN15" s="18">
        <f>VLOOKUP($CK15&amp;"_"&amp;$AZ$5,データシート1!$A:$BT,MATCH("ab_家庭",データシート1!$A$1:$BT$1,0),0)</f>
        <v>16200</v>
      </c>
      <c r="CO15" s="223">
        <f t="shared" si="15"/>
        <v>0.10320987654320987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36403</v>
      </c>
      <c r="AY16" s="18" t="str">
        <f>IF(IFERROR(比較地域マスタ!$Z9,"")=0,"",IFERROR(比較地域マスタ!$Z9,""))</f>
        <v>藍住町</v>
      </c>
      <c r="BC16" s="844" t="str">
        <f t="shared" si="0"/>
        <v>36403</v>
      </c>
      <c r="BD16" s="1031" t="str">
        <f t="shared" si="2"/>
        <v>藍住町</v>
      </c>
      <c r="BE16" s="34">
        <f>VLOOKUP($BC16&amp;"_"&amp;$AZ$7,データシート1!$A:$BT,MATCH("cb_"&amp;BE$12,データシート1!$A$1:$BT$1,0),0)</f>
        <v>7770.4859999999862</v>
      </c>
      <c r="BF16" s="34">
        <f>VLOOKUP($BC16&amp;"_"&amp;$AZ$7,データシート1!$A:$BT,MATCH("cb_"&amp;BF$12,データシート1!$A$1:$BT$1,0),0)</f>
        <v>7740.08</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15510.565999999986</v>
      </c>
      <c r="BL16" s="36"/>
      <c r="BM16" s="844" t="str">
        <f t="shared" si="4"/>
        <v>36403</v>
      </c>
      <c r="BN16" s="1031" t="str">
        <f t="shared" si="5"/>
        <v>藍住町</v>
      </c>
      <c r="BO16" s="34">
        <f>BE16*VLOOKUP(BO$12,別紙!$B$4:$E$10,MATCH("設備利用率",別紙!$B$4:$E$4,0),0)/100*8760/10^3</f>
        <v>9325.5156583199841</v>
      </c>
      <c r="BP16" s="34">
        <f>BF16*VLOOKUP(BP$12,別紙!$B$4:$E$10,MATCH("設備利用率",別紙!$B$4:$E$4,0),0)/100*8760/10^3</f>
        <v>10238.268220799999</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19563.783879119983</v>
      </c>
      <c r="BV16" s="36"/>
      <c r="BW16" s="33" t="str">
        <f t="shared" si="7"/>
        <v>36403</v>
      </c>
      <c r="BX16" s="33" t="str">
        <f t="shared" si="8"/>
        <v>藍住町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227919.52299505399</v>
      </c>
      <c r="BZ16" s="36"/>
      <c r="CA16" s="33" t="str">
        <f t="shared" si="9"/>
        <v>36403</v>
      </c>
      <c r="CB16" s="33" t="str">
        <f t="shared" si="10"/>
        <v>藍住町</v>
      </c>
      <c r="CC16" s="223">
        <f t="shared" si="11"/>
        <v>4.0915826497769363E-2</v>
      </c>
      <c r="CD16" s="223">
        <f t="shared" si="1"/>
        <v>4.4920540751667758E-2</v>
      </c>
      <c r="CE16" s="223">
        <f t="shared" si="1"/>
        <v>0</v>
      </c>
      <c r="CF16" s="223">
        <f t="shared" si="1"/>
        <v>0</v>
      </c>
      <c r="CG16" s="223">
        <f t="shared" si="1"/>
        <v>0</v>
      </c>
      <c r="CH16" s="223">
        <f t="shared" si="1"/>
        <v>0</v>
      </c>
      <c r="CI16" s="223">
        <f t="shared" si="12"/>
        <v>8.583636724943712E-2</v>
      </c>
      <c r="CK16" s="18" t="str">
        <f t="shared" si="13"/>
        <v>36403</v>
      </c>
      <c r="CL16" s="18" t="str">
        <f t="shared" si="14"/>
        <v>藍住町</v>
      </c>
      <c r="CM16" s="18">
        <f>VLOOKUP($CK16&amp;"_"&amp;$AZ$7,データシート1!$A:$BT,MATCH("ca_太陽光発電（10kW未満）",データシート1!$A$1:$BT$1,0),0)</f>
        <v>1489</v>
      </c>
      <c r="CN16" s="18">
        <f>VLOOKUP($CK16&amp;"_"&amp;$AZ$5,データシート1!$A:$BT,MATCH("ab_家庭",データシート1!$A$1:$BT$1,0),0)</f>
        <v>15266</v>
      </c>
      <c r="CO16" s="223">
        <f t="shared" si="15"/>
        <v>9.7537010349796935E-2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36203</v>
      </c>
      <c r="AY17" s="18" t="str">
        <f>IF(IFERROR(比較地域マスタ!$Z10,"")=0,"",IFERROR(比較地域マスタ!$Z10,""))</f>
        <v>小松島市</v>
      </c>
      <c r="BC17" s="844" t="str">
        <f t="shared" si="0"/>
        <v>36203</v>
      </c>
      <c r="BD17" s="1031" t="str">
        <f t="shared" si="2"/>
        <v>小松島市</v>
      </c>
      <c r="BE17" s="34">
        <f>VLOOKUP($BC17&amp;"_"&amp;$AZ$7,データシート1!$A:$BT,MATCH("cb_"&amp;BE$12,データシート1!$A$1:$BT$1,0),0)</f>
        <v>5379.8880000000054</v>
      </c>
      <c r="BF17" s="34">
        <f>VLOOKUP($BC17&amp;"_"&amp;$AZ$7,データシート1!$A:$BT,MATCH("cb_"&amp;BF$12,データシート1!$A$1:$BT$1,0),0)</f>
        <v>49164.099999999977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480</v>
      </c>
      <c r="BK17" s="34">
        <f t="shared" si="3"/>
        <v>55023.987999999983</v>
      </c>
      <c r="BL17" s="36"/>
      <c r="BM17" s="844" t="str">
        <f t="shared" si="4"/>
        <v>36203</v>
      </c>
      <c r="BN17" s="1031" t="str">
        <f t="shared" si="5"/>
        <v>小松島市</v>
      </c>
      <c r="BO17" s="34">
        <f>BE17*VLOOKUP(BO$12,別紙!$B$4:$E$10,MATCH("設備利用率",別紙!$B$4:$E$4,0),0)/100*8760/10^3</f>
        <v>6456.5111865600056</v>
      </c>
      <c r="BP17" s="34">
        <f>BF17*VLOOKUP(BP$12,別紙!$B$4:$E$10,MATCH("設備利用率",別紙!$B$4:$E$4,0),0)/100*8760/10^3</f>
        <v>65032.304915999972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3363.84</v>
      </c>
      <c r="BU17" s="34">
        <f t="shared" si="6"/>
        <v>74852.65610255998</v>
      </c>
      <c r="BV17" s="36"/>
      <c r="BW17" s="33" t="str">
        <f t="shared" si="7"/>
        <v>36203</v>
      </c>
      <c r="BX17" s="33" t="str">
        <f t="shared" si="8"/>
        <v>小松島市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252123.28720050646</v>
      </c>
      <c r="BZ17" s="36"/>
      <c r="CA17" s="33" t="str">
        <f t="shared" si="9"/>
        <v>36203</v>
      </c>
      <c r="CB17" s="33" t="str">
        <f t="shared" si="10"/>
        <v>小松島市</v>
      </c>
      <c r="CC17" s="223">
        <f t="shared" si="11"/>
        <v>2.5608547541367436E-2</v>
      </c>
      <c r="CD17" s="223">
        <f t="shared" si="1"/>
        <v>0.25793850952086639</v>
      </c>
      <c r="CE17" s="223">
        <f t="shared" si="1"/>
        <v>0</v>
      </c>
      <c r="CF17" s="223">
        <f t="shared" si="1"/>
        <v>0</v>
      </c>
      <c r="CG17" s="223">
        <f t="shared" si="1"/>
        <v>0</v>
      </c>
      <c r="CH17" s="223">
        <f t="shared" si="1"/>
        <v>1.3342044034690196E-2</v>
      </c>
      <c r="CI17" s="223">
        <f t="shared" si="12"/>
        <v>0.29688910109692407</v>
      </c>
      <c r="CK17" s="18" t="str">
        <f t="shared" si="13"/>
        <v>36203</v>
      </c>
      <c r="CL17" s="18" t="str">
        <f t="shared" si="14"/>
        <v>小松島市</v>
      </c>
      <c r="CM17" s="18">
        <f>VLOOKUP($CK17&amp;"_"&amp;$AZ$7,データシート1!$A:$BT,MATCH("ca_太陽光発電（10kW未満）",データシート1!$A$1:$BT$1,0),0)</f>
        <v>1067</v>
      </c>
      <c r="CN17" s="18">
        <f>VLOOKUP($CK17&amp;"_"&amp;$AZ$5,データシート1!$A:$BT,MATCH("ab_家庭",データシート1!$A$1:$BT$1,0),0)</f>
        <v>17219</v>
      </c>
      <c r="CO17" s="223">
        <f t="shared" si="15"/>
        <v>6.1966432429293221E-2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12238</v>
      </c>
      <c r="AY18" s="18" t="str">
        <f>IF(IFERROR(比較地域マスタ!$Z11,"")=0,"",IFERROR(比較地域マスタ!$Z11,""))</f>
        <v>いすみ市</v>
      </c>
      <c r="BC18" s="844" t="str">
        <f t="shared" si="0"/>
        <v>12238</v>
      </c>
      <c r="BD18" s="1031" t="str">
        <f t="shared" si="2"/>
        <v>いすみ市</v>
      </c>
      <c r="BE18" s="34">
        <f>VLOOKUP($BC18&amp;"_"&amp;$AZ$7,データシート1!$A:$BT,MATCH("cb_"&amp;BE$12,データシート1!$A$1:$BT$1,0),0)</f>
        <v>5059.3000000000084</v>
      </c>
      <c r="BF18" s="34">
        <f>VLOOKUP($BC18&amp;"_"&amp;$AZ$7,データシート1!$A:$BT,MATCH("cb_"&amp;BF$12,データシート1!$A$1:$BT$1,0),0)</f>
        <v>74445.999999999854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79505.299999999857</v>
      </c>
      <c r="BL18" s="36"/>
      <c r="BM18" s="844" t="str">
        <f t="shared" si="4"/>
        <v>12238</v>
      </c>
      <c r="BN18" s="1031" t="str">
        <f t="shared" si="5"/>
        <v>いすみ市</v>
      </c>
      <c r="BO18" s="34">
        <f>BE18*VLOOKUP(BO$12,別紙!$B$4:$E$10,MATCH("設備利用率",別紙!$B$4:$E$4,0),0)/100*8760/10^3</f>
        <v>6071.7671160000091</v>
      </c>
      <c r="BP18" s="34">
        <f>BF18*VLOOKUP(BP$12,別紙!$B$4:$E$10,MATCH("設備利用率",別紙!$B$4:$E$4,0),0)/100*8760/10^3</f>
        <v>98474.190959999803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104545.95807599981</v>
      </c>
      <c r="BV18" s="36"/>
      <c r="BW18" s="33" t="str">
        <f t="shared" si="7"/>
        <v>12238</v>
      </c>
      <c r="BX18" s="33" t="str">
        <f t="shared" si="8"/>
        <v>いすみ市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174912.16527717968</v>
      </c>
      <c r="BZ18" s="36"/>
      <c r="CA18" s="33" t="str">
        <f t="shared" si="9"/>
        <v>12238</v>
      </c>
      <c r="CB18" s="33" t="str">
        <f t="shared" si="10"/>
        <v>いすみ市</v>
      </c>
      <c r="CC18" s="223">
        <f t="shared" si="11"/>
        <v>3.4713235105049471E-2</v>
      </c>
      <c r="CD18" s="223">
        <f t="shared" si="1"/>
        <v>0.56299223558264111</v>
      </c>
      <c r="CE18" s="223">
        <f t="shared" si="1"/>
        <v>0</v>
      </c>
      <c r="CF18" s="223">
        <f t="shared" si="1"/>
        <v>0</v>
      </c>
      <c r="CG18" s="223">
        <f t="shared" si="1"/>
        <v>0</v>
      </c>
      <c r="CH18" s="223">
        <f t="shared" si="1"/>
        <v>0</v>
      </c>
      <c r="CI18" s="223">
        <f t="shared" si="12"/>
        <v>0.59770547068769053</v>
      </c>
      <c r="CK18" s="18" t="str">
        <f t="shared" si="13"/>
        <v>12238</v>
      </c>
      <c r="CL18" s="18" t="str">
        <f t="shared" si="14"/>
        <v>いすみ市</v>
      </c>
      <c r="CM18" s="18">
        <f>VLOOKUP($CK18&amp;"_"&amp;$AZ$7,データシート1!$A:$BT,MATCH("ca_太陽光発電（10kW未満）",データシート1!$A$1:$BT$1,0),0)</f>
        <v>1076</v>
      </c>
      <c r="CN18" s="18">
        <f>VLOOKUP($CK18&amp;"_"&amp;$AZ$5,データシート1!$A:$BT,MATCH("ab_家庭",データシート1!$A$1:$BT$1,0),0)</f>
        <v>16954</v>
      </c>
      <c r="CO18" s="223">
        <f t="shared" si="15"/>
        <v>6.3465848767252572E-2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29426</v>
      </c>
      <c r="AY19" s="18" t="str">
        <f>IF(IFERROR(比較地域マスタ!$Z12,"")=0,"",IFERROR(比較地域マスタ!$Z12,""))</f>
        <v>広陵町</v>
      </c>
      <c r="BC19" s="844" t="str">
        <f t="shared" si="0"/>
        <v>29426</v>
      </c>
      <c r="BD19" s="1031" t="str">
        <f t="shared" si="2"/>
        <v>広陵町</v>
      </c>
      <c r="BE19" s="34">
        <f>VLOOKUP($BC19&amp;"_"&amp;$AZ$7,データシート1!$A:$BT,MATCH("cb_"&amp;BE$12,データシート1!$A$1:$BT$1,0),0)</f>
        <v>8743.3999999999942</v>
      </c>
      <c r="BF19" s="34">
        <f>VLOOKUP($BC19&amp;"_"&amp;$AZ$7,データシート1!$A:$BT,MATCH("cb_"&amp;BF$12,データシート1!$A$1:$BT$1,0),0)</f>
        <v>6609.0999999999976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15352.499999999993</v>
      </c>
      <c r="BL19" s="36"/>
      <c r="BM19" s="844" t="str">
        <f t="shared" si="4"/>
        <v>29426</v>
      </c>
      <c r="BN19" s="1031" t="str">
        <f t="shared" si="5"/>
        <v>広陵町</v>
      </c>
      <c r="BO19" s="34">
        <f>BE19*VLOOKUP(BO$12,別紙!$B$4:$E$10,MATCH("設備利用率",別紙!$B$4:$E$4,0),0)/100*8760/10^3</f>
        <v>10493.129207999993</v>
      </c>
      <c r="BP19" s="34">
        <f>BF19*VLOOKUP(BP$12,別紙!$B$4:$E$10,MATCH("設備利用率",別紙!$B$4:$E$4,0),0)/100*8760/10^3</f>
        <v>8742.2531159999962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19235.382323999991</v>
      </c>
      <c r="BV19" s="36"/>
      <c r="BW19" s="33" t="str">
        <f t="shared" si="7"/>
        <v>29426</v>
      </c>
      <c r="BX19" s="33" t="str">
        <f t="shared" si="8"/>
        <v>広陵町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133904.56770689387</v>
      </c>
      <c r="BZ19" s="36"/>
      <c r="CA19" s="33" t="str">
        <f t="shared" si="9"/>
        <v>29426</v>
      </c>
      <c r="CB19" s="33" t="str">
        <f t="shared" si="10"/>
        <v>広陵町</v>
      </c>
      <c r="CC19" s="223">
        <f t="shared" si="11"/>
        <v>7.8362742867506913E-2</v>
      </c>
      <c r="CD19" s="223">
        <f t="shared" si="1"/>
        <v>6.5287191211699902E-2</v>
      </c>
      <c r="CE19" s="223">
        <f t="shared" si="1"/>
        <v>0</v>
      </c>
      <c r="CF19" s="223">
        <f t="shared" si="1"/>
        <v>0</v>
      </c>
      <c r="CG19" s="223">
        <f t="shared" si="1"/>
        <v>0</v>
      </c>
      <c r="CH19" s="223">
        <f t="shared" si="1"/>
        <v>0</v>
      </c>
      <c r="CI19" s="223">
        <f t="shared" si="12"/>
        <v>0.14364993407920681</v>
      </c>
      <c r="CK19" s="18" t="str">
        <f t="shared" si="13"/>
        <v>29426</v>
      </c>
      <c r="CL19" s="18" t="str">
        <f t="shared" si="14"/>
        <v>広陵町</v>
      </c>
      <c r="CM19" s="18">
        <f>VLOOKUP($CK19&amp;"_"&amp;$AZ$7,データシート1!$A:$BT,MATCH("ca_太陽光発電（10kW未満）",データシート1!$A$1:$BT$1,0),0)</f>
        <v>1899</v>
      </c>
      <c r="CN19" s="18">
        <f>VLOOKUP($CK19&amp;"_"&amp;$AZ$5,データシート1!$A:$BT,MATCH("ab_家庭",データシート1!$A$1:$BT$1,0),0)</f>
        <v>13791</v>
      </c>
      <c r="CO19" s="223">
        <f t="shared" si="15"/>
        <v>0.13769849902110071</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23362</v>
      </c>
      <c r="AY20" s="18" t="str">
        <f>IF(IFERROR(比較地域マスタ!$Z13,"")=0,"",IFERROR(比較地域マスタ!$Z13,""))</f>
        <v>扶桑町</v>
      </c>
      <c r="BC20" s="844" t="str">
        <f t="shared" si="0"/>
        <v>23362</v>
      </c>
      <c r="BD20" s="1031" t="str">
        <f t="shared" si="2"/>
        <v>扶桑町</v>
      </c>
      <c r="BE20" s="34">
        <f>VLOOKUP($BC20&amp;"_"&amp;$AZ$7,データシート1!$A:$BT,MATCH("cb_"&amp;BE$12,データシート1!$A$1:$BT$1,0),0)</f>
        <v>7817.7999999999929</v>
      </c>
      <c r="BF20" s="34">
        <f>VLOOKUP($BC20&amp;"_"&amp;$AZ$7,データシート1!$A:$BT,MATCH("cb_"&amp;BF$12,データシート1!$A$1:$BT$1,0),0)</f>
        <v>5456.6000000000022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13274.399999999994</v>
      </c>
      <c r="BL20" s="36"/>
      <c r="BM20" s="844" t="str">
        <f t="shared" si="4"/>
        <v>23362</v>
      </c>
      <c r="BN20" s="1031" t="str">
        <f t="shared" si="5"/>
        <v>扶桑町</v>
      </c>
      <c r="BO20" s="34">
        <f>BE20*VLOOKUP(BO$12,別紙!$B$4:$E$10,MATCH("設備利用率",別紙!$B$4:$E$4,0),0)/100*8760/10^3</f>
        <v>9382.2981359999903</v>
      </c>
      <c r="BP20" s="34">
        <f>BF20*VLOOKUP(BP$12,別紙!$B$4:$E$10,MATCH("設備利用率",別紙!$B$4:$E$4,0),0)/100*8760/10^3</f>
        <v>7217.772216000003</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16600.070351999995</v>
      </c>
      <c r="BV20" s="36"/>
      <c r="BW20" s="33" t="str">
        <f t="shared" si="7"/>
        <v>23362</v>
      </c>
      <c r="BX20" s="33" t="str">
        <f t="shared" si="8"/>
        <v>扶桑町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129009.5463448365</v>
      </c>
      <c r="BZ20" s="36"/>
      <c r="CA20" s="33" t="str">
        <f t="shared" si="9"/>
        <v>23362</v>
      </c>
      <c r="CB20" s="33" t="str">
        <f t="shared" si="10"/>
        <v>扶桑町</v>
      </c>
      <c r="CC20" s="223">
        <f t="shared" si="11"/>
        <v>7.2725611412674418E-2</v>
      </c>
      <c r="CD20" s="223">
        <f t="shared" si="1"/>
        <v>5.594758233400212E-2</v>
      </c>
      <c r="CE20" s="223">
        <f t="shared" si="1"/>
        <v>0</v>
      </c>
      <c r="CF20" s="223">
        <f t="shared" si="1"/>
        <v>0</v>
      </c>
      <c r="CG20" s="223">
        <f t="shared" si="1"/>
        <v>0</v>
      </c>
      <c r="CH20" s="223">
        <f t="shared" si="1"/>
        <v>0</v>
      </c>
      <c r="CI20" s="223">
        <f t="shared" si="12"/>
        <v>0.12867319374667655</v>
      </c>
      <c r="CK20" s="18" t="str">
        <f t="shared" si="13"/>
        <v>23362</v>
      </c>
      <c r="CL20" s="18" t="str">
        <f t="shared" si="14"/>
        <v>扶桑町</v>
      </c>
      <c r="CM20" s="18">
        <f>VLOOKUP($CK20&amp;"_"&amp;$AZ$7,データシート1!$A:$BT,MATCH("ca_太陽光発電（10kW未満）",データシート1!$A$1:$BT$1,0),0)</f>
        <v>1660</v>
      </c>
      <c r="CN20" s="18">
        <f>VLOOKUP($CK20&amp;"_"&amp;$AZ$5,データシート1!$A:$BT,MATCH("ab_家庭",データシート1!$A$1:$BT$1,0),0)</f>
        <v>14780</v>
      </c>
      <c r="CO20" s="223">
        <f t="shared" si="15"/>
        <v>0.11231393775372124</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32209</v>
      </c>
      <c r="AY21" s="18" t="str">
        <f>IF(IFERROR(比較地域マスタ!$Z14,"")=0,"",IFERROR(比較地域マスタ!$Z14,""))</f>
        <v>雲南市</v>
      </c>
      <c r="BC21" s="844" t="str">
        <f t="shared" si="0"/>
        <v>32209</v>
      </c>
      <c r="BD21" s="1031" t="str">
        <f t="shared" si="2"/>
        <v>雲南市</v>
      </c>
      <c r="BE21" s="34">
        <f>VLOOKUP($BC21&amp;"_"&amp;$AZ$7,データシート1!$A:$BT,MATCH("cb_"&amp;BE$12,データシート1!$A$1:$BT$1,0),0)</f>
        <v>5057.006000000004</v>
      </c>
      <c r="BF21" s="34">
        <f>VLOOKUP($BC21&amp;"_"&amp;$AZ$7,データシート1!$A:$BT,MATCH("cb_"&amp;BF$12,データシート1!$A$1:$BT$1,0),0)</f>
        <v>11533.000000000002</v>
      </c>
      <c r="BG21" s="34">
        <f>VLOOKUP($BC21&amp;"_"&amp;$AZ$7,データシート1!$A:$BT,MATCH("cb_"&amp;BG$12,データシート1!$A$1:$BT$1,0),0)</f>
        <v>0</v>
      </c>
      <c r="BH21" s="34">
        <f>VLOOKUP($BC21&amp;"_"&amp;$AZ$7,データシート1!$A:$BT,MATCH("cb_"&amp;BH$12,データシート1!$A$1:$BT$1,0),0)</f>
        <v>19710</v>
      </c>
      <c r="BI21" s="34">
        <f>VLOOKUP($BC21&amp;"_"&amp;$AZ$7,データシート1!$A:$BT,MATCH("cb_"&amp;BI$12,データシート1!$A$1:$BT$1,0),0)</f>
        <v>0</v>
      </c>
      <c r="BJ21" s="34">
        <f>VLOOKUP($BC21&amp;"_"&amp;$AZ$7,データシート1!$A:$BT,MATCH("cb_"&amp;BJ$12,データシート1!$A$1:$BT$1,0),0)</f>
        <v>0</v>
      </c>
      <c r="BK21" s="34">
        <f t="shared" si="3"/>
        <v>36300.006000000008</v>
      </c>
      <c r="BL21" s="36"/>
      <c r="BM21" s="844" t="str">
        <f t="shared" si="4"/>
        <v>32209</v>
      </c>
      <c r="BN21" s="1031" t="str">
        <f t="shared" si="5"/>
        <v>雲南市</v>
      </c>
      <c r="BO21" s="34">
        <f>BE21*VLOOKUP(BO$12,別紙!$B$4:$E$10,MATCH("設備利用率",別紙!$B$4:$E$4,0),0)/100*8760/10^3</f>
        <v>6069.0140407200051</v>
      </c>
      <c r="BP21" s="34">
        <f>BF21*VLOOKUP(BP$12,別紙!$B$4:$E$10,MATCH("設備利用率",別紙!$B$4:$E$4,0),0)/100*8760/10^3</f>
        <v>15255.391080000001</v>
      </c>
      <c r="BQ21" s="34">
        <f>BG21*VLOOKUP(BQ$12,別紙!$B$4:$E$10,MATCH("設備利用率",別紙!$B$4:$E$4,0),0)/100*8760/10^3</f>
        <v>0</v>
      </c>
      <c r="BR21" s="34">
        <f>BH21*VLOOKUP(BR$12,別紙!$B$4:$E$10,MATCH("設備利用率",別紙!$B$4:$E$4,0),0)/100*8760/10^3</f>
        <v>103595.76</v>
      </c>
      <c r="BS21" s="34">
        <f>BI21*VLOOKUP(BS$12,別紙!$B$4:$E$10,MATCH("設備利用率",別紙!$B$4:$E$4,0),0)/100*8760/10^3</f>
        <v>0</v>
      </c>
      <c r="BT21" s="34">
        <f>BJ21*VLOOKUP(BT$12,別紙!$B$4:$E$10,MATCH("設備利用率",別紙!$B$4:$E$4,0),0)/100*8760/10^3</f>
        <v>0</v>
      </c>
      <c r="BU21" s="34">
        <f t="shared" si="6"/>
        <v>124920.16512072</v>
      </c>
      <c r="BV21" s="36"/>
      <c r="BW21" s="33" t="str">
        <f t="shared" si="7"/>
        <v>32209</v>
      </c>
      <c r="BX21" s="33" t="str">
        <f t="shared" si="8"/>
        <v>雲南市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302200.31552240223</v>
      </c>
      <c r="BZ21" s="36"/>
      <c r="CA21" s="33" t="str">
        <f t="shared" si="9"/>
        <v>32209</v>
      </c>
      <c r="CB21" s="33" t="str">
        <f t="shared" si="10"/>
        <v>雲南市</v>
      </c>
      <c r="CC21" s="223">
        <f t="shared" si="11"/>
        <v>2.0082752164665117E-2</v>
      </c>
      <c r="CD21" s="223">
        <f t="shared" si="1"/>
        <v>5.0481056095618516E-2</v>
      </c>
      <c r="CE21" s="223">
        <f t="shared" si="1"/>
        <v>0</v>
      </c>
      <c r="CF21" s="223">
        <f t="shared" si="1"/>
        <v>0.34280493658955297</v>
      </c>
      <c r="CG21" s="223">
        <f t="shared" si="1"/>
        <v>0</v>
      </c>
      <c r="CH21" s="223">
        <f t="shared" si="1"/>
        <v>0</v>
      </c>
      <c r="CI21" s="223">
        <f t="shared" si="12"/>
        <v>0.4133687448498366</v>
      </c>
      <c r="CK21" s="18" t="str">
        <f t="shared" si="13"/>
        <v>32209</v>
      </c>
      <c r="CL21" s="18" t="str">
        <f t="shared" si="14"/>
        <v>雲南市</v>
      </c>
      <c r="CM21" s="18">
        <f>VLOOKUP($CK21&amp;"_"&amp;$AZ$7,データシート1!$A:$BT,MATCH("ca_太陽光発電（10kW未満）",データシート1!$A$1:$BT$1,0),0)</f>
        <v>1028</v>
      </c>
      <c r="CN21" s="18">
        <f>VLOOKUP($CK21&amp;"_"&amp;$AZ$5,データシート1!$A:$BT,MATCH("ab_家庭",データシート1!$A$1:$BT$1,0),0)</f>
        <v>13589</v>
      </c>
      <c r="CO21" s="223">
        <f t="shared" si="15"/>
        <v>7.5649422326882043E-2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40227</v>
      </c>
      <c r="AY22" s="18" t="str">
        <f>IF(IFERROR(比較地域マスタ!$Z15,"")=0,"",IFERROR(比較地域マスタ!$Z15,""))</f>
        <v>嘉麻市</v>
      </c>
      <c r="BC22" s="844" t="str">
        <f t="shared" si="0"/>
        <v>40227</v>
      </c>
      <c r="BD22" s="1031" t="str">
        <f t="shared" si="2"/>
        <v>嘉麻市</v>
      </c>
      <c r="BE22" s="34">
        <f>VLOOKUP($BC22&amp;"_"&amp;$AZ$7,データシート1!$A:$BT,MATCH("cb_"&amp;BE$12,データシート1!$A$1:$BT$1,0),0)</f>
        <v>5764.3620000000074</v>
      </c>
      <c r="BF22" s="34">
        <f>VLOOKUP($BC22&amp;"_"&amp;$AZ$7,データシート1!$A:$BT,MATCH("cb_"&amp;BF$12,データシート1!$A$1:$BT$1,0),0)</f>
        <v>113477.49999999994</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119241.86199999995</v>
      </c>
      <c r="BL22" s="36"/>
      <c r="BM22" s="844" t="str">
        <f t="shared" si="4"/>
        <v>40227</v>
      </c>
      <c r="BN22" s="1031" t="str">
        <f t="shared" si="5"/>
        <v>嘉麻市</v>
      </c>
      <c r="BO22" s="34">
        <f>BE22*VLOOKUP(BO$12,別紙!$B$4:$E$10,MATCH("設備利用率",別紙!$B$4:$E$4,0),0)/100*8760/10^3</f>
        <v>6917.9261234400083</v>
      </c>
      <c r="BP22" s="34">
        <f>BF22*VLOOKUP(BP$12,別紙!$B$4:$E$10,MATCH("設備利用率",別紙!$B$4:$E$4,0),0)/100*8760/10^3</f>
        <v>150103.49789999993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157021.42402343993</v>
      </c>
      <c r="BV22" s="36"/>
      <c r="BW22" s="33" t="str">
        <f t="shared" si="7"/>
        <v>40227</v>
      </c>
      <c r="BX22" s="33" t="str">
        <f t="shared" si="8"/>
        <v>嘉麻市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186394.59117272307</v>
      </c>
      <c r="BZ22" s="36"/>
      <c r="CA22" s="33" t="str">
        <f t="shared" si="9"/>
        <v>40227</v>
      </c>
      <c r="CB22" s="33" t="str">
        <f t="shared" si="10"/>
        <v>嘉麻市</v>
      </c>
      <c r="CC22" s="223">
        <f t="shared" si="11"/>
        <v>3.7114414532712983E-2</v>
      </c>
      <c r="CD22" s="223">
        <f t="shared" si="1"/>
        <v>0.80529964391995745</v>
      </c>
      <c r="CE22" s="223">
        <f t="shared" si="1"/>
        <v>0</v>
      </c>
      <c r="CF22" s="223">
        <f t="shared" si="1"/>
        <v>0</v>
      </c>
      <c r="CG22" s="223">
        <f t="shared" si="1"/>
        <v>0</v>
      </c>
      <c r="CH22" s="223">
        <f t="shared" si="1"/>
        <v>0</v>
      </c>
      <c r="CI22" s="223">
        <f t="shared" si="12"/>
        <v>0.84241405845267037</v>
      </c>
      <c r="CK22" s="18" t="str">
        <f t="shared" si="13"/>
        <v>40227</v>
      </c>
      <c r="CL22" s="18" t="str">
        <f t="shared" si="14"/>
        <v>嘉麻市</v>
      </c>
      <c r="CM22" s="18">
        <f>VLOOKUP($CK22&amp;"_"&amp;$AZ$7,データシート1!$A:$BT,MATCH("ca_太陽光発電（10kW未満）",データシート1!$A$1:$BT$1,0),0)</f>
        <v>1135</v>
      </c>
      <c r="CN22" s="18">
        <f>VLOOKUP($CK22&amp;"_"&amp;$AZ$5,データシート1!$A:$BT,MATCH("ab_家庭",データシート1!$A$1:$BT$1,0),0)</f>
        <v>18146</v>
      </c>
      <c r="CO22" s="223">
        <f t="shared" si="15"/>
        <v>6.2548219993386972E-2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28382</v>
      </c>
      <c r="AY23" s="18" t="str">
        <f>IF(IFERROR(比較地域マスタ!$Z16,"")=0,"",IFERROR(比較地域マスタ!$Z16,""))</f>
        <v>播磨町</v>
      </c>
      <c r="BC23" s="844" t="str">
        <f t="shared" si="0"/>
        <v>28382</v>
      </c>
      <c r="BD23" s="1031" t="str">
        <f t="shared" si="2"/>
        <v>播磨町</v>
      </c>
      <c r="BE23" s="34">
        <f>VLOOKUP($BC23&amp;"_"&amp;$AZ$7,データシート1!$A:$BT,MATCH("cb_"&amp;BE$12,データシート1!$A$1:$BT$1,0),0)</f>
        <v>7063.7999999999911</v>
      </c>
      <c r="BF23" s="34">
        <f>VLOOKUP($BC23&amp;"_"&amp;$AZ$7,データシート1!$A:$BT,MATCH("cb_"&amp;BF$12,データシート1!$A$1:$BT$1,0),0)</f>
        <v>4705.4000000000005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11769.199999999992</v>
      </c>
      <c r="BL23" s="36"/>
      <c r="BM23" s="844" t="str">
        <f t="shared" si="4"/>
        <v>28382</v>
      </c>
      <c r="BN23" s="1031" t="str">
        <f t="shared" si="5"/>
        <v>播磨町</v>
      </c>
      <c r="BO23" s="34">
        <f>BE23*VLOOKUP(BO$12,別紙!$B$4:$E$10,MATCH("設備利用率",別紙!$B$4:$E$4,0),0)/100*8760/10^3</f>
        <v>8477.4076559999885</v>
      </c>
      <c r="BP23" s="34">
        <f>BF23*VLOOKUP(BP$12,別紙!$B$4:$E$10,MATCH("設備利用率",別紙!$B$4:$E$4,0),0)/100*8760/10^3</f>
        <v>6224.1149040000009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14701.52255999999</v>
      </c>
      <c r="BV23" s="36"/>
      <c r="BW23" s="33" t="str">
        <f t="shared" si="7"/>
        <v>28382</v>
      </c>
      <c r="BX23" s="33" t="str">
        <f t="shared" si="8"/>
        <v>播磨町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347400.39552104648</v>
      </c>
      <c r="BZ23" s="36"/>
      <c r="CA23" s="33" t="str">
        <f t="shared" si="9"/>
        <v>28382</v>
      </c>
      <c r="CB23" s="33" t="str">
        <f t="shared" si="10"/>
        <v>播磨町</v>
      </c>
      <c r="CC23" s="223">
        <f t="shared" si="11"/>
        <v>2.4402412217421912E-2</v>
      </c>
      <c r="CD23" s="223">
        <f t="shared" si="1"/>
        <v>1.7916257391315856E-2</v>
      </c>
      <c r="CE23" s="223">
        <f t="shared" si="1"/>
        <v>0</v>
      </c>
      <c r="CF23" s="223">
        <f t="shared" si="1"/>
        <v>0</v>
      </c>
      <c r="CG23" s="223">
        <f t="shared" si="1"/>
        <v>0</v>
      </c>
      <c r="CH23" s="223">
        <f t="shared" si="1"/>
        <v>0</v>
      </c>
      <c r="CI23" s="223">
        <f t="shared" si="12"/>
        <v>4.2318669608737772E-2</v>
      </c>
      <c r="CK23" s="18" t="str">
        <f t="shared" si="13"/>
        <v>28382</v>
      </c>
      <c r="CL23" s="18" t="str">
        <f t="shared" si="14"/>
        <v>播磨町</v>
      </c>
      <c r="CM23" s="18">
        <f>VLOOKUP($CK23&amp;"_"&amp;$AZ$7,データシート1!$A:$BT,MATCH("ca_太陽光発電（10kW未満）",データシート1!$A$1:$BT$1,0),0)</f>
        <v>1627</v>
      </c>
      <c r="CN23" s="18">
        <f>VLOOKUP($CK23&amp;"_"&amp;$AZ$5,データシート1!$A:$BT,MATCH("ab_家庭",データシート1!$A$1:$BT$1,0),0)</f>
        <v>15512</v>
      </c>
      <c r="CO23" s="223">
        <f t="shared" si="15"/>
        <v>0.10488653945332646</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40229</v>
      </c>
      <c r="AY24" s="18" t="str">
        <f>IF(IFERROR(比較地域マスタ!$Z17,"")=0,"",IFERROR(比較地域マスタ!$Z17,""))</f>
        <v>みやま市</v>
      </c>
      <c r="BC24" s="844" t="str">
        <f t="shared" si="0"/>
        <v>40229</v>
      </c>
      <c r="BD24" s="1031" t="str">
        <f t="shared" si="2"/>
        <v>みやま市</v>
      </c>
      <c r="BE24" s="34">
        <f>VLOOKUP($BC24&amp;"_"&amp;$AZ$7,データシート1!$A:$BT,MATCH("cb_"&amp;BE$12,データシート1!$A$1:$BT$1,0),0)</f>
        <v>9217.0199999999822</v>
      </c>
      <c r="BF24" s="34">
        <f>VLOOKUP($BC24&amp;"_"&amp;$AZ$7,データシート1!$A:$BT,MATCH("cb_"&amp;BF$12,データシート1!$A$1:$BT$1,0),0)</f>
        <v>54288.700000000041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63505.720000000023</v>
      </c>
      <c r="BL24" s="36"/>
      <c r="BM24" s="844" t="str">
        <f t="shared" si="4"/>
        <v>40229</v>
      </c>
      <c r="BN24" s="1031" t="str">
        <f t="shared" si="5"/>
        <v>みやま市</v>
      </c>
      <c r="BO24" s="34">
        <f>BE24*VLOOKUP(BO$12,別紙!$B$4:$E$10,MATCH("設備利用率",別紙!$B$4:$E$4,0),0)/100*8760/10^3</f>
        <v>11061.530042399978</v>
      </c>
      <c r="BP24" s="34">
        <f>BF24*VLOOKUP(BP$12,別紙!$B$4:$E$10,MATCH("設備利用率",別紙!$B$4:$E$4,0),0)/100*8760/10^3</f>
        <v>71810.92081200004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82872.450854400013</v>
      </c>
      <c r="BV24" s="36"/>
      <c r="BW24" s="33" t="str">
        <f t="shared" si="7"/>
        <v>40229</v>
      </c>
      <c r="BX24" s="33" t="str">
        <f t="shared" si="8"/>
        <v>みやま市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158020.54048975659</v>
      </c>
      <c r="BZ24" s="36"/>
      <c r="CA24" s="33" t="str">
        <f t="shared" si="9"/>
        <v>40229</v>
      </c>
      <c r="CB24" s="33" t="str">
        <f t="shared" si="10"/>
        <v>みやま市</v>
      </c>
      <c r="CC24" s="223">
        <f t="shared" si="11"/>
        <v>7.000058351981793E-2</v>
      </c>
      <c r="CD24" s="223">
        <f t="shared" si="1"/>
        <v>0.45444042014686731</v>
      </c>
      <c r="CE24" s="223">
        <f t="shared" si="1"/>
        <v>0</v>
      </c>
      <c r="CF24" s="223">
        <f t="shared" si="1"/>
        <v>0</v>
      </c>
      <c r="CG24" s="223">
        <f t="shared" si="1"/>
        <v>0</v>
      </c>
      <c r="CH24" s="223">
        <f t="shared" si="1"/>
        <v>0</v>
      </c>
      <c r="CI24" s="223">
        <f t="shared" si="12"/>
        <v>0.52444100366668522</v>
      </c>
      <c r="CK24" s="18" t="str">
        <f t="shared" si="13"/>
        <v>40229</v>
      </c>
      <c r="CL24" s="18" t="str">
        <f t="shared" si="14"/>
        <v>みやま市</v>
      </c>
      <c r="CM24" s="18">
        <f>VLOOKUP($CK24&amp;"_"&amp;$AZ$7,データシート1!$A:$BT,MATCH("ca_太陽光発電（10kW未満）",データシート1!$A$1:$BT$1,0),0)</f>
        <v>1707</v>
      </c>
      <c r="CN24" s="18">
        <f>VLOOKUP($CK24&amp;"_"&amp;$AZ$5,データシート1!$A:$BT,MATCH("ab_家庭",データシート1!$A$1:$BT$1,0),0)</f>
        <v>14597</v>
      </c>
      <c r="CO24" s="223">
        <f t="shared" si="15"/>
        <v>0.11694183736384188</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12234</v>
      </c>
      <c r="AY25" s="18" t="str">
        <f>IF(IFERROR(比較地域マスタ!$Z18,"")=0,"",IFERROR(比較地域マスタ!$Z18,""))</f>
        <v>南房総市</v>
      </c>
      <c r="BC25" s="844" t="str">
        <f t="shared" si="0"/>
        <v>12234</v>
      </c>
      <c r="BD25" s="1031" t="str">
        <f t="shared" si="2"/>
        <v>南房総市</v>
      </c>
      <c r="BE25" s="34">
        <f>VLOOKUP($BC25&amp;"_"&amp;$AZ$7,データシート1!$A:$BT,MATCH("cb_"&amp;BE$12,データシート1!$A$1:$BT$1,0),0)</f>
        <v>4679.0000000000055</v>
      </c>
      <c r="BF25" s="34">
        <f>VLOOKUP($BC25&amp;"_"&amp;$AZ$7,データシート1!$A:$BT,MATCH("cb_"&amp;BF$12,データシート1!$A$1:$BT$1,0),0)</f>
        <v>25580.100000000013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30259.10000000002</v>
      </c>
      <c r="BL25" s="36"/>
      <c r="BM25" s="844" t="str">
        <f t="shared" si="4"/>
        <v>12234</v>
      </c>
      <c r="BN25" s="1031" t="str">
        <f t="shared" si="5"/>
        <v>南房総市</v>
      </c>
      <c r="BO25" s="34">
        <f>BE25*VLOOKUP(BO$12,別紙!$B$4:$E$10,MATCH("設備利用率",別紙!$B$4:$E$4,0),0)/100*8760/10^3</f>
        <v>5615.3614800000059</v>
      </c>
      <c r="BP25" s="34">
        <f>BF25*VLOOKUP(BP$12,別紙!$B$4:$E$10,MATCH("設備利用率",別紙!$B$4:$E$4,0),0)/100*8760/10^3</f>
        <v>33836.33307600001</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39451.694556000017</v>
      </c>
      <c r="BV25" s="36"/>
      <c r="BW25" s="33" t="str">
        <f t="shared" si="7"/>
        <v>12234</v>
      </c>
      <c r="BX25" s="33" t="str">
        <f t="shared" si="8"/>
        <v>南房総市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157837.5930257219</v>
      </c>
      <c r="BZ25" s="36"/>
      <c r="CA25" s="33" t="str">
        <f t="shared" si="9"/>
        <v>12234</v>
      </c>
      <c r="CB25" s="33" t="str">
        <f t="shared" si="10"/>
        <v>南房総市</v>
      </c>
      <c r="CC25" s="223">
        <f t="shared" si="11"/>
        <v>3.557683168093486E-2</v>
      </c>
      <c r="CD25" s="223">
        <f t="shared" si="1"/>
        <v>0.21437436055227915</v>
      </c>
      <c r="CE25" s="223">
        <f t="shared" si="1"/>
        <v>0</v>
      </c>
      <c r="CF25" s="223">
        <f t="shared" si="1"/>
        <v>0</v>
      </c>
      <c r="CG25" s="223">
        <f t="shared" si="1"/>
        <v>0</v>
      </c>
      <c r="CH25" s="223">
        <f t="shared" si="1"/>
        <v>0</v>
      </c>
      <c r="CI25" s="223">
        <f t="shared" si="12"/>
        <v>0.24995119223321402</v>
      </c>
      <c r="CK25" s="18" t="str">
        <f t="shared" si="13"/>
        <v>12234</v>
      </c>
      <c r="CL25" s="18" t="str">
        <f t="shared" si="14"/>
        <v>南房総市</v>
      </c>
      <c r="CM25" s="18">
        <f>VLOOKUP($CK25&amp;"_"&amp;$AZ$7,データシート1!$A:$BT,MATCH("ca_太陽光発電（10kW未満）",データシート1!$A$1:$BT$1,0),0)</f>
        <v>996</v>
      </c>
      <c r="CN25" s="18">
        <f>VLOOKUP($CK25&amp;"_"&amp;$AZ$5,データシート1!$A:$BT,MATCH("ab_家庭",データシート1!$A$1:$BT$1,0),0)</f>
        <v>17084</v>
      </c>
      <c r="CO25" s="223">
        <f t="shared" si="15"/>
        <v>5.8300163896043082E-2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36206</v>
      </c>
      <c r="AY26" s="18" t="str">
        <f>IF(IFERROR(比較地域マスタ!$Z19,"")=0,"",IFERROR(比較地域マスタ!$Z19,""))</f>
        <v>阿波市</v>
      </c>
      <c r="BC26" s="844" t="str">
        <f t="shared" si="0"/>
        <v>36206</v>
      </c>
      <c r="BD26" s="1031" t="str">
        <f t="shared" si="2"/>
        <v>阿波市</v>
      </c>
      <c r="BE26" s="34">
        <f>VLOOKUP($BC26&amp;"_"&amp;$AZ$7,データシート1!$A:$BT,MATCH("cb_"&amp;BE$12,データシート1!$A$1:$BT$1,0),0)</f>
        <v>6784.9170000000049</v>
      </c>
      <c r="BF26" s="34">
        <f>VLOOKUP($BC26&amp;"_"&amp;$AZ$7,データシート1!$A:$BT,MATCH("cb_"&amp;BF$12,データシート1!$A$1:$BT$1,0),0)</f>
        <v>140934.34999999977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147719.26699999979</v>
      </c>
      <c r="BL26" s="36"/>
      <c r="BM26" s="844" t="str">
        <f t="shared" si="4"/>
        <v>36206</v>
      </c>
      <c r="BN26" s="1031" t="str">
        <f t="shared" si="5"/>
        <v>阿波市</v>
      </c>
      <c r="BO26" s="34">
        <f>BE26*VLOOKUP(BO$12,別紙!$B$4:$E$10,MATCH("設備利用率",別紙!$B$4:$E$4,0),0)/100*8760/10^3</f>
        <v>8142.7145900400055</v>
      </c>
      <c r="BP26" s="34">
        <f>BF26*VLOOKUP(BP$12,別紙!$B$4:$E$10,MATCH("設備利用率",別紙!$B$4:$E$4,0),0)/100*8760/10^3</f>
        <v>186422.32080599965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194565.03539603966</v>
      </c>
      <c r="BV26" s="36"/>
      <c r="BW26" s="33" t="str">
        <f t="shared" si="7"/>
        <v>36206</v>
      </c>
      <c r="BX26" s="33" t="str">
        <f t="shared" si="8"/>
        <v>阿波市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194325.23135430901</v>
      </c>
      <c r="BZ26" s="36"/>
      <c r="CA26" s="33" t="str">
        <f t="shared" si="9"/>
        <v>36206</v>
      </c>
      <c r="CB26" s="33" t="str">
        <f t="shared" si="10"/>
        <v>阿波市</v>
      </c>
      <c r="CC26" s="223">
        <f t="shared" si="11"/>
        <v>4.1902508147249128E-2</v>
      </c>
      <c r="CD26" s="223">
        <f t="shared" si="1"/>
        <v>0.95933152636314045</v>
      </c>
      <c r="CE26" s="223">
        <f t="shared" si="1"/>
        <v>0</v>
      </c>
      <c r="CF26" s="223">
        <f t="shared" si="1"/>
        <v>0</v>
      </c>
      <c r="CG26" s="223">
        <f t="shared" si="1"/>
        <v>0</v>
      </c>
      <c r="CH26" s="223">
        <f t="shared" si="1"/>
        <v>0</v>
      </c>
      <c r="CI26" s="223">
        <f t="shared" si="12"/>
        <v>1.0012340345103896</v>
      </c>
      <c r="CK26" s="18" t="str">
        <f t="shared" si="13"/>
        <v>36206</v>
      </c>
      <c r="CL26" s="18" t="str">
        <f t="shared" si="14"/>
        <v>阿波市</v>
      </c>
      <c r="CM26" s="18">
        <f>VLOOKUP($CK26&amp;"_"&amp;$AZ$7,データシート1!$A:$BT,MATCH("ca_太陽光発電（10kW未満）",データシート1!$A$1:$BT$1,0),0)</f>
        <v>1274</v>
      </c>
      <c r="CN26" s="18">
        <f>VLOOKUP($CK26&amp;"_"&amp;$AZ$5,データシート1!$A:$BT,MATCH("ab_家庭",データシート1!$A$1:$BT$1,0),0)</f>
        <v>15405</v>
      </c>
      <c r="CO26" s="223">
        <f t="shared" si="15"/>
        <v>8.2700421940928276E-2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28227</v>
      </c>
      <c r="AY27" s="18" t="str">
        <f>IF(IFERROR(比較地域マスタ!$Z20,"")=0,"",IFERROR(比較地域マスタ!$Z20,""))</f>
        <v>宍粟市</v>
      </c>
      <c r="BC27" s="844" t="str">
        <f t="shared" si="0"/>
        <v>28227</v>
      </c>
      <c r="BD27" s="1031" t="str">
        <f t="shared" si="2"/>
        <v>宍粟市</v>
      </c>
      <c r="BE27" s="34">
        <f>VLOOKUP($BC27&amp;"_"&amp;$AZ$7,データシート1!$A:$BT,MATCH("cb_"&amp;BE$12,データシート1!$A$1:$BT$1,0),0)</f>
        <v>5059.3000000000047</v>
      </c>
      <c r="BF27" s="34">
        <f>VLOOKUP($BC27&amp;"_"&amp;$AZ$7,データシート1!$A:$BT,MATCH("cb_"&amp;BF$12,データシート1!$A$1:$BT$1,0),0)</f>
        <v>45896.800000000017</v>
      </c>
      <c r="BG27" s="34">
        <f>VLOOKUP($BC27&amp;"_"&amp;$AZ$7,データシート1!$A:$BT,MATCH("cb_"&amp;BG$12,データシート1!$A$1:$BT$1,0),0)</f>
        <v>0</v>
      </c>
      <c r="BH27" s="34">
        <f>VLOOKUP($BC27&amp;"_"&amp;$AZ$7,データシート1!$A:$BT,MATCH("cb_"&amp;BH$12,データシート1!$A$1:$BT$1,0),0)</f>
        <v>39.6</v>
      </c>
      <c r="BI27" s="34">
        <f>VLOOKUP($BC27&amp;"_"&amp;$AZ$7,データシート1!$A:$BT,MATCH("cb_"&amp;BI$12,データシート1!$A$1:$BT$1,0),0)</f>
        <v>0</v>
      </c>
      <c r="BJ27" s="34">
        <f>VLOOKUP($BC27&amp;"_"&amp;$AZ$7,データシート1!$A:$BT,MATCH("cb_"&amp;BJ$12,データシート1!$A$1:$BT$1,0),0)</f>
        <v>175</v>
      </c>
      <c r="BK27" s="34">
        <f t="shared" si="3"/>
        <v>51170.700000000019</v>
      </c>
      <c r="BL27" s="36"/>
      <c r="BM27" s="844" t="str">
        <f t="shared" si="4"/>
        <v>28227</v>
      </c>
      <c r="BN27" s="1031" t="str">
        <f t="shared" si="5"/>
        <v>宍粟市</v>
      </c>
      <c r="BO27" s="34">
        <f>BE27*VLOOKUP(BO$12,別紙!$B$4:$E$10,MATCH("設備利用率",別紙!$B$4:$E$4,0),0)/100*8760/10^3</f>
        <v>6071.7671160000054</v>
      </c>
      <c r="BP27" s="34">
        <f>BF27*VLOOKUP(BP$12,別紙!$B$4:$E$10,MATCH("設備利用率",別紙!$B$4:$E$4,0),0)/100*8760/10^3</f>
        <v>60710.451168000021</v>
      </c>
      <c r="BQ27" s="34">
        <f>BG27*VLOOKUP(BQ$12,別紙!$B$4:$E$10,MATCH("設備利用率",別紙!$B$4:$E$4,0),0)/100*8760/10^3</f>
        <v>0</v>
      </c>
      <c r="BR27" s="34">
        <f>BH27*VLOOKUP(BR$12,別紙!$B$4:$E$10,MATCH("設備利用率",別紙!$B$4:$E$4,0),0)/100*8760/10^3</f>
        <v>208.13759999999999</v>
      </c>
      <c r="BS27" s="34">
        <f>BI27*VLOOKUP(BS$12,別紙!$B$4:$E$10,MATCH("設備利用率",別紙!$B$4:$E$4,0),0)/100*8760/10^3</f>
        <v>0</v>
      </c>
      <c r="BT27" s="34">
        <f>BJ27*VLOOKUP(BT$12,別紙!$B$4:$E$10,MATCH("設備利用率",別紙!$B$4:$E$4,0),0)/100*8760/10^3</f>
        <v>1226.4000000000001</v>
      </c>
      <c r="BU27" s="34">
        <f t="shared" si="6"/>
        <v>68216.755884000027</v>
      </c>
      <c r="BV27" s="36"/>
      <c r="BW27" s="33" t="str">
        <f t="shared" si="7"/>
        <v>28227</v>
      </c>
      <c r="BX27" s="33" t="str">
        <f t="shared" si="8"/>
        <v>宍粟市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177797.55589440963</v>
      </c>
      <c r="BZ27" s="36"/>
      <c r="CA27" s="33" t="str">
        <f t="shared" si="9"/>
        <v>28227</v>
      </c>
      <c r="CB27" s="33" t="str">
        <f t="shared" si="10"/>
        <v>宍粟市</v>
      </c>
      <c r="CC27" s="223">
        <f t="shared" si="11"/>
        <v>3.4149890787058428E-2</v>
      </c>
      <c r="CD27" s="223">
        <f t="shared" si="1"/>
        <v>0.34145829993329452</v>
      </c>
      <c r="CE27" s="223">
        <f t="shared" si="1"/>
        <v>0</v>
      </c>
      <c r="CF27" s="223">
        <f t="shared" si="1"/>
        <v>1.1706437636499834E-3</v>
      </c>
      <c r="CG27" s="223">
        <f t="shared" si="1"/>
        <v>0</v>
      </c>
      <c r="CH27" s="223">
        <f t="shared" si="1"/>
        <v>6.89773261409923E-3</v>
      </c>
      <c r="CI27" s="223">
        <f t="shared" si="12"/>
        <v>0.38367656709810216</v>
      </c>
      <c r="CK27" s="18" t="str">
        <f t="shared" si="13"/>
        <v>28227</v>
      </c>
      <c r="CL27" s="18" t="str">
        <f t="shared" si="14"/>
        <v>宍粟市</v>
      </c>
      <c r="CM27" s="18">
        <f>VLOOKUP($CK27&amp;"_"&amp;$AZ$7,データシート1!$A:$BT,MATCH("ca_太陽光発電（10kW未満）",データシート1!$A$1:$BT$1,0),0)</f>
        <v>1034</v>
      </c>
      <c r="CN27" s="18">
        <f>VLOOKUP($CK27&amp;"_"&amp;$AZ$5,データシート1!$A:$BT,MATCH("ab_家庭",データシート1!$A$1:$BT$1,0),0)</f>
        <v>14716</v>
      </c>
      <c r="CO27" s="223">
        <f t="shared" si="15"/>
        <v>7.0263658602881224E-2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38214</v>
      </c>
      <c r="AY28" s="18" t="str">
        <f>IF(IFERROR(比較地域マスタ!$Z21,"")=0,"",IFERROR(比較地域マスタ!$Z21,""))</f>
        <v>西予市</v>
      </c>
      <c r="BC28" s="844" t="str">
        <f t="shared" si="0"/>
        <v>38214</v>
      </c>
      <c r="BD28" s="1031" t="str">
        <f t="shared" si="2"/>
        <v>西予市</v>
      </c>
      <c r="BE28" s="34">
        <f>VLOOKUP($BC28&amp;"_"&amp;$AZ$7,データシート1!$A:$BT,MATCH("cb_"&amp;BE$12,データシート1!$A$1:$BT$1,0),0)</f>
        <v>5828.5700000000097</v>
      </c>
      <c r="BF28" s="34">
        <f>VLOOKUP($BC28&amp;"_"&amp;$AZ$7,データシート1!$A:$BT,MATCH("cb_"&amp;BF$12,データシート1!$A$1:$BT$1,0),0)</f>
        <v>26629.850000000017</v>
      </c>
      <c r="BG28" s="34">
        <f>VLOOKUP($BC28&amp;"_"&amp;$AZ$7,データシート1!$A:$BT,MATCH("cb_"&amp;BG$12,データシート1!$A$1:$BT$1,0),0)</f>
        <v>16000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48458.420000000027</v>
      </c>
      <c r="BL28" s="36"/>
      <c r="BM28" s="844" t="str">
        <f t="shared" si="4"/>
        <v>38214</v>
      </c>
      <c r="BN28" s="1031" t="str">
        <f t="shared" si="5"/>
        <v>西予市</v>
      </c>
      <c r="BO28" s="34">
        <f>BE28*VLOOKUP(BO$12,別紙!$B$4:$E$10,MATCH("設備利用率",別紙!$B$4:$E$4,0),0)/100*8760/10^3</f>
        <v>6994.9834284000108</v>
      </c>
      <c r="BP28" s="34">
        <f>BF28*VLOOKUP(BP$12,別紙!$B$4:$E$10,MATCH("設備利用率",別紙!$B$4:$E$4,0),0)/100*8760/10^3</f>
        <v>35224.900386000016</v>
      </c>
      <c r="BQ28" s="34">
        <f>BG28*VLOOKUP(BQ$12,別紙!$B$4:$E$10,MATCH("設備利用率",別紙!$B$4:$E$4,0),0)/100*8760/10^3</f>
        <v>34759.68</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76979.563814400026</v>
      </c>
      <c r="BV28" s="36"/>
      <c r="BW28" s="33" t="str">
        <f t="shared" si="7"/>
        <v>38214</v>
      </c>
      <c r="BX28" s="33" t="str">
        <f t="shared" si="8"/>
        <v>西予市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186360.69005080534</v>
      </c>
      <c r="BZ28" s="36"/>
      <c r="CA28" s="33" t="str">
        <f t="shared" si="9"/>
        <v>38214</v>
      </c>
      <c r="CB28" s="33" t="str">
        <f t="shared" si="10"/>
        <v>西予市</v>
      </c>
      <c r="CC28" s="223">
        <f t="shared" si="11"/>
        <v>3.753465082412525E-2</v>
      </c>
      <c r="CD28" s="223">
        <f t="shared" si="1"/>
        <v>0.18901464883177382</v>
      </c>
      <c r="CE28" s="223">
        <f t="shared" si="1"/>
        <v>0.18651830485562099</v>
      </c>
      <c r="CF28" s="223">
        <f t="shared" si="1"/>
        <v>0</v>
      </c>
      <c r="CG28" s="223">
        <f t="shared" si="1"/>
        <v>0</v>
      </c>
      <c r="CH28" s="223">
        <f t="shared" si="1"/>
        <v>0</v>
      </c>
      <c r="CI28" s="223">
        <f t="shared" si="12"/>
        <v>0.41306760451152003</v>
      </c>
      <c r="CK28" s="18" t="str">
        <f t="shared" si="13"/>
        <v>38214</v>
      </c>
      <c r="CL28" s="18" t="str">
        <f t="shared" si="14"/>
        <v>西予市</v>
      </c>
      <c r="CM28" s="18">
        <f>VLOOKUP($CK28&amp;"_"&amp;$AZ$7,データシート1!$A:$BT,MATCH("ca_太陽光発電（10kW未満）",データシート1!$A$1:$BT$1,0),0)</f>
        <v>1127</v>
      </c>
      <c r="CN28" s="18">
        <f>VLOOKUP($CK28&amp;"_"&amp;$AZ$5,データシート1!$A:$BT,MATCH("ab_家庭",データシート1!$A$1:$BT$1,0),0)</f>
        <v>17542</v>
      </c>
      <c r="CO28" s="223">
        <f t="shared" si="15"/>
        <v>6.4245810055865923E-2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42211</v>
      </c>
      <c r="AY29" s="18" t="str">
        <f>IF(IFERROR(比較地域マスタ!$Z22,"")=0,"",IFERROR(比較地域マスタ!$Z22,""))</f>
        <v>五島市</v>
      </c>
      <c r="BC29" s="844" t="str">
        <f t="shared" si="0"/>
        <v>42211</v>
      </c>
      <c r="BD29" s="1031" t="str">
        <f t="shared" si="2"/>
        <v>五島市</v>
      </c>
      <c r="BE29" s="34">
        <f>VLOOKUP($BC29&amp;"_"&amp;$AZ$7,データシート1!$A:$BT,MATCH("cb_"&amp;BE$12,データシート1!$A$1:$BT$1,0),0)</f>
        <v>4930.7440000000061</v>
      </c>
      <c r="BF29" s="34">
        <f>VLOOKUP($BC29&amp;"_"&amp;$AZ$7,データシート1!$A:$BT,MATCH("cb_"&amp;BF$12,データシート1!$A$1:$BT$1,0),0)</f>
        <v>49629.500000000007</v>
      </c>
      <c r="BG29" s="34">
        <f>VLOOKUP($BC29&amp;"_"&amp;$AZ$7,データシート1!$A:$BT,MATCH("cb_"&amp;BG$12,データシート1!$A$1:$BT$1,0),0)</f>
        <v>16749.2</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71309.444000000018</v>
      </c>
      <c r="BL29" s="36"/>
      <c r="BM29" s="844" t="str">
        <f t="shared" si="4"/>
        <v>42211</v>
      </c>
      <c r="BN29" s="1031" t="str">
        <f t="shared" si="5"/>
        <v>五島市</v>
      </c>
      <c r="BO29" s="34">
        <f>BE29*VLOOKUP(BO$12,別紙!$B$4:$E$10,MATCH("設備利用率",別紙!$B$4:$E$4,0),0)/100*8760/10^3</f>
        <v>5917.4844892800065</v>
      </c>
      <c r="BP29" s="34">
        <f>BF29*VLOOKUP(BP$12,別紙!$B$4:$E$10,MATCH("設備利用率",別紙!$B$4:$E$4,0),0)/100*8760/10^3</f>
        <v>65647.917420000012</v>
      </c>
      <c r="BQ29" s="34">
        <f>BG29*VLOOKUP(BQ$12,別紙!$B$4:$E$10,MATCH("設備利用率",別紙!$B$4:$E$4,0),0)/100*8760/10^3</f>
        <v>36387.302016000001</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107952.70392528002</v>
      </c>
      <c r="BV29" s="36"/>
      <c r="BW29" s="33" t="str">
        <f t="shared" si="7"/>
        <v>42211</v>
      </c>
      <c r="BX29" s="33" t="str">
        <f t="shared" si="8"/>
        <v>五島市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181723.47775513379</v>
      </c>
      <c r="BZ29" s="36"/>
      <c r="CA29" s="33" t="str">
        <f t="shared" si="9"/>
        <v>42211</v>
      </c>
      <c r="CB29" s="33" t="str">
        <f t="shared" si="10"/>
        <v>五島市</v>
      </c>
      <c r="CC29" s="223">
        <f t="shared" si="11"/>
        <v>3.2563125922857449E-2</v>
      </c>
      <c r="CD29" s="223">
        <f t="shared" ref="CD29:CD60" si="16">BP29/$BY29</f>
        <v>0.36125171183691712</v>
      </c>
      <c r="CE29" s="223">
        <f t="shared" ref="CE29:CE60" si="17">BQ29/$BY29</f>
        <v>0.20023445767987477</v>
      </c>
      <c r="CF29" s="223">
        <f t="shared" ref="CF29:CF60" si="18">BR29/$BY29</f>
        <v>0</v>
      </c>
      <c r="CG29" s="223">
        <f t="shared" ref="CG29:CG60" si="19">BS29/$BY29</f>
        <v>0</v>
      </c>
      <c r="CH29" s="223">
        <f t="shared" ref="CH29:CH60" si="20">BT29/$BY29</f>
        <v>0</v>
      </c>
      <c r="CI29" s="223">
        <f t="shared" si="12"/>
        <v>0.59404929543964935</v>
      </c>
      <c r="CK29" s="18" t="str">
        <f t="shared" si="13"/>
        <v>42211</v>
      </c>
      <c r="CL29" s="18" t="str">
        <f t="shared" si="14"/>
        <v>五島市</v>
      </c>
      <c r="CM29" s="18">
        <f>VLOOKUP($CK29&amp;"_"&amp;$AZ$7,データシート1!$A:$BT,MATCH("ca_太陽光発電（10kW未満）",データシート1!$A$1:$BT$1,0),0)</f>
        <v>835</v>
      </c>
      <c r="CN29" s="18">
        <f>VLOOKUP($CK29&amp;"_"&amp;$AZ$5,データシート1!$A:$BT,MATCH("ab_家庭",データシート1!$A$1:$BT$1,0),0)</f>
        <v>19614</v>
      </c>
      <c r="CO29" s="223">
        <f t="shared" si="15"/>
        <v>4.2571632507392682E-2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43443</v>
      </c>
      <c r="AY30" s="18" t="str">
        <f>IF(IFERROR(比較地域マスタ!$Z23,"")=0,"",IFERROR(比較地域マスタ!$Z23,""))</f>
        <v>益城町</v>
      </c>
      <c r="BC30" s="844" t="str">
        <f t="shared" si="0"/>
        <v>43443</v>
      </c>
      <c r="BD30" s="1031" t="str">
        <f t="shared" si="2"/>
        <v>益城町</v>
      </c>
      <c r="BE30" s="34">
        <f>VLOOKUP($BC30&amp;"_"&amp;$AZ$7,データシート1!$A:$BT,MATCH("cb_"&amp;BE$12,データシート1!$A$1:$BT$1,0),0)</f>
        <v>12341.056999999952</v>
      </c>
      <c r="BF30" s="34">
        <f>VLOOKUP($BC30&amp;"_"&amp;$AZ$7,データシート1!$A:$BT,MATCH("cb_"&amp;BF$12,データシート1!$A$1:$BT$1,0),0)</f>
        <v>69769.5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82110.556999999957</v>
      </c>
      <c r="BL30" s="36"/>
      <c r="BM30" s="844" t="str">
        <f t="shared" si="4"/>
        <v>43443</v>
      </c>
      <c r="BN30" s="1031" t="str">
        <f t="shared" si="5"/>
        <v>益城町</v>
      </c>
      <c r="BO30" s="34">
        <f>BE30*VLOOKUP(BO$12,別紙!$B$4:$E$10,MATCH("設備利用率",別紙!$B$4:$E$4,0),0)/100*8760/10^3</f>
        <v>14810.749326839941</v>
      </c>
      <c r="BP30" s="34">
        <f>BF30*VLOOKUP(BP$12,別紙!$B$4:$E$10,MATCH("設備利用率",別紙!$B$4:$E$4,0),0)/100*8760/10^3</f>
        <v>92288.303819999986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107099.05314683993</v>
      </c>
      <c r="BV30" s="36"/>
      <c r="BW30" s="33" t="str">
        <f t="shared" si="7"/>
        <v>43443</v>
      </c>
      <c r="BX30" s="33" t="str">
        <f t="shared" si="8"/>
        <v>益城町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195776.52047200804</v>
      </c>
      <c r="BZ30" s="36"/>
      <c r="CA30" s="33" t="str">
        <f t="shared" si="9"/>
        <v>43443</v>
      </c>
      <c r="CB30" s="33" t="str">
        <f t="shared" si="10"/>
        <v>益城町</v>
      </c>
      <c r="CC30" s="223">
        <f t="shared" si="11"/>
        <v>7.5651305330853347E-2</v>
      </c>
      <c r="CD30" s="223">
        <f t="shared" si="16"/>
        <v>0.47139617967209346</v>
      </c>
      <c r="CE30" s="223">
        <f t="shared" si="17"/>
        <v>0</v>
      </c>
      <c r="CF30" s="223">
        <f t="shared" si="18"/>
        <v>0</v>
      </c>
      <c r="CG30" s="223">
        <f t="shared" si="19"/>
        <v>0</v>
      </c>
      <c r="CH30" s="223">
        <f t="shared" si="20"/>
        <v>0</v>
      </c>
      <c r="CI30" s="223">
        <f t="shared" si="12"/>
        <v>0.54704748500294686</v>
      </c>
      <c r="CK30" s="18" t="str">
        <f t="shared" si="13"/>
        <v>43443</v>
      </c>
      <c r="CL30" s="18" t="str">
        <f t="shared" si="14"/>
        <v>益城町</v>
      </c>
      <c r="CM30" s="18">
        <f>VLOOKUP($CK30&amp;"_"&amp;$AZ$7,データシート1!$A:$BT,MATCH("ca_太陽光発電（10kW未満）",データシート1!$A$1:$BT$1,0),0)</f>
        <v>2455</v>
      </c>
      <c r="CN30" s="18">
        <f>VLOOKUP($CK30&amp;"_"&amp;$AZ$5,データシート1!$A:$BT,MATCH("ab_家庭",データシート1!$A$1:$BT$1,0),0)</f>
        <v>14152</v>
      </c>
      <c r="CO30" s="223">
        <f t="shared" si="15"/>
        <v>0.17347371396269079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22205</v>
      </c>
      <c r="AY31" s="18" t="str">
        <f>IF(IFERROR(比較地域マスタ!$Z24,"")=0,"",IFERROR(比較地域マスタ!$Z24,""))</f>
        <v>熱海市</v>
      </c>
      <c r="BC31" s="844" t="str">
        <f t="shared" si="0"/>
        <v>22205</v>
      </c>
      <c r="BD31" s="1031" t="str">
        <f t="shared" si="2"/>
        <v>熱海市</v>
      </c>
      <c r="BE31" s="34">
        <f>VLOOKUP($BC31&amp;"_"&amp;$AZ$7,データシート1!$A:$BT,MATCH("cb_"&amp;BE$12,データシート1!$A$1:$BT$1,0),0)</f>
        <v>2203.5000000000009</v>
      </c>
      <c r="BF31" s="34">
        <f>VLOOKUP($BC31&amp;"_"&amp;$AZ$7,データシート1!$A:$BT,MATCH("cb_"&amp;BF$12,データシート1!$A$1:$BT$1,0),0)</f>
        <v>2129.6999999999998</v>
      </c>
      <c r="BG31" s="34">
        <f>VLOOKUP($BC31&amp;"_"&amp;$AZ$7,データシート1!$A:$BT,MATCH("cb_"&amp;BG$12,データシート1!$A$1:$BT$1,0),0)</f>
        <v>0</v>
      </c>
      <c r="BH31" s="34">
        <f>VLOOKUP($BC31&amp;"_"&amp;$AZ$7,データシート1!$A:$BT,MATCH("cb_"&amp;BH$12,データシート1!$A$1:$BT$1,0),0)</f>
        <v>22</v>
      </c>
      <c r="BI31" s="34">
        <f>VLOOKUP($BC31&amp;"_"&amp;$AZ$7,データシート1!$A:$BT,MATCH("cb_"&amp;BI$12,データシート1!$A$1:$BT$1,0),0)</f>
        <v>0</v>
      </c>
      <c r="BJ31" s="34">
        <f>VLOOKUP($BC31&amp;"_"&amp;$AZ$7,データシート1!$A:$BT,MATCH("cb_"&amp;BJ$12,データシート1!$A$1:$BT$1,0),0)</f>
        <v>0</v>
      </c>
      <c r="BK31" s="34">
        <f t="shared" si="3"/>
        <v>4355.2000000000007</v>
      </c>
      <c r="BL31" s="36"/>
      <c r="BM31" s="844" t="str">
        <f t="shared" si="4"/>
        <v>22205</v>
      </c>
      <c r="BN31" s="1031" t="str">
        <f t="shared" si="5"/>
        <v>熱海市</v>
      </c>
      <c r="BO31" s="34">
        <f>BE31*VLOOKUP(BO$12,別紙!$B$4:$E$10,MATCH("設備利用率",別紙!$B$4:$E$4,0),0)/100*8760/10^3</f>
        <v>2644.4644200000007</v>
      </c>
      <c r="BP31" s="34">
        <f>BF31*VLOOKUP(BP$12,別紙!$B$4:$E$10,MATCH("設備利用率",別紙!$B$4:$E$4,0),0)/100*8760/10^3</f>
        <v>2817.081972</v>
      </c>
      <c r="BQ31" s="34">
        <f>BG31*VLOOKUP(BQ$12,別紙!$B$4:$E$10,MATCH("設備利用率",別紙!$B$4:$E$4,0),0)/100*8760/10^3</f>
        <v>0</v>
      </c>
      <c r="BR31" s="34">
        <f>BH31*VLOOKUP(BR$12,別紙!$B$4:$E$10,MATCH("設備利用率",別紙!$B$4:$E$4,0),0)/100*8760/10^3</f>
        <v>115.63200000000001</v>
      </c>
      <c r="BS31" s="34">
        <f>BI31*VLOOKUP(BS$12,別紙!$B$4:$E$10,MATCH("設備利用率",別紙!$B$4:$E$4,0),0)/100*8760/10^3</f>
        <v>0</v>
      </c>
      <c r="BT31" s="34">
        <f>BJ31*VLOOKUP(BT$12,別紙!$B$4:$E$10,MATCH("設備利用率",別紙!$B$4:$E$4,0),0)/100*8760/10^3</f>
        <v>0</v>
      </c>
      <c r="BU31" s="34">
        <f t="shared" si="6"/>
        <v>5577.1783919999998</v>
      </c>
      <c r="BV31" s="36"/>
      <c r="BW31" s="33" t="str">
        <f t="shared" si="7"/>
        <v>22205</v>
      </c>
      <c r="BX31" s="33" t="str">
        <f t="shared" si="8"/>
        <v>熱海市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222074.56961105793</v>
      </c>
      <c r="BZ31" s="36"/>
      <c r="CA31" s="33" t="str">
        <f t="shared" si="9"/>
        <v>22205</v>
      </c>
      <c r="CB31" s="33" t="str">
        <f t="shared" si="10"/>
        <v>熱海市</v>
      </c>
      <c r="CC31" s="223">
        <f t="shared" si="11"/>
        <v>1.1908002004153486E-2</v>
      </c>
      <c r="CD31" s="223">
        <f t="shared" si="16"/>
        <v>1.2685297451814702E-2</v>
      </c>
      <c r="CE31" s="223">
        <f t="shared" si="17"/>
        <v>0</v>
      </c>
      <c r="CF31" s="223">
        <f t="shared" si="18"/>
        <v>5.2068996554859135E-4</v>
      </c>
      <c r="CG31" s="223">
        <f t="shared" si="19"/>
        <v>0</v>
      </c>
      <c r="CH31" s="223">
        <f t="shared" si="20"/>
        <v>0</v>
      </c>
      <c r="CI31" s="223">
        <f t="shared" si="12"/>
        <v>2.5113989421516776E-2</v>
      </c>
      <c r="CK31" s="18" t="str">
        <f t="shared" si="13"/>
        <v>22205</v>
      </c>
      <c r="CL31" s="18" t="str">
        <f t="shared" si="14"/>
        <v>熱海市</v>
      </c>
      <c r="CM31" s="18">
        <f>VLOOKUP($CK31&amp;"_"&amp;$AZ$7,データシート1!$A:$BT,MATCH("ca_太陽光発電（10kW未満）",データシート1!$A$1:$BT$1,0),0)</f>
        <v>485</v>
      </c>
      <c r="CN31" s="18">
        <f>VLOOKUP($CK31&amp;"_"&amp;$AZ$5,データシート1!$A:$BT,MATCH("ab_家庭",データシート1!$A$1:$BT$1,0),0)</f>
        <v>20923</v>
      </c>
      <c r="CO31" s="223">
        <f t="shared" si="15"/>
        <v>2.3180232280265736E-2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12235</v>
      </c>
      <c r="AY32" s="18" t="str">
        <f>IF(IFERROR(比較地域マスタ!$Z25,"")=0,"",IFERROR(比較地域マスタ!$Z25,""))</f>
        <v>匝瑳市</v>
      </c>
      <c r="AZ32" s="22"/>
      <c r="BA32" s="22"/>
      <c r="BB32" s="22"/>
      <c r="BC32" s="844" t="str">
        <f t="shared" si="0"/>
        <v>12235</v>
      </c>
      <c r="BD32" s="1031" t="str">
        <f t="shared" si="2"/>
        <v>匝瑳市</v>
      </c>
      <c r="BE32" s="34">
        <f>VLOOKUP($BC32&amp;"_"&amp;$AZ$7,データシート1!$A:$BT,MATCH("cb_"&amp;BE$12,データシート1!$A$1:$BT$1,0),0)</f>
        <v>4532.6000000000076</v>
      </c>
      <c r="BF32" s="34">
        <f>VLOOKUP($BC32&amp;"_"&amp;$AZ$7,データシート1!$A:$BT,MATCH("cb_"&amp;BF$12,データシート1!$A$1:$BT$1,0),0)</f>
        <v>45078.799999999967</v>
      </c>
      <c r="BG32" s="34">
        <f>VLOOKUP($BC32&amp;"_"&amp;$AZ$7,データシート1!$A:$BT,MATCH("cb_"&amp;BG$12,データシート1!$A$1:$BT$1,0),0)</f>
        <v>19.5</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49630.899999999972</v>
      </c>
      <c r="BL32" s="36"/>
      <c r="BM32" s="844" t="str">
        <f t="shared" si="4"/>
        <v>12235</v>
      </c>
      <c r="BN32" s="1031" t="str">
        <f t="shared" si="5"/>
        <v>匝瑳市</v>
      </c>
      <c r="BO32" s="34">
        <f>BE32*VLOOKUP(BO$12,別紙!$B$4:$E$10,MATCH("設備利用率",別紙!$B$4:$E$4,0),0)/100*8760/10^3</f>
        <v>5439.66391200001</v>
      </c>
      <c r="BP32" s="34">
        <f>BF32*VLOOKUP(BP$12,別紙!$B$4:$E$10,MATCH("設備利用率",別紙!$B$4:$E$4,0),0)/100*8760/10^3</f>
        <v>59628.433487999951</v>
      </c>
      <c r="BQ32" s="34">
        <f>BG32*VLOOKUP(BQ$12,別紙!$B$4:$E$10,MATCH("設備利用率",別紙!$B$4:$E$4,0),0)/100*8760/10^3</f>
        <v>42.36336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65110.460759999965</v>
      </c>
      <c r="BV32" s="36"/>
      <c r="BW32" s="33" t="str">
        <f t="shared" si="7"/>
        <v>12235</v>
      </c>
      <c r="BX32" s="33" t="str">
        <f t="shared" si="8"/>
        <v>匝瑳市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194671.64966074427</v>
      </c>
      <c r="BZ32" s="36"/>
      <c r="CA32" s="33" t="str">
        <f t="shared" si="9"/>
        <v>12235</v>
      </c>
      <c r="CB32" s="33" t="str">
        <f t="shared" si="10"/>
        <v>匝瑳市</v>
      </c>
      <c r="CC32" s="223">
        <f t="shared" si="11"/>
        <v>2.7942763733084672E-2</v>
      </c>
      <c r="CD32" s="223">
        <f t="shared" si="16"/>
        <v>0.3063026053969074</v>
      </c>
      <c r="CE32" s="223">
        <f t="shared" si="17"/>
        <v>2.1761442959890125E-4</v>
      </c>
      <c r="CF32" s="223">
        <f t="shared" si="18"/>
        <v>0</v>
      </c>
      <c r="CG32" s="223">
        <f t="shared" si="19"/>
        <v>0</v>
      </c>
      <c r="CH32" s="223">
        <f t="shared" si="20"/>
        <v>0</v>
      </c>
      <c r="CI32" s="223">
        <f t="shared" si="12"/>
        <v>0.33446298355959098</v>
      </c>
      <c r="CJ32" s="22"/>
      <c r="CK32" s="18" t="str">
        <f t="shared" si="13"/>
        <v>12235</v>
      </c>
      <c r="CL32" s="18" t="str">
        <f t="shared" si="14"/>
        <v>匝瑳市</v>
      </c>
      <c r="CM32" s="18">
        <f>VLOOKUP($CK32&amp;"_"&amp;$AZ$7,データシート1!$A:$BT,MATCH("ca_太陽光発電（10kW未満）",データシート1!$A$1:$BT$1,0),0)</f>
        <v>932</v>
      </c>
      <c r="CN32" s="18">
        <f>VLOOKUP($CK32&amp;"_"&amp;$AZ$5,データシート1!$A:$BT,MATCH("ab_家庭",データシート1!$A$1:$BT$1,0),0)</f>
        <v>14725</v>
      </c>
      <c r="CO32" s="223">
        <f t="shared" si="15"/>
        <v>6.3293718166383697E-2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07211</v>
      </c>
      <c r="AY33" s="18" t="str">
        <f>IF(IFERROR(比較地域マスタ!$Z26,"")=0,"",IFERROR(比較地域マスタ!$Z26,""))</f>
        <v>田村市</v>
      </c>
      <c r="BC33" s="844" t="str">
        <f t="shared" si="0"/>
        <v>07211</v>
      </c>
      <c r="BD33" s="1031" t="str">
        <f t="shared" si="2"/>
        <v>田村市</v>
      </c>
      <c r="BE33" s="34">
        <f>VLOOKUP($BC33&amp;"_"&amp;$AZ$7,データシート1!$A:$BT,MATCH("cb_"&amp;BE$12,データシート1!$A$1:$BT$1,0),0)</f>
        <v>6030.4</v>
      </c>
      <c r="BF33" s="34">
        <f>VLOOKUP($BC33&amp;"_"&amp;$AZ$7,データシート1!$A:$BT,MATCH("cb_"&amp;BF$12,データシート1!$A$1:$BT$1,0),0)</f>
        <v>26192.9</v>
      </c>
      <c r="BG33" s="34">
        <f>VLOOKUP($BC33&amp;"_"&amp;$AZ$7,データシート1!$A:$BT,MATCH("cb_"&amp;BG$12,データシート1!$A$1:$BT$1,0),0)</f>
        <v>74000</v>
      </c>
      <c r="BH33" s="34">
        <f>VLOOKUP($BC33&amp;"_"&amp;$AZ$7,データシート1!$A:$BT,MATCH("cb_"&amp;BH$12,データシート1!$A$1:$BT$1,0),0)</f>
        <v>872</v>
      </c>
      <c r="BI33" s="34">
        <f>VLOOKUP($BC33&amp;"_"&amp;$AZ$7,データシート1!$A:$BT,MATCH("cb_"&amp;BI$12,データシート1!$A$1:$BT$1,0),0)</f>
        <v>0</v>
      </c>
      <c r="BJ33" s="34">
        <f>VLOOKUP($BC33&amp;"_"&amp;$AZ$7,データシート1!$A:$BT,MATCH("cb_"&amp;BJ$12,データシート1!$A$1:$BT$1,0),0)</f>
        <v>7100</v>
      </c>
      <c r="BK33" s="34">
        <f t="shared" si="3"/>
        <v>114195.3</v>
      </c>
      <c r="BL33" s="36"/>
      <c r="BM33" s="844" t="str">
        <f t="shared" si="4"/>
        <v>07211</v>
      </c>
      <c r="BN33" s="1031" t="str">
        <f t="shared" si="5"/>
        <v>田村市</v>
      </c>
      <c r="BO33" s="34">
        <f>BE33*VLOOKUP(BO$12,別紙!$B$4:$E$10,MATCH("設備利用率",別紙!$B$4:$E$4,0),0)/100*8760/10^3</f>
        <v>7237.2036479999997</v>
      </c>
      <c r="BP33" s="34">
        <f>BF33*VLOOKUP(BP$12,別紙!$B$4:$E$10,MATCH("設備利用率",別紙!$B$4:$E$4,0),0)/100*8760/10^3</f>
        <v>34646.920404000004</v>
      </c>
      <c r="BQ33" s="34">
        <f>BG33*VLOOKUP(BQ$12,別紙!$B$4:$E$10,MATCH("設備利用率",別紙!$B$4:$E$4,0),0)/100*8760/10^3</f>
        <v>160763.51999999999</v>
      </c>
      <c r="BR33" s="34">
        <f>BH33*VLOOKUP(BR$12,別紙!$B$4:$E$10,MATCH("設備利用率",別紙!$B$4:$E$4,0),0)/100*8760/10^3</f>
        <v>4583.232</v>
      </c>
      <c r="BS33" s="34">
        <f>BI33*VLOOKUP(BS$12,別紙!$B$4:$E$10,MATCH("設備利用率",別紙!$B$4:$E$4,0),0)/100*8760/10^3</f>
        <v>0</v>
      </c>
      <c r="BT33" s="34">
        <f>BJ33*VLOOKUP(BT$12,別紙!$B$4:$E$10,MATCH("設備利用率",別紙!$B$4:$E$4,0),0)/100*8760/10^3</f>
        <v>49756.800000000003</v>
      </c>
      <c r="BU33" s="34">
        <f t="shared" si="6"/>
        <v>256987.67605199997</v>
      </c>
      <c r="BV33" s="36"/>
      <c r="BW33" s="33" t="str">
        <f t="shared" si="7"/>
        <v>07211</v>
      </c>
      <c r="BX33" s="33" t="str">
        <f t="shared" si="8"/>
        <v>田村市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195632.37537969751</v>
      </c>
      <c r="BZ33" s="36"/>
      <c r="CA33" s="33" t="str">
        <f t="shared" si="9"/>
        <v>07211</v>
      </c>
      <c r="CB33" s="33" t="str">
        <f t="shared" si="10"/>
        <v>田村市</v>
      </c>
      <c r="CC33" s="223">
        <f t="shared" si="11"/>
        <v>3.699389548357479E-2</v>
      </c>
      <c r="CD33" s="223">
        <f t="shared" si="16"/>
        <v>0.17710218125581079</v>
      </c>
      <c r="CE33" s="223">
        <f t="shared" si="17"/>
        <v>0.82176336962621088</v>
      </c>
      <c r="CF33" s="223">
        <f t="shared" si="18"/>
        <v>2.3427778715585958E-2</v>
      </c>
      <c r="CG33" s="223">
        <f t="shared" si="19"/>
        <v>0</v>
      </c>
      <c r="CH33" s="223">
        <f t="shared" si="20"/>
        <v>0.25433827045972529</v>
      </c>
      <c r="CI33" s="223">
        <f t="shared" si="12"/>
        <v>1.3136254955409075</v>
      </c>
      <c r="CK33" s="18" t="str">
        <f t="shared" si="13"/>
        <v>07211</v>
      </c>
      <c r="CL33" s="18" t="str">
        <f t="shared" si="14"/>
        <v>田村市</v>
      </c>
      <c r="CM33" s="18">
        <f>VLOOKUP($CK33&amp;"_"&amp;$AZ$7,データシート1!$A:$BT,MATCH("ca_太陽光発電（10kW未満）",データシート1!$A$1:$BT$1,0),0)</f>
        <v>1207</v>
      </c>
      <c r="CN33" s="18">
        <f>VLOOKUP($CK33&amp;"_"&amp;$AZ$5,データシート1!$A:$BT,MATCH("ab_家庭",データシート1!$A$1:$BT$1,0),0)</f>
        <v>12822</v>
      </c>
      <c r="CO33" s="223">
        <f t="shared" si="15"/>
        <v>9.4135080330681645E-2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44213</v>
      </c>
      <c r="AY34" s="18" t="str">
        <f>IF(IFERROR(比較地域マスタ!$Z27,"")=0,"",IFERROR(比較地域マスタ!$Z27,""))</f>
        <v>由布市</v>
      </c>
      <c r="BC34" s="844" t="str">
        <f t="shared" si="0"/>
        <v>44213</v>
      </c>
      <c r="BD34" s="1031" t="str">
        <f t="shared" si="2"/>
        <v>由布市</v>
      </c>
      <c r="BE34" s="34">
        <f>VLOOKUP($BC34&amp;"_"&amp;$AZ$7,データシート1!$A:$BT,MATCH("cb_"&amp;BE$12,データシート1!$A$1:$BT$1,0),0)</f>
        <v>8952.6919999999918</v>
      </c>
      <c r="BF34" s="34">
        <f>VLOOKUP($BC34&amp;"_"&amp;$AZ$7,データシート1!$A:$BT,MATCH("cb_"&amp;BF$12,データシート1!$A$1:$BT$1,0),0)</f>
        <v>76062.000000000058</v>
      </c>
      <c r="BG34" s="34">
        <f>VLOOKUP($BC34&amp;"_"&amp;$AZ$7,データシート1!$A:$BT,MATCH("cb_"&amp;BG$12,データシート1!$A$1:$BT$1,0),0)</f>
        <v>0</v>
      </c>
      <c r="BH34" s="34">
        <f>VLOOKUP($BC34&amp;"_"&amp;$AZ$7,データシート1!$A:$BT,MATCH("cb_"&amp;BH$12,データシート1!$A$1:$BT$1,0),0)</f>
        <v>11012</v>
      </c>
      <c r="BI34" s="34">
        <f>VLOOKUP($BC34&amp;"_"&amp;$AZ$7,データシート1!$A:$BT,MATCH("cb_"&amp;BI$12,データシート1!$A$1:$BT$1,0),0)</f>
        <v>248.9</v>
      </c>
      <c r="BJ34" s="34">
        <f>VLOOKUP($BC34&amp;"_"&amp;$AZ$7,データシート1!$A:$BT,MATCH("cb_"&amp;BJ$12,データシート1!$A$1:$BT$1,0),0)</f>
        <v>0</v>
      </c>
      <c r="BK34" s="34">
        <f t="shared" si="3"/>
        <v>96275.592000000048</v>
      </c>
      <c r="BL34" s="36"/>
      <c r="BM34" s="844" t="str">
        <f t="shared" si="4"/>
        <v>44213</v>
      </c>
      <c r="BN34" s="1031" t="str">
        <f t="shared" si="5"/>
        <v>由布市</v>
      </c>
      <c r="BO34" s="34">
        <f>BE34*VLOOKUP(BO$12,別紙!$B$4:$E$10,MATCH("設備利用率",別紙!$B$4:$E$4,0),0)/100*8760/10^3</f>
        <v>10744.304723039988</v>
      </c>
      <c r="BP34" s="34">
        <f>BF34*VLOOKUP(BP$12,別紙!$B$4:$E$10,MATCH("設備利用率",別紙!$B$4:$E$4,0),0)/100*8760/10^3</f>
        <v>100611.77112000008</v>
      </c>
      <c r="BQ34" s="34">
        <f>BG34*VLOOKUP(BQ$12,別紙!$B$4:$E$10,MATCH("設備利用率",別紙!$B$4:$E$4,0),0)/100*8760/10^3</f>
        <v>0</v>
      </c>
      <c r="BR34" s="34">
        <f>BH34*VLOOKUP(BR$12,別紙!$B$4:$E$10,MATCH("設備利用率",別紙!$B$4:$E$4,0),0)/100*8760/10^3</f>
        <v>57879.072</v>
      </c>
      <c r="BS34" s="34">
        <f>BI34*VLOOKUP(BS$12,別紙!$B$4:$E$10,MATCH("設備利用率",別紙!$B$4:$E$4,0),0)/100*8760/10^3</f>
        <v>1744.2911999999999</v>
      </c>
      <c r="BT34" s="34">
        <f>BJ34*VLOOKUP(BT$12,別紙!$B$4:$E$10,MATCH("設備利用率",別紙!$B$4:$E$4,0),0)/100*8760/10^3</f>
        <v>0</v>
      </c>
      <c r="BU34" s="34">
        <f t="shared" si="6"/>
        <v>170979.43904304007</v>
      </c>
      <c r="BV34" s="36"/>
      <c r="BW34" s="33" t="str">
        <f t="shared" si="7"/>
        <v>44213</v>
      </c>
      <c r="BX34" s="33" t="str">
        <f t="shared" si="8"/>
        <v>由布市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204843.72224991341</v>
      </c>
      <c r="BZ34" s="36"/>
      <c r="CA34" s="33" t="str">
        <f t="shared" si="9"/>
        <v>44213</v>
      </c>
      <c r="CB34" s="33" t="str">
        <f t="shared" si="10"/>
        <v>由布市</v>
      </c>
      <c r="CC34" s="223">
        <f t="shared" si="11"/>
        <v>5.2451227721451589E-2</v>
      </c>
      <c r="CD34" s="223">
        <f t="shared" si="16"/>
        <v>0.49116355636836029</v>
      </c>
      <c r="CE34" s="223">
        <f t="shared" si="17"/>
        <v>0</v>
      </c>
      <c r="CF34" s="223">
        <f t="shared" si="18"/>
        <v>0.2825523348447378</v>
      </c>
      <c r="CG34" s="223">
        <f t="shared" si="19"/>
        <v>8.515228979641026E-3</v>
      </c>
      <c r="CH34" s="223">
        <f t="shared" si="20"/>
        <v>0</v>
      </c>
      <c r="CI34" s="223">
        <f t="shared" si="12"/>
        <v>0.83468234791419071</v>
      </c>
      <c r="CK34" s="18" t="str">
        <f t="shared" si="13"/>
        <v>44213</v>
      </c>
      <c r="CL34" s="18" t="str">
        <f t="shared" si="14"/>
        <v>由布市</v>
      </c>
      <c r="CM34" s="18">
        <f>VLOOKUP($CK34&amp;"_"&amp;$AZ$7,データシート1!$A:$BT,MATCH("ca_太陽光発電（10kW未満）",データシート1!$A$1:$BT$1,0),0)</f>
        <v>1786</v>
      </c>
      <c r="CN34" s="18">
        <f>VLOOKUP($CK34&amp;"_"&amp;$AZ$5,データシート1!$A:$BT,MATCH("ab_家庭",データシート1!$A$1:$BT$1,0),0)</f>
        <v>15686</v>
      </c>
      <c r="CO34" s="223">
        <f t="shared" si="15"/>
        <v>0.11385949254111948</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28464</v>
      </c>
      <c r="AY35" s="18" t="str">
        <f>IF(IFERROR(比較地域マスタ!$Z28,"")=0,"",IFERROR(比較地域マスタ!$Z28,""))</f>
        <v>太子町</v>
      </c>
      <c r="BC35" s="844" t="str">
        <f t="shared" si="0"/>
        <v>28464</v>
      </c>
      <c r="BD35" s="1031" t="str">
        <f t="shared" si="2"/>
        <v>太子町</v>
      </c>
      <c r="BE35" s="34">
        <f>VLOOKUP($BC35&amp;"_"&amp;$AZ$7,データシート1!$A:$BT,MATCH("cb_"&amp;BE$12,データシート1!$A$1:$BT$1,0),0)</f>
        <v>6977.4999999999955</v>
      </c>
      <c r="BF35" s="34">
        <f>VLOOKUP($BC35&amp;"_"&amp;$AZ$7,データシート1!$A:$BT,MATCH("cb_"&amp;BF$12,データシート1!$A$1:$BT$1,0),0)</f>
        <v>11468.700000000004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18446.2</v>
      </c>
      <c r="BL35" s="36"/>
      <c r="BM35" s="844" t="str">
        <f t="shared" si="4"/>
        <v>28464</v>
      </c>
      <c r="BN35" s="1031" t="str">
        <f t="shared" si="5"/>
        <v>太子町</v>
      </c>
      <c r="BO35" s="34">
        <f>BE35*VLOOKUP(BO$12,別紙!$B$4:$E$10,MATCH("設備利用率",別紙!$B$4:$E$4,0),0)/100*8760/10^3</f>
        <v>8373.8372999999938</v>
      </c>
      <c r="BP35" s="34">
        <f>BF35*VLOOKUP(BP$12,別紙!$B$4:$E$10,MATCH("設備利用率",別紙!$B$4:$E$4,0),0)/100*8760/10^3</f>
        <v>15170.337612000005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23544.174911999999</v>
      </c>
      <c r="BV35" s="36"/>
      <c r="BW35" s="33" t="str">
        <f t="shared" si="7"/>
        <v>28464</v>
      </c>
      <c r="BX35" s="33" t="str">
        <f t="shared" si="8"/>
        <v>太子町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224136.05637682305</v>
      </c>
      <c r="BZ35" s="36"/>
      <c r="CA35" s="33" t="str">
        <f t="shared" si="9"/>
        <v>28464</v>
      </c>
      <c r="CB35" s="33" t="str">
        <f t="shared" si="10"/>
        <v>太子町</v>
      </c>
      <c r="CC35" s="223">
        <f t="shared" si="11"/>
        <v>3.7360509662585001E-2</v>
      </c>
      <c r="CD35" s="223">
        <f t="shared" si="16"/>
        <v>6.7683610826520746E-2</v>
      </c>
      <c r="CE35" s="223">
        <f t="shared" si="17"/>
        <v>0</v>
      </c>
      <c r="CF35" s="223">
        <f t="shared" si="18"/>
        <v>0</v>
      </c>
      <c r="CG35" s="223">
        <f t="shared" si="19"/>
        <v>0</v>
      </c>
      <c r="CH35" s="223">
        <f t="shared" si="20"/>
        <v>0</v>
      </c>
      <c r="CI35" s="223">
        <f t="shared" si="12"/>
        <v>0.10504412048910575</v>
      </c>
      <c r="CK35" s="18" t="str">
        <f t="shared" si="13"/>
        <v>28464</v>
      </c>
      <c r="CL35" s="18" t="str">
        <f t="shared" si="14"/>
        <v>太子町</v>
      </c>
      <c r="CM35" s="18">
        <f>VLOOKUP($CK35&amp;"_"&amp;$AZ$7,データシート1!$A:$BT,MATCH("ca_太陽光発電（10kW未満）",データシート1!$A$1:$BT$1,0),0)</f>
        <v>1527</v>
      </c>
      <c r="CN35" s="18">
        <f>VLOOKUP($CK35&amp;"_"&amp;$AZ$5,データシート1!$A:$BT,MATCH("ab_家庭",データシート1!$A$1:$BT$1,0),0)</f>
        <v>14035</v>
      </c>
      <c r="CO35" s="223">
        <f t="shared" si="15"/>
        <v>0.10879942999643748</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23424</v>
      </c>
      <c r="AY36" s="18" t="str">
        <f>IF(IFERROR(比較地域マスタ!$Z29,"")=0,"",IFERROR(比較地域マスタ!$Z29,""))</f>
        <v>大治町</v>
      </c>
      <c r="BC36" s="844" t="str">
        <f t="shared" si="0"/>
        <v>23424</v>
      </c>
      <c r="BD36" s="1031" t="str">
        <f t="shared" si="2"/>
        <v>大治町</v>
      </c>
      <c r="BE36" s="34">
        <f>VLOOKUP($BC36&amp;"_"&amp;$AZ$7,データシート1!$A:$BT,MATCH("cb_"&amp;BE$12,データシート1!$A$1:$BT$1,0),0)</f>
        <v>6233.0000000000055</v>
      </c>
      <c r="BF36" s="34">
        <f>VLOOKUP($BC36&amp;"_"&amp;$AZ$7,データシート1!$A:$BT,MATCH("cb_"&amp;BF$12,データシート1!$A$1:$BT$1,0),0)</f>
        <v>2979.4999999999995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9212.5000000000055</v>
      </c>
      <c r="BL36" s="36"/>
      <c r="BM36" s="844" t="str">
        <f t="shared" si="4"/>
        <v>23424</v>
      </c>
      <c r="BN36" s="1031" t="str">
        <f t="shared" si="5"/>
        <v>大治町</v>
      </c>
      <c r="BO36" s="34">
        <f>BE36*VLOOKUP(BO$12,別紙!$B$4:$E$10,MATCH("設備利用率",別紙!$B$4:$E$4,0),0)/100*8760/10^3</f>
        <v>7480.3479600000055</v>
      </c>
      <c r="BP36" s="34">
        <f>BF36*VLOOKUP(BP$12,別紙!$B$4:$E$10,MATCH("設備利用率",別紙!$B$4:$E$4,0),0)/100*8760/10^3</f>
        <v>3941.163419999999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11421.511380000004</v>
      </c>
      <c r="BV36" s="36"/>
      <c r="BW36" s="33" t="str">
        <f t="shared" si="7"/>
        <v>23424</v>
      </c>
      <c r="BX36" s="33" t="str">
        <f t="shared" si="8"/>
        <v>大治町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136709.04924907317</v>
      </c>
      <c r="BZ36" s="36"/>
      <c r="CA36" s="33" t="str">
        <f t="shared" si="9"/>
        <v>23424</v>
      </c>
      <c r="CB36" s="33" t="str">
        <f t="shared" si="10"/>
        <v>大治町</v>
      </c>
      <c r="CC36" s="223">
        <f t="shared" si="11"/>
        <v>5.4717284635425981E-2</v>
      </c>
      <c r="CD36" s="223">
        <f t="shared" si="16"/>
        <v>2.8828840823986041E-2</v>
      </c>
      <c r="CE36" s="223">
        <f t="shared" si="17"/>
        <v>0</v>
      </c>
      <c r="CF36" s="223">
        <f t="shared" si="18"/>
        <v>0</v>
      </c>
      <c r="CG36" s="223">
        <f t="shared" si="19"/>
        <v>0</v>
      </c>
      <c r="CH36" s="223">
        <f t="shared" si="20"/>
        <v>0</v>
      </c>
      <c r="CI36" s="223">
        <f t="shared" si="12"/>
        <v>8.3546125459412021E-2</v>
      </c>
      <c r="CK36" s="18" t="str">
        <f t="shared" si="13"/>
        <v>23424</v>
      </c>
      <c r="CL36" s="18" t="str">
        <f t="shared" si="14"/>
        <v>大治町</v>
      </c>
      <c r="CM36" s="18">
        <f>VLOOKUP($CK36&amp;"_"&amp;$AZ$7,データシート1!$A:$BT,MATCH("ca_太陽光発電（10kW未満）",データシート1!$A$1:$BT$1,0),0)</f>
        <v>1337</v>
      </c>
      <c r="CN36" s="18">
        <f>VLOOKUP($CK36&amp;"_"&amp;$AZ$5,データシート1!$A:$BT,MATCH("ab_家庭",データシート1!$A$1:$BT$1,0),0)</f>
        <v>14510</v>
      </c>
      <c r="CO36" s="223">
        <f t="shared" si="15"/>
        <v>9.2143349414197107E-2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11442</v>
      </c>
      <c r="AY37" s="18" t="str">
        <f>IF(IFERROR(比較地域マスタ!$Z30,"")=0,"",IFERROR(比較地域マスタ!$Z30,""))</f>
        <v>宮代町</v>
      </c>
      <c r="BC37" s="844" t="str">
        <f t="shared" si="0"/>
        <v>11442</v>
      </c>
      <c r="BD37" s="1031" t="str">
        <f t="shared" si="2"/>
        <v>宮代町</v>
      </c>
      <c r="BE37" s="34">
        <f>VLOOKUP($BC37&amp;"_"&amp;$AZ$7,データシート1!$A:$BT,MATCH("cb_"&amp;BE$12,データシート1!$A$1:$BT$1,0),0)</f>
        <v>4361.4000000000051</v>
      </c>
      <c r="BF37" s="34">
        <f>VLOOKUP($BC37&amp;"_"&amp;$AZ$7,データシート1!$A:$BT,MATCH("cb_"&amp;BF$12,データシート1!$A$1:$BT$1,0),0)</f>
        <v>4532.4999999999991</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8893.9000000000051</v>
      </c>
      <c r="BL37" s="36"/>
      <c r="BM37" s="844" t="str">
        <f t="shared" si="4"/>
        <v>11442</v>
      </c>
      <c r="BN37" s="1031" t="str">
        <f t="shared" si="5"/>
        <v>宮代町</v>
      </c>
      <c r="BO37" s="34">
        <f>BE37*VLOOKUP(BO$12,別紙!$B$4:$E$10,MATCH("設備利用率",別紙!$B$4:$E$4,0),0)/100*8760/10^3</f>
        <v>5234.2033680000059</v>
      </c>
      <c r="BP37" s="34">
        <f>BF37*VLOOKUP(BP$12,別紙!$B$4:$E$10,MATCH("設備利用率",別紙!$B$4:$E$4,0),0)/100*8760/10^3</f>
        <v>5995.4096999999983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11229.613068000004</v>
      </c>
      <c r="BV37" s="36"/>
      <c r="BW37" s="33" t="str">
        <f t="shared" si="7"/>
        <v>11442</v>
      </c>
      <c r="BX37" s="33" t="str">
        <f t="shared" si="8"/>
        <v>宮代町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114163.9169996916</v>
      </c>
      <c r="BZ37" s="36"/>
      <c r="CA37" s="33" t="str">
        <f t="shared" si="9"/>
        <v>11442</v>
      </c>
      <c r="CB37" s="33" t="str">
        <f t="shared" si="10"/>
        <v>宮代町</v>
      </c>
      <c r="CC37" s="223">
        <f t="shared" si="11"/>
        <v>4.584814103754118E-2</v>
      </c>
      <c r="CD37" s="223">
        <f t="shared" si="16"/>
        <v>5.2515802344239769E-2</v>
      </c>
      <c r="CE37" s="223">
        <f t="shared" si="17"/>
        <v>0</v>
      </c>
      <c r="CF37" s="223">
        <f t="shared" si="18"/>
        <v>0</v>
      </c>
      <c r="CG37" s="223">
        <f t="shared" si="19"/>
        <v>0</v>
      </c>
      <c r="CH37" s="223">
        <f t="shared" si="20"/>
        <v>0</v>
      </c>
      <c r="CI37" s="223">
        <f t="shared" si="12"/>
        <v>9.8363943381780949E-2</v>
      </c>
      <c r="CK37" s="18" t="str">
        <f t="shared" si="13"/>
        <v>11442</v>
      </c>
      <c r="CL37" s="18" t="str">
        <f t="shared" si="14"/>
        <v>宮代町</v>
      </c>
      <c r="CM37" s="18">
        <f>VLOOKUP($CK37&amp;"_"&amp;$AZ$7,データシート1!$A:$BT,MATCH("ca_太陽光発電（10kW未満）",データシート1!$A$1:$BT$1,0),0)</f>
        <v>915</v>
      </c>
      <c r="CN37" s="18">
        <f>VLOOKUP($CK37&amp;"_"&amp;$AZ$5,データシート1!$A:$BT,MATCH("ab_家庭",データシート1!$A$1:$BT$1,0),0)</f>
        <v>15438</v>
      </c>
      <c r="CO37" s="223">
        <f t="shared" si="15"/>
        <v>5.926933540614069E-2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40345</v>
      </c>
      <c r="AY38" s="18" t="str">
        <f>IF(IFERROR(比較地域マスタ!$Z31,"")=0,"",IFERROR(比較地域マスタ!$Z31,""))</f>
        <v>新宮町</v>
      </c>
      <c r="BC38" s="844" t="str">
        <f t="shared" si="0"/>
        <v>40345</v>
      </c>
      <c r="BD38" s="1031" t="str">
        <f t="shared" si="2"/>
        <v>新宮町</v>
      </c>
      <c r="BE38" s="34">
        <f>VLOOKUP($BC38&amp;"_"&amp;$AZ$7,データシート1!$A:$BT,MATCH("cb_"&amp;BE$12,データシート1!$A$1:$BT$1,0),0)</f>
        <v>5451.07</v>
      </c>
      <c r="BF38" s="34">
        <f>VLOOKUP($BC38&amp;"_"&amp;$AZ$7,データシート1!$A:$BT,MATCH("cb_"&amp;BF$12,データシート1!$A$1:$BT$1,0),0)</f>
        <v>7784.7600000000011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13235.830000000002</v>
      </c>
      <c r="BL38" s="36"/>
      <c r="BM38" s="844" t="str">
        <f t="shared" si="4"/>
        <v>40345</v>
      </c>
      <c r="BN38" s="1031" t="str">
        <f t="shared" si="5"/>
        <v>新宮町</v>
      </c>
      <c r="BO38" s="34">
        <f>BE38*VLOOKUP(BO$12,別紙!$B$4:$E$10,MATCH("設備利用率",別紙!$B$4:$E$4,0),0)/100*8760/10^3</f>
        <v>6541.9381283999983</v>
      </c>
      <c r="BP38" s="34">
        <f>BF38*VLOOKUP(BP$12,別紙!$B$4:$E$10,MATCH("設備利用率",別紙!$B$4:$E$4,0),0)/100*8760/10^3</f>
        <v>10297.369137600001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16839.307266</v>
      </c>
      <c r="BV38" s="36"/>
      <c r="BW38" s="33" t="str">
        <f t="shared" si="7"/>
        <v>40345</v>
      </c>
      <c r="BX38" s="33" t="str">
        <f t="shared" si="8"/>
        <v>新宮町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229017.05180720595</v>
      </c>
      <c r="BZ38" s="36"/>
      <c r="CA38" s="33" t="str">
        <f t="shared" si="9"/>
        <v>40345</v>
      </c>
      <c r="CB38" s="33" t="str">
        <f t="shared" si="10"/>
        <v>新宮町</v>
      </c>
      <c r="CC38" s="223">
        <f t="shared" si="11"/>
        <v>2.8565288378208695E-2</v>
      </c>
      <c r="CD38" s="223">
        <f t="shared" si="16"/>
        <v>4.4963329395527558E-2</v>
      </c>
      <c r="CE38" s="223">
        <f t="shared" si="17"/>
        <v>0</v>
      </c>
      <c r="CF38" s="223">
        <f t="shared" si="18"/>
        <v>0</v>
      </c>
      <c r="CG38" s="223">
        <f t="shared" si="19"/>
        <v>0</v>
      </c>
      <c r="CH38" s="223">
        <f t="shared" si="20"/>
        <v>0</v>
      </c>
      <c r="CI38" s="223">
        <f t="shared" si="12"/>
        <v>7.352861777373626E-2</v>
      </c>
      <c r="CK38" s="18" t="str">
        <f t="shared" si="13"/>
        <v>40345</v>
      </c>
      <c r="CL38" s="18" t="str">
        <f t="shared" si="14"/>
        <v>新宮町</v>
      </c>
      <c r="CM38" s="18">
        <f>VLOOKUP($CK38&amp;"_"&amp;$AZ$7,データシート1!$A:$BT,MATCH("ca_太陽光発電（10kW未満）",データシート1!$A$1:$BT$1,0),0)</f>
        <v>1271</v>
      </c>
      <c r="CN38" s="18">
        <f>VLOOKUP($CK38&amp;"_"&amp;$AZ$5,データシート1!$A:$BT,MATCH("ab_家庭",データシート1!$A$1:$BT$1,0),0)</f>
        <v>13635</v>
      </c>
      <c r="CO38" s="223">
        <f t="shared" si="15"/>
        <v>9.321598826549321E-2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15208</v>
      </c>
      <c r="AY39" s="18" t="str">
        <f>IF(IFERROR(比較地域マスタ!$Z32,"")=0,"",IFERROR(比較地域マスタ!$Z32,""))</f>
        <v>小千谷市</v>
      </c>
      <c r="BC39" s="844" t="str">
        <f t="shared" si="0"/>
        <v>15208</v>
      </c>
      <c r="BD39" s="1031" t="str">
        <f t="shared" si="2"/>
        <v>小千谷市</v>
      </c>
      <c r="BE39" s="34">
        <f>VLOOKUP($BC39&amp;"_"&amp;$AZ$7,データシート1!$A:$BT,MATCH("cb_"&amp;BE$12,データシート1!$A$1:$BT$1,0),0)</f>
        <v>462.10000000000008</v>
      </c>
      <c r="BF39" s="34">
        <f>VLOOKUP($BC39&amp;"_"&amp;$AZ$7,データシート1!$A:$BT,MATCH("cb_"&amp;BF$12,データシート1!$A$1:$BT$1,0),0)</f>
        <v>10</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472.10000000000008</v>
      </c>
      <c r="BL39" s="36"/>
      <c r="BM39" s="844" t="str">
        <f t="shared" si="4"/>
        <v>15208</v>
      </c>
      <c r="BN39" s="1031" t="str">
        <f t="shared" si="5"/>
        <v>小千谷市</v>
      </c>
      <c r="BO39" s="34">
        <f>BE39*VLOOKUP(BO$12,別紙!$B$4:$E$10,MATCH("設備利用率",別紙!$B$4:$E$4,0),0)/100*8760/10^3</f>
        <v>554.57545200000004</v>
      </c>
      <c r="BP39" s="34">
        <f>BF39*VLOOKUP(BP$12,別紙!$B$4:$E$10,MATCH("設備利用率",別紙!$B$4:$E$4,0),0)/100*8760/10^3</f>
        <v>13.227600000000001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567.80305200000009</v>
      </c>
      <c r="BV39" s="36"/>
      <c r="BW39" s="33" t="str">
        <f t="shared" si="7"/>
        <v>15208</v>
      </c>
      <c r="BX39" s="33" t="str">
        <f t="shared" si="8"/>
        <v>小千谷市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226977.02844594198</v>
      </c>
      <c r="BZ39" s="36"/>
      <c r="CA39" s="33" t="str">
        <f t="shared" si="9"/>
        <v>15208</v>
      </c>
      <c r="CB39" s="33" t="str">
        <f t="shared" si="10"/>
        <v>小千谷市</v>
      </c>
      <c r="CC39" s="223">
        <f t="shared" si="11"/>
        <v>2.4433109191579739E-3</v>
      </c>
      <c r="CD39" s="223">
        <f t="shared" si="16"/>
        <v>5.8277263080613261E-5</v>
      </c>
      <c r="CE39" s="223">
        <f t="shared" si="17"/>
        <v>0</v>
      </c>
      <c r="CF39" s="223">
        <f t="shared" si="18"/>
        <v>0</v>
      </c>
      <c r="CG39" s="223">
        <f t="shared" si="19"/>
        <v>0</v>
      </c>
      <c r="CH39" s="223">
        <f t="shared" si="20"/>
        <v>0</v>
      </c>
      <c r="CI39" s="223">
        <f t="shared" si="12"/>
        <v>2.5015881822385874E-3</v>
      </c>
      <c r="CK39" s="18" t="str">
        <f t="shared" si="13"/>
        <v>15208</v>
      </c>
      <c r="CL39" s="18" t="str">
        <f t="shared" si="14"/>
        <v>小千谷市</v>
      </c>
      <c r="CM39" s="18">
        <f>VLOOKUP($CK39&amp;"_"&amp;$AZ$7,データシート1!$A:$BT,MATCH("ca_太陽光発電（10kW未満）",データシート1!$A$1:$BT$1,0),0)</f>
        <v>109</v>
      </c>
      <c r="CN39" s="18">
        <f>VLOOKUP($CK39&amp;"_"&amp;$AZ$5,データシート1!$A:$BT,MATCH("ab_家庭",データシート1!$A$1:$BT$1,0),0)</f>
        <v>12899</v>
      </c>
      <c r="CO39" s="223">
        <f t="shared" si="15"/>
        <v>8.4502674625939987E-3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38215</v>
      </c>
      <c r="AY40" s="18" t="str">
        <f>IF(IFERROR(比較地域マスタ!$Z33,"")=0,"",IFERROR(比較地域マスタ!$Z33,""))</f>
        <v>東温市</v>
      </c>
      <c r="BC40" s="844" t="str">
        <f t="shared" si="0"/>
        <v>38215</v>
      </c>
      <c r="BD40" s="1031" t="str">
        <f t="shared" si="2"/>
        <v>東温市</v>
      </c>
      <c r="BE40" s="34">
        <f>VLOOKUP($BC40&amp;"_"&amp;$AZ$7,データシート1!$A:$BT,MATCH("cb_"&amp;BE$12,データシート1!$A$1:$BT$1,0),0)</f>
        <v>9101.413999999977</v>
      </c>
      <c r="BF40" s="34">
        <f>VLOOKUP($BC40&amp;"_"&amp;$AZ$7,データシート1!$A:$BT,MATCH("cb_"&amp;BF$12,データシート1!$A$1:$BT$1,0),0)</f>
        <v>20781.682000000012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29883.09599999999</v>
      </c>
      <c r="BL40" s="36"/>
      <c r="BM40" s="844" t="str">
        <f t="shared" si="4"/>
        <v>38215</v>
      </c>
      <c r="BN40" s="1031" t="str">
        <f t="shared" si="5"/>
        <v>東温市</v>
      </c>
      <c r="BO40" s="34">
        <f>BE40*VLOOKUP(BO$12,別紙!$B$4:$E$10,MATCH("設備利用率",別紙!$B$4:$E$4,0),0)/100*8760/10^3</f>
        <v>10922.78896967997</v>
      </c>
      <c r="BP40" s="34">
        <f>BF40*VLOOKUP(BP$12,別紙!$B$4:$E$10,MATCH("設備利用率",別紙!$B$4:$E$4,0),0)/100*8760/10^3</f>
        <v>27489.177682320013</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38411.966651999981</v>
      </c>
      <c r="BV40" s="36"/>
      <c r="BW40" s="33" t="str">
        <f t="shared" si="7"/>
        <v>38215</v>
      </c>
      <c r="BX40" s="33" t="str">
        <f t="shared" si="8"/>
        <v>東温市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240469.4225340393</v>
      </c>
      <c r="BZ40" s="36"/>
      <c r="CA40" s="33" t="str">
        <f t="shared" si="9"/>
        <v>38215</v>
      </c>
      <c r="CB40" s="33" t="str">
        <f t="shared" si="10"/>
        <v>東温市</v>
      </c>
      <c r="CC40" s="223">
        <f t="shared" si="11"/>
        <v>4.54227770607043E-2</v>
      </c>
      <c r="CD40" s="223">
        <f t="shared" si="16"/>
        <v>0.11431464920837835</v>
      </c>
      <c r="CE40" s="223">
        <f t="shared" si="17"/>
        <v>0</v>
      </c>
      <c r="CF40" s="223">
        <f t="shared" si="18"/>
        <v>0</v>
      </c>
      <c r="CG40" s="223">
        <f t="shared" si="19"/>
        <v>0</v>
      </c>
      <c r="CH40" s="223">
        <f t="shared" si="20"/>
        <v>0</v>
      </c>
      <c r="CI40" s="223">
        <f t="shared" si="12"/>
        <v>0.15973742626908263</v>
      </c>
      <c r="CK40" s="18" t="str">
        <f t="shared" si="13"/>
        <v>38215</v>
      </c>
      <c r="CL40" s="18" t="str">
        <f t="shared" si="14"/>
        <v>東温市</v>
      </c>
      <c r="CM40" s="18">
        <f>VLOOKUP($CK40&amp;"_"&amp;$AZ$7,データシート1!$A:$BT,MATCH("ca_太陽光発電（10kW未満）",データシート1!$A$1:$BT$1,0),0)</f>
        <v>1911</v>
      </c>
      <c r="CN40" s="18">
        <f>VLOOKUP($CK40&amp;"_"&amp;$AZ$5,データシート1!$A:$BT,MATCH("ab_家庭",データシート1!$A$1:$BT$1,0),0)</f>
        <v>15581</v>
      </c>
      <c r="CO40" s="223">
        <f t="shared" si="15"/>
        <v>0.12264938065592709</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15225</v>
      </c>
      <c r="AY41" s="18" t="str">
        <f>IF(IFERROR(比較地域マスタ!$Z34,"")=0,"",IFERROR(比較地域マスタ!$Z34,""))</f>
        <v>魚沼市</v>
      </c>
      <c r="BC41" s="844" t="str">
        <f t="shared" si="0"/>
        <v>15225</v>
      </c>
      <c r="BD41" s="1031" t="str">
        <f t="shared" si="2"/>
        <v>魚沼市</v>
      </c>
      <c r="BE41" s="34">
        <f>VLOOKUP($BC41&amp;"_"&amp;$AZ$7,データシート1!$A:$BT,MATCH("cb_"&amp;BE$12,データシート1!$A$1:$BT$1,0),0)</f>
        <v>640.30000000000007</v>
      </c>
      <c r="BF41" s="34">
        <f>VLOOKUP($BC41&amp;"_"&amp;$AZ$7,データシート1!$A:$BT,MATCH("cb_"&amp;BF$12,データシート1!$A$1:$BT$1,0),0)</f>
        <v>164</v>
      </c>
      <c r="BG41" s="34">
        <f>VLOOKUP($BC41&amp;"_"&amp;$AZ$7,データシート1!$A:$BT,MATCH("cb_"&amp;BG$12,データシート1!$A$1:$BT$1,0),0)</f>
        <v>0</v>
      </c>
      <c r="BH41" s="34">
        <f>VLOOKUP($BC41&amp;"_"&amp;$AZ$7,データシート1!$A:$BT,MATCH("cb_"&amp;BH$12,データシート1!$A$1:$BT$1,0),0)</f>
        <v>2392.8000000000002</v>
      </c>
      <c r="BI41" s="34">
        <f>VLOOKUP($BC41&amp;"_"&amp;$AZ$7,データシート1!$A:$BT,MATCH("cb_"&amp;BI$12,データシート1!$A$1:$BT$1,0),0)</f>
        <v>0</v>
      </c>
      <c r="BJ41" s="34">
        <f>VLOOKUP($BC41&amp;"_"&amp;$AZ$7,データシート1!$A:$BT,MATCH("cb_"&amp;BJ$12,データシート1!$A$1:$BT$1,0),0)</f>
        <v>0</v>
      </c>
      <c r="BK41" s="34">
        <f t="shared" si="3"/>
        <v>3197.1000000000004</v>
      </c>
      <c r="BL41" s="36"/>
      <c r="BM41" s="844" t="str">
        <f t="shared" si="4"/>
        <v>15225</v>
      </c>
      <c r="BN41" s="1031" t="str">
        <f t="shared" si="5"/>
        <v>魚沼市</v>
      </c>
      <c r="BO41" s="34">
        <f>BE41*VLOOKUP(BO$12,別紙!$B$4:$E$10,MATCH("設備利用率",別紙!$B$4:$E$4,0),0)/100*8760/10^3</f>
        <v>768.43683599999997</v>
      </c>
      <c r="BP41" s="34">
        <f>BF41*VLOOKUP(BP$12,別紙!$B$4:$E$10,MATCH("設備利用率",別紙!$B$4:$E$4,0),0)/100*8760/10^3</f>
        <v>216.93263999999999</v>
      </c>
      <c r="BQ41" s="34">
        <f>BG41*VLOOKUP(BQ$12,別紙!$B$4:$E$10,MATCH("設備利用率",別紙!$B$4:$E$4,0),0)/100*8760/10^3</f>
        <v>0</v>
      </c>
      <c r="BR41" s="34">
        <f>BH41*VLOOKUP(BR$12,別紙!$B$4:$E$10,MATCH("設備利用率",別紙!$B$4:$E$4,0),0)/100*8760/10^3</f>
        <v>12576.5568</v>
      </c>
      <c r="BS41" s="34">
        <f>BI41*VLOOKUP(BS$12,別紙!$B$4:$E$10,MATCH("設備利用率",別紙!$B$4:$E$4,0),0)/100*8760/10^3</f>
        <v>0</v>
      </c>
      <c r="BT41" s="34">
        <f>BJ41*VLOOKUP(BT$12,別紙!$B$4:$E$10,MATCH("設備利用率",別紙!$B$4:$E$4,0),0)/100*8760/10^3</f>
        <v>0</v>
      </c>
      <c r="BU41" s="34">
        <f t="shared" si="6"/>
        <v>13561.926276</v>
      </c>
      <c r="BV41" s="36"/>
      <c r="BW41" s="33" t="str">
        <f t="shared" si="7"/>
        <v>15225</v>
      </c>
      <c r="BX41" s="33" t="str">
        <f t="shared" si="8"/>
        <v>魚沼市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187008.84478262049</v>
      </c>
      <c r="BZ41" s="36"/>
      <c r="CA41" s="33" t="str">
        <f t="shared" si="9"/>
        <v>15225</v>
      </c>
      <c r="CB41" s="33" t="str">
        <f t="shared" si="10"/>
        <v>魚沼市</v>
      </c>
      <c r="CC41" s="223">
        <f t="shared" si="11"/>
        <v>4.1090935398977128E-3</v>
      </c>
      <c r="CD41" s="223">
        <f t="shared" si="16"/>
        <v>1.1600127269496957E-3</v>
      </c>
      <c r="CE41" s="223">
        <f t="shared" si="17"/>
        <v>0</v>
      </c>
      <c r="CF41" s="223">
        <f t="shared" si="18"/>
        <v>6.725113357402436E-2</v>
      </c>
      <c r="CG41" s="223">
        <f t="shared" si="19"/>
        <v>0</v>
      </c>
      <c r="CH41" s="223">
        <f t="shared" si="20"/>
        <v>0</v>
      </c>
      <c r="CI41" s="223">
        <f t="shared" si="12"/>
        <v>7.2520239840871775E-2</v>
      </c>
      <c r="CK41" s="18" t="str">
        <f t="shared" si="13"/>
        <v>15225</v>
      </c>
      <c r="CL41" s="18" t="str">
        <f t="shared" si="14"/>
        <v>魚沼市</v>
      </c>
      <c r="CM41" s="18">
        <f>VLOOKUP($CK41&amp;"_"&amp;$AZ$7,データシート1!$A:$BT,MATCH("ca_太陽光発電（10kW未満）",データシート1!$A$1:$BT$1,0),0)</f>
        <v>130</v>
      </c>
      <c r="CN41" s="18">
        <f>VLOOKUP($CK41&amp;"_"&amp;$AZ$5,データシート1!$A:$BT,MATCH("ab_家庭",データシート1!$A$1:$BT$1,0),0)</f>
        <v>13142</v>
      </c>
      <c r="CO41" s="223">
        <f t="shared" si="15"/>
        <v>9.8919494749657583E-3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38506</v>
      </c>
      <c r="AY72" s="18" t="str">
        <f>IF(IFERROR(比較地域マスタ!$AE7,"")=0,"",IFERROR(比較地域マスタ!$AE7,""))</f>
        <v>愛南町</v>
      </c>
      <c r="AZ72" s="16"/>
      <c r="BA72" s="22">
        <v>1</v>
      </c>
      <c r="BB72" s="22">
        <v>1</v>
      </c>
      <c r="BC72" s="18" t="str">
        <f>AX72</f>
        <v>38506</v>
      </c>
      <c r="BD72" s="18" t="str">
        <f>AY72</f>
        <v>愛南町</v>
      </c>
      <c r="BE72" s="33">
        <f>VLOOKUP(BC72&amp;"_"&amp;$AZ$9,データシート3!A:AB,MATCH("ea_"&amp;"太陽光（建物系）"&amp;"_年間発電",データシート3!$A$1:$AB$1,0),0)/10^3+VLOOKUP(BC72&amp;"_"&amp;$AZ$9,データシート3!A:AB,MATCH("ea_"&amp;"太陽光（土地系）"&amp;"_年間発電",データシート3!$A$1:$AB$1,0),0)/10^3</f>
        <v>1037707.478</v>
      </c>
      <c r="BF72" s="33">
        <f>VLOOKUP(BC72&amp;"_"&amp;$AZ$9,データシート3!A:AB,MATCH("ea_"&amp;"風力（陸上）"&amp;"_年間発電",データシート3!$A$1:$AB$1,0),0)/10^3</f>
        <v>336946.07299999992</v>
      </c>
      <c r="BG72" s="33">
        <f>VLOOKUP(BC72&amp;"_"&amp;$AZ$9,データシート3!A:AB,MATCH("ea_"&amp;"中小水（河川）"&amp;"_年間発電",データシート3!$A$1:$AB$1,0),0)/10^3+VLOOKUP(BC72&amp;"_"&amp;$AZ$9,データシート3!A:AB,MATCH("ea_"&amp;"中小水（農業用水路）"&amp;"_年間発電",データシート3!$A$1:$AB$1,0),0)/10^3</f>
        <v>2948.049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69.66</v>
      </c>
      <c r="BI72" s="33">
        <f>SUM(BE72:BH72)</f>
        <v>1377671.26</v>
      </c>
      <c r="BJ72" s="33">
        <f>(VLOOKUP($BC72&amp;"_"&amp;$AZ$8,データシート3!$A:$AN,MATCH("da_合計",データシート3!$A$1:$AN$1,0),0))/10^3</f>
        <v>99869.406797829608</v>
      </c>
      <c r="BK72" s="33">
        <f t="shared" ref="BK72:BK103" si="21">BI72-BJ72</f>
        <v>1277801.8532021705</v>
      </c>
      <c r="BL72" s="33">
        <f t="shared" ref="BL72:BL103" si="22">IF(BK72&gt;0,0,BK72)</f>
        <v>0</v>
      </c>
      <c r="BM72" s="33">
        <f t="shared" ref="BM72:BM103" si="23">IF(BK72&gt;0,BK72,0)</f>
        <v>1277801.8532021705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38442</v>
      </c>
      <c r="AY73" s="18" t="str">
        <f>IF(IFERROR(比較地域マスタ!$AE8,"")=0,"",IFERROR(比較地域マスタ!$AE8,""))</f>
        <v>伊方町</v>
      </c>
      <c r="AZ73" s="16"/>
      <c r="BA73" s="22">
        <v>2</v>
      </c>
      <c r="BB73" s="22">
        <v>1</v>
      </c>
      <c r="BC73" s="18" t="str">
        <f t="shared" ref="BC73:BC136" si="24">AX73</f>
        <v>38442</v>
      </c>
      <c r="BD73" s="18" t="str">
        <f t="shared" ref="BD73:BD136" si="25">AY73</f>
        <v>伊方町</v>
      </c>
      <c r="BE73" s="33">
        <f>VLOOKUP(BC73&amp;"_"&amp;$AZ$9,データシート3!A:AB,MATCH("ea_"&amp;"太陽光（建物系）"&amp;"_年間発電",データシート3!$A$1:$AB$1,0),0)/10^3+VLOOKUP(BC73&amp;"_"&amp;$AZ$9,データシート3!A:AB,MATCH("ea_"&amp;"太陽光（土地系）"&amp;"_年間発電",データシート3!$A$1:$AB$1,0),0)/10^3</f>
        <v>823026.63699999999</v>
      </c>
      <c r="BF73" s="33">
        <f>VLOOKUP(BC73&amp;"_"&amp;$AZ$9,データシート3!A:AB,MATCH("ea_"&amp;"風力（陸上）"&amp;"_年間発電",データシート3!$A$1:$AB$1,0),0)/10^3</f>
        <v>161994.47700000004</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985021.11400000006</v>
      </c>
      <c r="BJ73" s="33">
        <f>(VLOOKUP($BC73&amp;"_"&amp;$AZ$8,データシート3!$A:$AN,MATCH("da_合計",データシート3!$A$1:$AN$1,0),0))/10^3</f>
        <v>46105.641513061397</v>
      </c>
      <c r="BK73" s="33">
        <f t="shared" si="21"/>
        <v>938915.4724869387</v>
      </c>
      <c r="BL73" s="33">
        <f t="shared" si="22"/>
        <v>0</v>
      </c>
      <c r="BM73" s="33">
        <f t="shared" si="23"/>
        <v>938915.4724869387</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38202</v>
      </c>
      <c r="AY74" s="18" t="str">
        <f>IF(IFERROR(比較地域マスタ!$AE9,"")=0,"",IFERROR(比較地域マスタ!$AE9,""))</f>
        <v>今治市</v>
      </c>
      <c r="AZ74" s="16"/>
      <c r="BA74" s="22">
        <v>3</v>
      </c>
      <c r="BB74" s="22">
        <v>1</v>
      </c>
      <c r="BC74" s="18" t="str">
        <f t="shared" si="24"/>
        <v>38202</v>
      </c>
      <c r="BD74" s="18" t="str">
        <f t="shared" si="25"/>
        <v>今治市</v>
      </c>
      <c r="BE74" s="33">
        <f>VLOOKUP(BC74&amp;"_"&amp;$AZ$9,データシート3!A:AB,MATCH("ea_"&amp;"太陽光（建物系）"&amp;"_年間発電",データシート3!$A$1:$AB$1,0),0)/10^3+VLOOKUP(BC74&amp;"_"&amp;$AZ$9,データシート3!A:AB,MATCH("ea_"&amp;"太陽光（土地系）"&amp;"_年間発電",データシート3!$A$1:$AB$1,0),0)/10^3</f>
        <v>3954529.2109999997</v>
      </c>
      <c r="BF74" s="33">
        <f>VLOOKUP(BC74&amp;"_"&amp;$AZ$9,データシート3!A:AB,MATCH("ea_"&amp;"風力（陸上）"&amp;"_年間発電",データシート3!$A$1:$AB$1,0),0)/10^3</f>
        <v>698409.22699999996</v>
      </c>
      <c r="BG74" s="33">
        <f>VLOOKUP(BC74&amp;"_"&amp;$AZ$9,データシート3!A:AB,MATCH("ea_"&amp;"中小水（河川）"&amp;"_年間発電",データシート3!$A$1:$AB$1,0),0)/10^3+VLOOKUP(BC74&amp;"_"&amp;$AZ$9,データシート3!A:AB,MATCH("ea_"&amp;"中小水（農業用水路）"&amp;"_年間発電",データシート3!$A$1:$AB$1,0),0)/10^3</f>
        <v>22531.530999999999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4675469.9689999996</v>
      </c>
      <c r="BJ74" s="33">
        <f>(VLOOKUP($BC74&amp;"_"&amp;$AZ$8,データシート3!$A:$AN,MATCH("da_合計",データシート3!$A$1:$AN$1,0),0))/10^3</f>
        <v>1733577.4488471267</v>
      </c>
      <c r="BK74" s="33">
        <f t="shared" si="21"/>
        <v>2941892.5201528729</v>
      </c>
      <c r="BL74" s="33">
        <f t="shared" si="22"/>
        <v>0</v>
      </c>
      <c r="BM74" s="33">
        <f t="shared" si="23"/>
        <v>2941892.5201528729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38210</v>
      </c>
      <c r="AY75" s="18" t="str">
        <f>IF(IFERROR(比較地域マスタ!$AE10,"")=0,"",IFERROR(比較地域マスタ!$AE10,""))</f>
        <v>伊予市</v>
      </c>
      <c r="AZ75" s="16"/>
      <c r="BA75" s="22">
        <v>4</v>
      </c>
      <c r="BB75" s="22">
        <v>1</v>
      </c>
      <c r="BC75" s="18" t="str">
        <f t="shared" si="24"/>
        <v>38210</v>
      </c>
      <c r="BD75" s="18" t="str">
        <f t="shared" si="25"/>
        <v>伊予市</v>
      </c>
      <c r="BE75" s="33">
        <f>VLOOKUP(BC75&amp;"_"&amp;$AZ$9,データシート3!A:AB,MATCH("ea_"&amp;"太陽光（建物系）"&amp;"_年間発電",データシート3!$A$1:$AB$1,0),0)/10^3+VLOOKUP(BC75&amp;"_"&amp;$AZ$9,データシート3!A:AB,MATCH("ea_"&amp;"太陽光（土地系）"&amp;"_年間発電",データシート3!$A$1:$AB$1,0),0)/10^3</f>
        <v>1672206.889</v>
      </c>
      <c r="BF75" s="33">
        <f>VLOOKUP(BC75&amp;"_"&amp;$AZ$9,データシート3!A:AB,MATCH("ea_"&amp;"風力（陸上）"&amp;"_年間発電",データシート3!$A$1:$AB$1,0),0)/10^3</f>
        <v>217032.799</v>
      </c>
      <c r="BG75" s="33">
        <f>VLOOKUP(BC75&amp;"_"&amp;$AZ$9,データシート3!A:AB,MATCH("ea_"&amp;"中小水（河川）"&amp;"_年間発電",データシート3!$A$1:$AB$1,0),0)/10^3+VLOOKUP(BC75&amp;"_"&amp;$AZ$9,データシート3!A:AB,MATCH("ea_"&amp;"中小水（農業用水路）"&amp;"_年間発電",データシート3!$A$1:$AB$1,0),0)/10^3</f>
        <v>939.745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1890179.4330000002</v>
      </c>
      <c r="BJ75" s="33">
        <f>(VLOOKUP($BC75&amp;"_"&amp;$AZ$8,データシート3!$A:$AN,MATCH("da_合計",データシート3!$A$1:$AN$1,0),0))/10^3</f>
        <v>220990.23024627031</v>
      </c>
      <c r="BK75" s="33">
        <f t="shared" si="21"/>
        <v>1669189.2027537299</v>
      </c>
      <c r="BL75" s="33">
        <f t="shared" si="22"/>
        <v>0</v>
      </c>
      <c r="BM75" s="33">
        <f t="shared" si="23"/>
        <v>1669189.2027537299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38422</v>
      </c>
      <c r="AY76" s="18" t="str">
        <f>IF(IFERROR(比較地域マスタ!$AE11,"")=0,"",IFERROR(比較地域マスタ!$AE11,""))</f>
        <v>内子町</v>
      </c>
      <c r="AZ76" s="16"/>
      <c r="BA76" s="22">
        <v>5</v>
      </c>
      <c r="BB76" s="22">
        <v>1</v>
      </c>
      <c r="BC76" s="18" t="str">
        <f t="shared" si="24"/>
        <v>38422</v>
      </c>
      <c r="BD76" s="18" t="str">
        <f t="shared" si="25"/>
        <v>内子町</v>
      </c>
      <c r="BE76" s="33">
        <f>VLOOKUP(BC76&amp;"_"&amp;$AZ$9,データシート3!A:AB,MATCH("ea_"&amp;"太陽光（建物系）"&amp;"_年間発電",データシート3!$A$1:$AB$1,0),0)/10^3+VLOOKUP(BC76&amp;"_"&amp;$AZ$9,データシート3!A:AB,MATCH("ea_"&amp;"太陽光（土地系）"&amp;"_年間発電",データシート3!$A$1:$AB$1,0),0)/10^3</f>
        <v>1132479.3419999999</v>
      </c>
      <c r="BF76" s="33">
        <f>VLOOKUP(BC76&amp;"_"&amp;$AZ$9,データシート3!A:AB,MATCH("ea_"&amp;"風力（陸上）"&amp;"_年間発電",データシート3!$A$1:$AB$1,0),0)/10^3</f>
        <v>322388.35200000001</v>
      </c>
      <c r="BG76" s="33">
        <f>VLOOKUP(BC76&amp;"_"&amp;$AZ$9,データシート3!A:AB,MATCH("ea_"&amp;"中小水（河川）"&amp;"_年間発電",データシート3!$A$1:$AB$1,0),0)/10^3+VLOOKUP(BC76&amp;"_"&amp;$AZ$9,データシート3!A:AB,MATCH("ea_"&amp;"中小水（農業用水路）"&amp;"_年間発電",データシート3!$A$1:$AB$1,0),0)/10^3</f>
        <v>9163.4779999999992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1464031.1719999998</v>
      </c>
      <c r="BJ76" s="33">
        <f>(VLOOKUP($BC76&amp;"_"&amp;$AZ$8,データシート3!$A:$AN,MATCH("da_合計",データシート3!$A$1:$AN$1,0),0))/10^3</f>
        <v>79557.300640181507</v>
      </c>
      <c r="BK76" s="33">
        <f t="shared" si="21"/>
        <v>1384473.8713598184</v>
      </c>
      <c r="BL76" s="33">
        <f t="shared" si="22"/>
        <v>0</v>
      </c>
      <c r="BM76" s="33">
        <f t="shared" si="23"/>
        <v>1384473.8713598184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38203</v>
      </c>
      <c r="AY77" s="18" t="str">
        <f>IF(IFERROR(比較地域マスタ!$AE12,"")=0,"",IFERROR(比較地域マスタ!$AE12,""))</f>
        <v>宇和島市</v>
      </c>
      <c r="AZ77" s="16"/>
      <c r="BA77" s="22">
        <v>6</v>
      </c>
      <c r="BB77" s="22">
        <v>1</v>
      </c>
      <c r="BC77" s="18" t="str">
        <f t="shared" si="24"/>
        <v>38203</v>
      </c>
      <c r="BD77" s="18" t="str">
        <f t="shared" si="25"/>
        <v>宇和島市</v>
      </c>
      <c r="BE77" s="33">
        <f>VLOOKUP(BC77&amp;"_"&amp;$AZ$9,データシート3!A:AB,MATCH("ea_"&amp;"太陽光（建物系）"&amp;"_年間発電",データシート3!$A$1:$AB$1,0),0)/10^3+VLOOKUP(BC77&amp;"_"&amp;$AZ$9,データシート3!A:AB,MATCH("ea_"&amp;"太陽光（土地系）"&amp;"_年間発電",データシート3!$A$1:$AB$1,0),0)/10^3</f>
        <v>2958350.9219999993</v>
      </c>
      <c r="BF77" s="33">
        <f>VLOOKUP(BC77&amp;"_"&amp;$AZ$9,データシート3!A:AB,MATCH("ea_"&amp;"風力（陸上）"&amp;"_年間発電",データシート3!$A$1:$AB$1,0),0)/10^3</f>
        <v>531962.39899999998</v>
      </c>
      <c r="BG77" s="33">
        <f>VLOOKUP(BC77&amp;"_"&amp;$AZ$9,データシート3!A:AB,MATCH("ea_"&amp;"中小水（河川）"&amp;"_年間発電",データシート3!$A$1:$AB$1,0),0)/10^3+VLOOKUP(BC77&amp;"_"&amp;$AZ$9,データシート3!A:AB,MATCH("ea_"&amp;"中小水（農業用水路）"&amp;"_年間発電",データシート3!$A$1:$AB$1,0),0)/10^3</f>
        <v>6300.67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3496613.9909999995</v>
      </c>
      <c r="BJ77" s="33">
        <f>(VLOOKUP($BC77&amp;"_"&amp;$AZ$8,データシート3!$A:$AN,MATCH("da_合計",データシート3!$A$1:$AN$1,0),0))/10^3</f>
        <v>404319.71913044812</v>
      </c>
      <c r="BK77" s="33">
        <f t="shared" si="21"/>
        <v>3092294.2718695514</v>
      </c>
      <c r="BL77" s="33">
        <f t="shared" si="22"/>
        <v>0</v>
      </c>
      <c r="BM77" s="33">
        <f t="shared" si="23"/>
        <v>3092294.2718695514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38207</v>
      </c>
      <c r="AY78" s="18" t="str">
        <f>IF(IFERROR(比較地域マスタ!$AE13,"")=0,"",IFERROR(比較地域マスタ!$AE13,""))</f>
        <v>大洲市</v>
      </c>
      <c r="AZ78" s="16"/>
      <c r="BA78" s="22">
        <v>7</v>
      </c>
      <c r="BB78" s="22">
        <v>1</v>
      </c>
      <c r="BC78" s="18" t="str">
        <f t="shared" si="24"/>
        <v>38207</v>
      </c>
      <c r="BD78" s="18" t="str">
        <f t="shared" si="25"/>
        <v>大洲市</v>
      </c>
      <c r="BE78" s="33">
        <f>VLOOKUP(BC78&amp;"_"&amp;$AZ$9,データシート3!A:AB,MATCH("ea_"&amp;"太陽光（建物系）"&amp;"_年間発電",データシート3!$A$1:$AB$1,0),0)/10^3+VLOOKUP(BC78&amp;"_"&amp;$AZ$9,データシート3!A:AB,MATCH("ea_"&amp;"太陽光（土地系）"&amp;"_年間発電",データシート3!$A$1:$AB$1,0),0)/10^3</f>
        <v>1835997.743</v>
      </c>
      <c r="BF78" s="33">
        <f>VLOOKUP(BC78&amp;"_"&amp;$AZ$9,データシート3!A:AB,MATCH("ea_"&amp;"風力（陸上）"&amp;"_年間発電",データシート3!$A$1:$AB$1,0),0)/10^3</f>
        <v>278194.30099999998</v>
      </c>
      <c r="BG78" s="33">
        <f>VLOOKUP(BC78&amp;"_"&amp;$AZ$9,データシート3!A:AB,MATCH("ea_"&amp;"中小水（河川）"&amp;"_年間発電",データシート3!$A$1:$AB$1,0),0)/10^3+VLOOKUP(BC78&amp;"_"&amp;$AZ$9,データシート3!A:AB,MATCH("ea_"&amp;"中小水（農業用水路）"&amp;"_年間発電",データシート3!$A$1:$AB$1,0),0)/10^3</f>
        <v>16884.681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2131076.7249999996</v>
      </c>
      <c r="BJ78" s="33">
        <f>(VLOOKUP($BC78&amp;"_"&amp;$AZ$8,データシート3!$A:$AN,MATCH("da_合計",データシート3!$A$1:$AN$1,0),0))/10^3</f>
        <v>238197.49674505377</v>
      </c>
      <c r="BK78" s="33">
        <f t="shared" si="21"/>
        <v>1892879.2282549459</v>
      </c>
      <c r="BL78" s="33">
        <f t="shared" si="22"/>
        <v>0</v>
      </c>
      <c r="BM78" s="33">
        <f t="shared" si="23"/>
        <v>1892879.2282549459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38356</v>
      </c>
      <c r="AY79" s="18" t="str">
        <f>IF(IFERROR(比較地域マスタ!$AE14,"")=0,"",IFERROR(比較地域マスタ!$AE14,""))</f>
        <v>上島町</v>
      </c>
      <c r="AZ79" s="16"/>
      <c r="BA79" s="22">
        <v>8</v>
      </c>
      <c r="BB79" s="22">
        <v>1</v>
      </c>
      <c r="BC79" s="18" t="str">
        <f t="shared" si="24"/>
        <v>38356</v>
      </c>
      <c r="BD79" s="18" t="str">
        <f t="shared" si="25"/>
        <v>上島町</v>
      </c>
      <c r="BE79" s="33">
        <f>VLOOKUP(BC79&amp;"_"&amp;$AZ$9,データシート3!A:AB,MATCH("ea_"&amp;"太陽光（建物系）"&amp;"_年間発電",データシート3!$A$1:$AB$1,0),0)/10^3+VLOOKUP(BC79&amp;"_"&amp;$AZ$9,データシート3!A:AB,MATCH("ea_"&amp;"太陽光（土地系）"&amp;"_年間発電",データシート3!$A$1:$AB$1,0),0)/10^3</f>
        <v>223996.46500000003</v>
      </c>
      <c r="BF79" s="33">
        <f>VLOOKUP(BC79&amp;"_"&amp;$AZ$9,データシート3!A:AB,MATCH("ea_"&amp;"風力（陸上）"&amp;"_年間発電",データシート3!$A$1:$AB$1,0),0)/10^3</f>
        <v>12129.05</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236125.51500000001</v>
      </c>
      <c r="BJ79" s="33">
        <f>(VLOOKUP($BC79&amp;"_"&amp;$AZ$8,データシート3!$A:$AN,MATCH("da_合計",データシート3!$A$1:$AN$1,0),0))/10^3</f>
        <v>54496.218228191567</v>
      </c>
      <c r="BK79" s="33">
        <f t="shared" si="21"/>
        <v>181629.29677180844</v>
      </c>
      <c r="BL79" s="33">
        <f>IF(BK79&gt;0,0,BK79)</f>
        <v>0</v>
      </c>
      <c r="BM79" s="33">
        <f>IF(BK79&gt;0,BK79,0)</f>
        <v>181629.29677180844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38488</v>
      </c>
      <c r="AY80" s="18" t="str">
        <f>IF(IFERROR(比較地域マスタ!$AE15,"")=0,"",IFERROR(比較地域マスタ!$AE15,""))</f>
        <v>鬼北町</v>
      </c>
      <c r="AZ80" s="16"/>
      <c r="BA80" s="22">
        <v>9</v>
      </c>
      <c r="BB80" s="22">
        <v>1</v>
      </c>
      <c r="BC80" s="18" t="str">
        <f t="shared" si="24"/>
        <v>38488</v>
      </c>
      <c r="BD80" s="18" t="str">
        <f t="shared" si="25"/>
        <v>鬼北町</v>
      </c>
      <c r="BE80" s="33">
        <f>VLOOKUP(BC80&amp;"_"&amp;$AZ$9,データシート3!A:AB,MATCH("ea_"&amp;"太陽光（建物系）"&amp;"_年間発電",データシート3!$A$1:$AB$1,0),0)/10^3+VLOOKUP(BC80&amp;"_"&amp;$AZ$9,データシート3!A:AB,MATCH("ea_"&amp;"太陽光（土地系）"&amp;"_年間発電",データシート3!$A$1:$AB$1,0),0)/10^3</f>
        <v>743816.57399999979</v>
      </c>
      <c r="BF80" s="33">
        <f>VLOOKUP(BC80&amp;"_"&amp;$AZ$9,データシート3!A:AB,MATCH("ea_"&amp;"風力（陸上）"&amp;"_年間発電",データシート3!$A$1:$AB$1,0),0)/10^3</f>
        <v>365733.98</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1109550.5539999998</v>
      </c>
      <c r="BJ80" s="33">
        <f>(VLOOKUP($BC80&amp;"_"&amp;$AZ$8,データシート3!$A:$AN,MATCH("da_合計",データシート3!$A$1:$AN$1,0),0))/10^3</f>
        <v>48165.661051698749</v>
      </c>
      <c r="BK80" s="33">
        <f t="shared" si="21"/>
        <v>1061384.892948301</v>
      </c>
      <c r="BL80" s="33">
        <f t="shared" si="22"/>
        <v>0</v>
      </c>
      <c r="BM80" s="33">
        <f t="shared" si="23"/>
        <v>1061384.892948301</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38386</v>
      </c>
      <c r="AY81" s="18" t="str">
        <f>IF(IFERROR(比較地域マスタ!$AE16,"")=0,"",IFERROR(比較地域マスタ!$AE16,""))</f>
        <v>久万高原町</v>
      </c>
      <c r="AZ81" s="16"/>
      <c r="BA81" s="22">
        <v>10</v>
      </c>
      <c r="BB81" s="22">
        <v>1</v>
      </c>
      <c r="BC81" s="18" t="str">
        <f t="shared" si="24"/>
        <v>38386</v>
      </c>
      <c r="BD81" s="18" t="str">
        <f t="shared" si="25"/>
        <v>久万高原町</v>
      </c>
      <c r="BE81" s="33">
        <f>VLOOKUP(BC81&amp;"_"&amp;$AZ$9,データシート3!A:AB,MATCH("ea_"&amp;"太陽光（建物系）"&amp;"_年間発電",データシート3!$A$1:$AB$1,0),0)/10^3+VLOOKUP(BC81&amp;"_"&amp;$AZ$9,データシート3!A:AB,MATCH("ea_"&amp;"太陽光（土地系）"&amp;"_年間発電",データシート3!$A$1:$AB$1,0),0)/10^3</f>
        <v>694739.5199999999</v>
      </c>
      <c r="BF81" s="33">
        <f>VLOOKUP(BC81&amp;"_"&amp;$AZ$9,データシート3!A:AB,MATCH("ea_"&amp;"風力（陸上）"&amp;"_年間発電",データシート3!$A$1:$AB$1,0),0)/10^3</f>
        <v>1229464.402</v>
      </c>
      <c r="BG81" s="33">
        <f>VLOOKUP(BC81&amp;"_"&amp;$AZ$9,データシート3!A:AB,MATCH("ea_"&amp;"中小水（河川）"&amp;"_年間発電",データシート3!$A$1:$AB$1,0),0)/10^3+VLOOKUP(BC81&amp;"_"&amp;$AZ$9,データシート3!A:AB,MATCH("ea_"&amp;"中小水（農業用水路）"&amp;"_年間発電",データシート3!$A$1:$AB$1,0),0)/10^3</f>
        <v>93313.207999999999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2017517.13</v>
      </c>
      <c r="BJ81" s="33">
        <f>(VLOOKUP($BC81&amp;"_"&amp;$AZ$8,データシート3!$A:$AN,MATCH("da_合計",データシート3!$A$1:$AN$1,0),0))/10^3</f>
        <v>41834.305060135935</v>
      </c>
      <c r="BK81" s="33">
        <f t="shared" si="21"/>
        <v>1975682.824939864</v>
      </c>
      <c r="BL81" s="33">
        <f t="shared" si="22"/>
        <v>0</v>
      </c>
      <c r="BM81" s="33">
        <f t="shared" si="23"/>
        <v>1975682.824939864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38206</v>
      </c>
      <c r="AY82" s="18" t="str">
        <f>IF(IFERROR(比較地域マスタ!$AE17,"")=0,"",IFERROR(比較地域マスタ!$AE17,""))</f>
        <v>西条市</v>
      </c>
      <c r="AZ82" s="16"/>
      <c r="BA82" s="22">
        <v>11</v>
      </c>
      <c r="BB82" s="22">
        <v>1</v>
      </c>
      <c r="BC82" s="18" t="str">
        <f t="shared" si="24"/>
        <v>38206</v>
      </c>
      <c r="BD82" s="18" t="str">
        <f t="shared" si="25"/>
        <v>西条市</v>
      </c>
      <c r="BE82" s="33">
        <f>VLOOKUP(BC82&amp;"_"&amp;$AZ$9,データシート3!A:AB,MATCH("ea_"&amp;"太陽光（建物系）"&amp;"_年間発電",データシート3!$A$1:$AB$1,0),0)/10^3+VLOOKUP(BC82&amp;"_"&amp;$AZ$9,データシート3!A:AB,MATCH("ea_"&amp;"太陽光（土地系）"&amp;"_年間発電",データシート3!$A$1:$AB$1,0),0)/10^3</f>
        <v>4074581.7239999995</v>
      </c>
      <c r="BF82" s="33">
        <f>VLOOKUP(BC82&amp;"_"&amp;$AZ$9,データシート3!A:AB,MATCH("ea_"&amp;"風力（陸上）"&amp;"_年間発電",データシート3!$A$1:$AB$1,0),0)/10^3</f>
        <v>262171.28600000002</v>
      </c>
      <c r="BG82" s="33">
        <f>VLOOKUP(BC82&amp;"_"&amp;$AZ$9,データシート3!A:AB,MATCH("ea_"&amp;"中小水（河川）"&amp;"_年間発電",データシート3!$A$1:$AB$1,0),0)/10^3+VLOOKUP(BC82&amp;"_"&amp;$AZ$9,データシート3!A:AB,MATCH("ea_"&amp;"中小水（農業用水路）"&amp;"_年間発電",データシート3!$A$1:$AB$1,0),0)/10^3</f>
        <v>8854.9600000000028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4345607.97</v>
      </c>
      <c r="BJ82" s="33">
        <f>(VLOOKUP($BC82&amp;"_"&amp;$AZ$8,データシート3!$A:$AN,MATCH("da_合計",データシート3!$A$1:$AN$1,0),0))/10^3</f>
        <v>1499957.6171067625</v>
      </c>
      <c r="BK82" s="33">
        <f t="shared" si="21"/>
        <v>2845650.352893237</v>
      </c>
      <c r="BL82" s="33">
        <f t="shared" si="22"/>
        <v>0</v>
      </c>
      <c r="BM82" s="33">
        <f t="shared" si="23"/>
        <v>2845650.352893237</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38213</v>
      </c>
      <c r="AY83" s="18" t="str">
        <f>IF(IFERROR(比較地域マスタ!$AE18,"")=0,"",IFERROR(比較地域マスタ!$AE18,""))</f>
        <v>四国中央市</v>
      </c>
      <c r="AZ83" s="16"/>
      <c r="BA83" s="22">
        <v>12</v>
      </c>
      <c r="BB83" s="22">
        <v>1</v>
      </c>
      <c r="BC83" s="18" t="str">
        <f t="shared" si="24"/>
        <v>38213</v>
      </c>
      <c r="BD83" s="18" t="str">
        <f t="shared" si="25"/>
        <v>四国中央市</v>
      </c>
      <c r="BE83" s="33">
        <f>VLOOKUP(BC83&amp;"_"&amp;$AZ$9,データシート3!A:AB,MATCH("ea_"&amp;"太陽光（建物系）"&amp;"_年間発電",データシート3!$A$1:$AB$1,0),0)/10^3+VLOOKUP(BC83&amp;"_"&amp;$AZ$9,データシート3!A:AB,MATCH("ea_"&amp;"太陽光（土地系）"&amp;"_年間発電",データシート3!$A$1:$AB$1,0),0)/10^3</f>
        <v>1612168.7520000001</v>
      </c>
      <c r="BF83" s="33">
        <f>VLOOKUP(BC83&amp;"_"&amp;$AZ$9,データシート3!A:AB,MATCH("ea_"&amp;"風力（陸上）"&amp;"_年間発電",データシート3!$A$1:$AB$1,0),0)/10^3</f>
        <v>479629.81099999993</v>
      </c>
      <c r="BG83" s="33">
        <f>VLOOKUP(BC83&amp;"_"&amp;$AZ$9,データシート3!A:AB,MATCH("ea_"&amp;"中小水（河川）"&amp;"_年間発電",データシート3!$A$1:$AB$1,0),0)/10^3+VLOOKUP(BC83&amp;"_"&amp;$AZ$9,データシート3!A:AB,MATCH("ea_"&amp;"中小水（農業用水路）"&amp;"_年間発電",データシート3!$A$1:$AB$1,0),0)/10^3</f>
        <v>20270.977999999999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2112069.5410000002</v>
      </c>
      <c r="BJ83" s="33">
        <f>(VLOOKUP($BC83&amp;"_"&amp;$AZ$8,データシート3!$A:$AN,MATCH("da_合計",データシート3!$A$1:$AN$1,0),0))/10^3</f>
        <v>1013807.8684455964</v>
      </c>
      <c r="BK83" s="33">
        <f t="shared" si="21"/>
        <v>1098261.6725544038</v>
      </c>
      <c r="BL83" s="33">
        <f t="shared" si="22"/>
        <v>0</v>
      </c>
      <c r="BM83" s="33">
        <f t="shared" si="23"/>
        <v>1098261.6725544038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38214</v>
      </c>
      <c r="AY84" s="18" t="str">
        <f>IF(IFERROR(比較地域マスタ!$AE19,"")=0,"",IFERROR(比較地域マスタ!$AE19,""))</f>
        <v>西予市</v>
      </c>
      <c r="AZ84" s="16"/>
      <c r="BA84" s="22">
        <v>13</v>
      </c>
      <c r="BB84" s="22">
        <v>1</v>
      </c>
      <c r="BC84" s="18" t="str">
        <f t="shared" si="24"/>
        <v>38214</v>
      </c>
      <c r="BD84" s="18" t="str">
        <f t="shared" si="25"/>
        <v>西予市</v>
      </c>
      <c r="BE84" s="33">
        <f>VLOOKUP(BC84&amp;"_"&amp;$AZ$9,データシート3!A:AB,MATCH("ea_"&amp;"太陽光（建物系）"&amp;"_年間発電",データシート3!$A$1:$AB$1,0),0)/10^3+VLOOKUP(BC84&amp;"_"&amp;$AZ$9,データシート3!A:AB,MATCH("ea_"&amp;"太陽光（土地系）"&amp;"_年間発電",データシート3!$A$1:$AB$1,0),0)/10^3</f>
        <v>2896107.307</v>
      </c>
      <c r="BF84" s="33">
        <f>VLOOKUP(BC84&amp;"_"&amp;$AZ$9,データシート3!A:AB,MATCH("ea_"&amp;"風力（陸上）"&amp;"_年間発電",データシート3!$A$1:$AB$1,0),0)/10^3</f>
        <v>842311.755</v>
      </c>
      <c r="BG84" s="33">
        <f>VLOOKUP(BC84&amp;"_"&amp;$AZ$9,データシート3!A:AB,MATCH("ea_"&amp;"中小水（河川）"&amp;"_年間発電",データシート3!$A$1:$AB$1,0),0)/10^3+VLOOKUP(BC84&amp;"_"&amp;$AZ$9,データシート3!A:AB,MATCH("ea_"&amp;"中小水（農業用水路）"&amp;"_年間発電",データシート3!$A$1:$AB$1,0),0)/10^3</f>
        <v>20908.337</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3759327.3989999997</v>
      </c>
      <c r="BJ84" s="33">
        <f>(VLOOKUP($BC84&amp;"_"&amp;$AZ$8,データシート3!$A:$AN,MATCH("da_合計",データシート3!$A$1:$AN$1,0),0))/10^3</f>
        <v>186360.69005080534</v>
      </c>
      <c r="BK84" s="33">
        <f t="shared" si="21"/>
        <v>3572966.7089491943</v>
      </c>
      <c r="BL84" s="33">
        <f t="shared" si="22"/>
        <v>0</v>
      </c>
      <c r="BM84" s="33">
        <f t="shared" si="23"/>
        <v>3572966.7089491943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38215</v>
      </c>
      <c r="AY85" s="18" t="str">
        <f>IF(IFERROR(比較地域マスタ!$AE20,"")=0,"",IFERROR(比較地域マスタ!$AE20,""))</f>
        <v>東温市</v>
      </c>
      <c r="AZ85" s="16"/>
      <c r="BA85" s="22">
        <v>14</v>
      </c>
      <c r="BB85" s="22">
        <v>1</v>
      </c>
      <c r="BC85" s="18" t="str">
        <f t="shared" si="24"/>
        <v>38215</v>
      </c>
      <c r="BD85" s="18" t="str">
        <f t="shared" si="25"/>
        <v>東温市</v>
      </c>
      <c r="BE85" s="33">
        <f>VLOOKUP(BC85&amp;"_"&amp;$AZ$9,データシート3!A:AB,MATCH("ea_"&amp;"太陽光（建物系）"&amp;"_年間発電",データシート3!$A$1:$AB$1,0),0)/10^3+VLOOKUP(BC85&amp;"_"&amp;$AZ$9,データシート3!A:AB,MATCH("ea_"&amp;"太陽光（土地系）"&amp;"_年間発電",データシート3!$A$1:$AB$1,0),0)/10^3</f>
        <v>984148.44300000009</v>
      </c>
      <c r="BF85" s="33">
        <f>VLOOKUP(BC85&amp;"_"&amp;$AZ$9,データシート3!A:AB,MATCH("ea_"&amp;"風力（陸上）"&amp;"_年間発電",データシート3!$A$1:$AB$1,0),0)/10^3</f>
        <v>214654.94</v>
      </c>
      <c r="BG85" s="33">
        <f>VLOOKUP(BC85&amp;"_"&amp;$AZ$9,データシート3!A:AB,MATCH("ea_"&amp;"中小水（河川）"&amp;"_年間発電",データシート3!$A$1:$AB$1,0),0)/10^3+VLOOKUP(BC85&amp;"_"&amp;$AZ$9,データシート3!A:AB,MATCH("ea_"&amp;"中小水（農業用水路）"&amp;"_年間発電",データシート3!$A$1:$AB$1,0),0)/10^3</f>
        <v>12777.212000000001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1211580.5950000002</v>
      </c>
      <c r="BJ85" s="33">
        <f>(VLOOKUP($BC85&amp;"_"&amp;$AZ$8,データシート3!$A:$AN,MATCH("da_合計",データシート3!$A$1:$AN$1,0),0))/10^3</f>
        <v>240469.4225340393</v>
      </c>
      <c r="BK85" s="33">
        <f t="shared" si="21"/>
        <v>971111.17246596096</v>
      </c>
      <c r="BL85" s="33">
        <f t="shared" si="22"/>
        <v>0</v>
      </c>
      <c r="BM85" s="33">
        <f t="shared" si="23"/>
        <v>971111.17246596096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38402</v>
      </c>
      <c r="AY86" s="18" t="str">
        <f>IF(IFERROR(比較地域マスタ!$AE21,"")=0,"",IFERROR(比較地域マスタ!$AE21,""))</f>
        <v>砥部町</v>
      </c>
      <c r="AZ86" s="16"/>
      <c r="BA86" s="22">
        <v>15</v>
      </c>
      <c r="BB86" s="22">
        <v>1</v>
      </c>
      <c r="BC86" s="18" t="str">
        <f t="shared" si="24"/>
        <v>38402</v>
      </c>
      <c r="BD86" s="18" t="str">
        <f t="shared" si="25"/>
        <v>砥部町</v>
      </c>
      <c r="BE86" s="33">
        <f>VLOOKUP(BC86&amp;"_"&amp;$AZ$9,データシート3!A:AB,MATCH("ea_"&amp;"太陽光（建物系）"&amp;"_年間発電",データシート3!$A$1:$AB$1,0),0)/10^3+VLOOKUP(BC86&amp;"_"&amp;$AZ$9,データシート3!A:AB,MATCH("ea_"&amp;"太陽光（土地系）"&amp;"_年間発電",データシート3!$A$1:$AB$1,0),0)/10^3</f>
        <v>620702.84999999986</v>
      </c>
      <c r="BF86" s="33">
        <f>VLOOKUP(BC86&amp;"_"&amp;$AZ$9,データシート3!A:AB,MATCH("ea_"&amp;"風力（陸上）"&amp;"_年間発電",データシート3!$A$1:$AB$1,0),0)/10^3</f>
        <v>65825.174000000014</v>
      </c>
      <c r="BG86" s="33">
        <f>VLOOKUP(BC86&amp;"_"&amp;$AZ$9,データシート3!A:AB,MATCH("ea_"&amp;"中小水（河川）"&amp;"_年間発電",データシート3!$A$1:$AB$1,0),0)/10^3+VLOOKUP(BC86&amp;"_"&amp;$AZ$9,データシート3!A:AB,MATCH("ea_"&amp;"中小水（農業用水路）"&amp;"_年間発電",データシート3!$A$1:$AB$1,0),0)/10^3</f>
        <v>1402.3340000000001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687930.35799999989</v>
      </c>
      <c r="BJ86" s="33">
        <f>(VLOOKUP($BC86&amp;"_"&amp;$AZ$8,データシート3!$A:$AN,MATCH("da_合計",データシート3!$A$1:$AN$1,0),0))/10^3</f>
        <v>104852.59062772384</v>
      </c>
      <c r="BK86" s="33">
        <f t="shared" si="21"/>
        <v>583077.76737227605</v>
      </c>
      <c r="BL86" s="33">
        <f t="shared" si="22"/>
        <v>0</v>
      </c>
      <c r="BM86" s="33">
        <f t="shared" si="23"/>
        <v>583077.76737227605</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38205</v>
      </c>
      <c r="AY87" s="18" t="str">
        <f>IF(IFERROR(比較地域マスタ!$AE22,"")=0,"",IFERROR(比較地域マスタ!$AE22,""))</f>
        <v>新居浜市</v>
      </c>
      <c r="AZ87" s="16"/>
      <c r="BA87" s="22">
        <v>16</v>
      </c>
      <c r="BB87" s="22">
        <v>1</v>
      </c>
      <c r="BC87" s="18" t="str">
        <f t="shared" si="24"/>
        <v>38205</v>
      </c>
      <c r="BD87" s="18" t="str">
        <f t="shared" si="25"/>
        <v>新居浜市</v>
      </c>
      <c r="BE87" s="33">
        <f>VLOOKUP(BC87&amp;"_"&amp;$AZ$9,データシート3!A:AB,MATCH("ea_"&amp;"太陽光（建物系）"&amp;"_年間発電",データシート3!$A$1:$AB$1,0),0)/10^3+VLOOKUP(BC87&amp;"_"&amp;$AZ$9,データシート3!A:AB,MATCH("ea_"&amp;"太陽光（土地系）"&amp;"_年間発電",データシート3!$A$1:$AB$1,0),0)/10^3</f>
        <v>1223900.7509999999</v>
      </c>
      <c r="BF87" s="33">
        <f>VLOOKUP(BC87&amp;"_"&amp;$AZ$9,データシート3!A:AB,MATCH("ea_"&amp;"風力（陸上）"&amp;"_年間発電",データシート3!$A$1:$AB$1,0),0)/10^3</f>
        <v>109130.857</v>
      </c>
      <c r="BG87" s="33">
        <f>VLOOKUP(BC87&amp;"_"&amp;$AZ$9,データシート3!A:AB,MATCH("ea_"&amp;"中小水（河川）"&amp;"_年間発電",データシート3!$A$1:$AB$1,0),0)/10^3+VLOOKUP(BC87&amp;"_"&amp;$AZ$9,データシート3!A:AB,MATCH("ea_"&amp;"中小水（農業用水路）"&amp;"_年間発電",データシート3!$A$1:$AB$1,0),0)/10^3</f>
        <v>4950.6930000000002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1337982.301</v>
      </c>
      <c r="BJ87" s="33">
        <f>(VLOOKUP($BC87&amp;"_"&amp;$AZ$8,データシート3!$A:$AN,MATCH("da_合計",データシート3!$A$1:$AN$1,0),0))/10^3</f>
        <v>1712767.0430883954</v>
      </c>
      <c r="BK87" s="33">
        <f t="shared" si="21"/>
        <v>-374784.7420883954</v>
      </c>
      <c r="BL87" s="33">
        <f t="shared" si="22"/>
        <v>-374784.7420883954</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38401</v>
      </c>
      <c r="AY88" s="18" t="str">
        <f>IF(IFERROR(比較地域マスタ!$AE23,"")=0,"",IFERROR(比較地域マスタ!$AE23,""))</f>
        <v>松前町</v>
      </c>
      <c r="AZ88" s="16"/>
      <c r="BA88" s="22">
        <v>17</v>
      </c>
      <c r="BB88" s="22">
        <v>1</v>
      </c>
      <c r="BC88" s="18" t="str">
        <f t="shared" si="24"/>
        <v>38401</v>
      </c>
      <c r="BD88" s="18" t="str">
        <f t="shared" si="25"/>
        <v>松前町</v>
      </c>
      <c r="BE88" s="33">
        <f>VLOOKUP(BC88&amp;"_"&amp;$AZ$9,データシート3!A:AB,MATCH("ea_"&amp;"太陽光（建物系）"&amp;"_年間発電",データシート3!$A$1:$AB$1,0),0)/10^3+VLOOKUP(BC88&amp;"_"&amp;$AZ$9,データシート3!A:AB,MATCH("ea_"&amp;"太陽光（土地系）"&amp;"_年間発電",データシート3!$A$1:$AB$1,0),0)/10^3</f>
        <v>479269.761</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479269.761</v>
      </c>
      <c r="BJ88" s="33">
        <f>(VLOOKUP($BC88&amp;"_"&amp;$AZ$8,データシート3!$A:$AN,MATCH("da_合計",データシート3!$A$1:$AN$1,0),0))/10^3</f>
        <v>234075.83659126013</v>
      </c>
      <c r="BK88" s="33">
        <f t="shared" si="21"/>
        <v>245193.92440873987</v>
      </c>
      <c r="BL88" s="33">
        <f t="shared" si="22"/>
        <v>0</v>
      </c>
      <c r="BM88" s="33">
        <f t="shared" si="23"/>
        <v>245193.92440873987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38484</v>
      </c>
      <c r="AY89" s="18" t="str">
        <f>IF(IFERROR(比較地域マスタ!$AE24,"")=0,"",IFERROR(比較地域マスタ!$AE24,""))</f>
        <v>松野町</v>
      </c>
      <c r="AZ89" s="16"/>
      <c r="BA89" s="22">
        <v>18</v>
      </c>
      <c r="BB89" s="22">
        <v>1</v>
      </c>
      <c r="BC89" s="18" t="str">
        <f t="shared" si="24"/>
        <v>38484</v>
      </c>
      <c r="BD89" s="18" t="str">
        <f t="shared" si="25"/>
        <v>松野町</v>
      </c>
      <c r="BE89" s="33">
        <f>VLOOKUP(BC89&amp;"_"&amp;$AZ$9,データシート3!A:AB,MATCH("ea_"&amp;"太陽光（建物系）"&amp;"_年間発電",データシート3!$A$1:$AB$1,0),0)/10^3+VLOOKUP(BC89&amp;"_"&amp;$AZ$9,データシート3!A:AB,MATCH("ea_"&amp;"太陽光（土地系）"&amp;"_年間発電",データシート3!$A$1:$AB$1,0),0)/10^3</f>
        <v>319270.74199999991</v>
      </c>
      <c r="BF89" s="33">
        <f>VLOOKUP(BC89&amp;"_"&amp;$AZ$9,データシート3!A:AB,MATCH("ea_"&amp;"風力（陸上）"&amp;"_年間発電",データシート3!$A$1:$AB$1,0),0)/10^3</f>
        <v>169354.58499999999</v>
      </c>
      <c r="BG89" s="33">
        <f>VLOOKUP(BC89&amp;"_"&amp;$AZ$9,データシート3!A:AB,MATCH("ea_"&amp;"中小水（河川）"&amp;"_年間発電",データシート3!$A$1:$AB$1,0),0)/10^3+VLOOKUP(BC89&amp;"_"&amp;$AZ$9,データシート3!A:AB,MATCH("ea_"&amp;"中小水（農業用水路）"&amp;"_年間発電",データシート3!$A$1:$AB$1,0),0)/10^3</f>
        <v>1342.288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489967.61499999993</v>
      </c>
      <c r="BJ89" s="33">
        <f>(VLOOKUP($BC89&amp;"_"&amp;$AZ$8,データシート3!$A:$AN,MATCH("da_合計",データシート3!$A$1:$AN$1,0),0))/10^3</f>
        <v>19138.964389394867</v>
      </c>
      <c r="BK89" s="33">
        <f t="shared" si="21"/>
        <v>470828.65061060508</v>
      </c>
      <c r="BL89" s="33">
        <f t="shared" si="22"/>
        <v>0</v>
      </c>
      <c r="BM89" s="33">
        <f t="shared" si="23"/>
        <v>470828.65061060508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38201</v>
      </c>
      <c r="AY90" s="18" t="str">
        <f>IF(IFERROR(比較地域マスタ!$AE25,"")=0,"",IFERROR(比較地域マスタ!$AE25,""))</f>
        <v>松山市</v>
      </c>
      <c r="AZ90" s="16"/>
      <c r="BA90" s="22">
        <v>19</v>
      </c>
      <c r="BB90" s="22">
        <v>1</v>
      </c>
      <c r="BC90" s="18" t="str">
        <f t="shared" si="24"/>
        <v>38201</v>
      </c>
      <c r="BD90" s="18" t="str">
        <f t="shared" si="25"/>
        <v>松山市</v>
      </c>
      <c r="BE90" s="33">
        <f>VLOOKUP(BC90&amp;"_"&amp;$AZ$9,データシート3!A:AB,MATCH("ea_"&amp;"太陽光（建物系）"&amp;"_年間発電",データシート3!$A$1:$AB$1,0),0)/10^3+VLOOKUP(BC90&amp;"_"&amp;$AZ$9,データシート3!A:AB,MATCH("ea_"&amp;"太陽光（土地系）"&amp;"_年間発電",データシート3!$A$1:$AB$1,0),0)/10^3</f>
        <v>5110770.6520000007</v>
      </c>
      <c r="BF90" s="33">
        <f>VLOOKUP(BC90&amp;"_"&amp;$AZ$9,データシート3!A:AB,MATCH("ea_"&amp;"風力（陸上）"&amp;"_年間発電",データシート3!$A$1:$AB$1,0),0)/10^3</f>
        <v>409262.13299999991</v>
      </c>
      <c r="BG90" s="33">
        <f>VLOOKUP(BC90&amp;"_"&amp;$AZ$9,データシート3!A:AB,MATCH("ea_"&amp;"中小水（河川）"&amp;"_年間発電",データシート3!$A$1:$AB$1,0),0)/10^3+VLOOKUP(BC90&amp;"_"&amp;$AZ$9,データシート3!A:AB,MATCH("ea_"&amp;"中小水（農業用水路）"&amp;"_年間発電",データシート3!$A$1:$AB$1,0),0)/10^3</f>
        <v>58410.482000000011</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5578443.267</v>
      </c>
      <c r="BJ90" s="33">
        <f>(VLOOKUP($BC90&amp;"_"&amp;$AZ$8,データシート3!$A:$AN,MATCH("da_合計",データシート3!$A$1:$AN$1,0),0))/10^3</f>
        <v>3031907.3184788451</v>
      </c>
      <c r="BK90" s="33">
        <f t="shared" si="21"/>
        <v>2546535.9485211549</v>
      </c>
      <c r="BL90" s="33">
        <f t="shared" si="22"/>
        <v>0</v>
      </c>
      <c r="BM90" s="33">
        <f t="shared" si="23"/>
        <v>2546535.9485211549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38204</v>
      </c>
      <c r="AY91" s="18" t="str">
        <f>IF(IFERROR(比較地域マスタ!$AE26,"")=0,"",IFERROR(比較地域マスタ!$AE26,""))</f>
        <v>八幡浜市</v>
      </c>
      <c r="BA91" s="22">
        <v>20</v>
      </c>
      <c r="BB91" s="22">
        <v>1</v>
      </c>
      <c r="BC91" s="18" t="str">
        <f t="shared" si="24"/>
        <v>38204</v>
      </c>
      <c r="BD91" s="18" t="str">
        <f t="shared" si="25"/>
        <v>八幡浜市</v>
      </c>
      <c r="BE91" s="33">
        <f>VLOOKUP(BC91&amp;"_"&amp;$AZ$9,データシート3!A:AB,MATCH("ea_"&amp;"太陽光（建物系）"&amp;"_年間発電",データシート3!$A$1:$AB$1,0),0)/10^3+VLOOKUP(BC91&amp;"_"&amp;$AZ$9,データシート3!A:AB,MATCH("ea_"&amp;"太陽光（土地系）"&amp;"_年間発電",データシート3!$A$1:$AB$1,0),0)/10^3</f>
        <v>1574212.2109999997</v>
      </c>
      <c r="BF91" s="33">
        <f>VLOOKUP(BC91&amp;"_"&amp;$AZ$9,データシート3!A:AB,MATCH("ea_"&amp;"風力（陸上）"&amp;"_年間発電",データシート3!$A$1:$AB$1,0),0)/10^3</f>
        <v>154026.49499999997</v>
      </c>
      <c r="BG91" s="33">
        <f>VLOOKUP(BC91&amp;"_"&amp;$AZ$9,データシート3!A:AB,MATCH("ea_"&amp;"中小水（河川）"&amp;"_年間発電",データシート3!$A$1:$AB$1,0),0)/10^3+VLOOKUP(BC91&amp;"_"&amp;$AZ$9,データシート3!A:AB,MATCH("ea_"&amp;"中小水（農業用水路）"&amp;"_年間発電",データシート3!$A$1:$AB$1,0),0)/10^3</f>
        <v>1607.41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1729846.1159999995</v>
      </c>
      <c r="BJ91" s="33">
        <f>(VLOOKUP($BC91&amp;"_"&amp;$AZ$8,データシート3!$A:$AN,MATCH("da_合計",データシート3!$A$1:$AN$1,0),0))/10^3</f>
        <v>195428.34894294181</v>
      </c>
      <c r="BK91" s="33">
        <f t="shared" si="21"/>
        <v>1534417.7670570577</v>
      </c>
      <c r="BL91" s="33">
        <f t="shared" si="22"/>
        <v>0</v>
      </c>
      <c r="BM91" s="33">
        <f t="shared" si="23"/>
        <v>1534417.7670570577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東温市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38215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5</v>
      </c>
      <c r="H7" s="701">
        <f t="shared" si="0"/>
        <v>5</v>
      </c>
      <c r="I7" s="701">
        <f t="shared" si="0"/>
        <v>5</v>
      </c>
      <c r="J7" s="701">
        <f t="shared" si="0"/>
        <v>5</v>
      </c>
      <c r="K7" s="702">
        <f t="shared" si="0"/>
        <v>5</v>
      </c>
      <c r="L7" s="702">
        <f t="shared" si="0"/>
        <v>5</v>
      </c>
      <c r="M7" s="702">
        <f t="shared" si="0"/>
        <v>5</v>
      </c>
      <c r="N7" s="702">
        <f t="shared" si="0"/>
        <v>5</v>
      </c>
      <c r="O7" s="702">
        <f>SUM(O8:O13)</f>
        <v>5</v>
      </c>
      <c r="P7" s="702">
        <f t="shared" si="0"/>
        <v>5</v>
      </c>
      <c r="Q7" s="703">
        <f>SUM(Q8:Q13)</f>
        <v>5</v>
      </c>
      <c r="R7" s="909">
        <f t="shared" si="0"/>
        <v>40.783000000000001</v>
      </c>
      <c r="S7" s="910">
        <f t="shared" si="0"/>
        <v>53.32</v>
      </c>
      <c r="T7" s="910">
        <f t="shared" si="0"/>
        <v>63.291999999999994</v>
      </c>
      <c r="U7" s="910">
        <f t="shared" si="0"/>
        <v>63.28</v>
      </c>
      <c r="V7" s="910">
        <f t="shared" si="0"/>
        <v>91.98</v>
      </c>
      <c r="W7" s="910">
        <f t="shared" si="0"/>
        <v>249.78899999999999</v>
      </c>
      <c r="X7" s="910">
        <f t="shared" si="0"/>
        <v>219.50399999999999</v>
      </c>
      <c r="Y7" s="910">
        <f t="shared" si="0"/>
        <v>69.468000000000004</v>
      </c>
      <c r="Z7" s="910">
        <f>SUM(Z8:Z13)</f>
        <v>245.00200000000001</v>
      </c>
      <c r="AA7" s="910">
        <f>SUM(AA8:AA13)</f>
        <v>217.107</v>
      </c>
      <c r="AB7" s="911">
        <f t="shared" si="0"/>
        <v>279.20699999999999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12.759</v>
      </c>
      <c r="S10" s="916">
        <f>VLOOKUP($D$3&amp;"_"&amp;S$3,データシート1!$A:$BU,MATCH($R$2&amp;"_"&amp;$C10,データシート1!$A$1:$BU$1,0),0)</f>
        <v>17.588000000000001</v>
      </c>
      <c r="T10" s="916">
        <f>VLOOKUP($D$3&amp;"_"&amp;T$3,データシート1!$A:$BU,MATCH($R$2&amp;"_"&amp;$C10,データシート1!$A$1:$BU$1,0),0)</f>
        <v>19.808</v>
      </c>
      <c r="U10" s="916">
        <f>VLOOKUP($D$3&amp;"_"&amp;U$3,データシート1!$A:$BU,MATCH($R$2&amp;"_"&amp;$C10,データシート1!$A$1:$BU$1,0),0)</f>
        <v>19.954000000000001</v>
      </c>
      <c r="V10" s="916">
        <f>VLOOKUP($D$3&amp;"_"&amp;V$3,データシート1!$A:$BU,MATCH($R$2&amp;"_"&amp;$C10,データシート1!$A$1:$BU$1,0),0)</f>
        <v>19.050999999999998</v>
      </c>
      <c r="W10" s="916">
        <f>VLOOKUP($D$3&amp;"_"&amp;W$3,データシート1!$A:$BU,MATCH($R$2&amp;"_"&amp;$C10,データシート1!$A$1:$BU$1,0),0)</f>
        <v>18.658999999999999</v>
      </c>
      <c r="X10" s="916">
        <f>VLOOKUP($D$3&amp;"_"&amp;X$3,データシート1!$A:$BU,MATCH($R$2&amp;"_"&amp;$C10,データシート1!$A$1:$BU$1,0),0)</f>
        <v>15.189</v>
      </c>
      <c r="Y10" s="916">
        <f>VLOOKUP($D$3&amp;"_"&amp;Y$3,データシート1!$A:$BU,MATCH($R$2&amp;"_"&amp;$C10,データシート1!$A$1:$BU$1,0),0)</f>
        <v>15.331</v>
      </c>
      <c r="Z10" s="916">
        <f>VLOOKUP($D$3&amp;"_"&amp;Z$3,データシート1!$A:$BU,MATCH($R$2&amp;"_"&amp;$C10,データシート1!$A$1:$BU$1,0),0)</f>
        <v>14.843999999999999</v>
      </c>
      <c r="AA10" s="916">
        <f>VLOOKUP($D$3&amp;"_"&amp;AA$3,データシート1!$A:$BU,MATCH($R$2&amp;"_"&amp;$C10,データシート1!$A$1:$BU$1,0),0)</f>
        <v>12.512</v>
      </c>
      <c r="AB10" s="917">
        <f>VLOOKUP($D$3&amp;"_"&amp;AB$3,データシート1!$A:$BU,MATCH($R$2&amp;"_"&amp;$C10,データシート1!$A$1:$BU$1,0),0)</f>
        <v>16.547999999999998</v>
      </c>
    </row>
    <row r="11" spans="2:30" s="21" customFormat="1" ht="20.45" customHeight="1">
      <c r="B11" s="704"/>
      <c r="C11" s="711" t="s">
        <v>520</v>
      </c>
      <c r="D11" s="712"/>
      <c r="E11" s="711"/>
      <c r="F11" s="712"/>
      <c r="G11" s="713">
        <f>VLOOKUP($D$3&amp;"_"&amp;G$3,データシート1!$A:$BU,MATCH($G$2&amp;"_"&amp;$C11,データシート1!$A$1:$BU$1,0),0)</f>
        <v>3</v>
      </c>
      <c r="H11" s="714">
        <f>VLOOKUP($D$3&amp;"_"&amp;H$3,データシート1!$A:$BU,MATCH($G$2&amp;"_"&amp;$C11,データシート1!$A$1:$BU$1,0),0)</f>
        <v>3</v>
      </c>
      <c r="I11" s="714">
        <f>VLOOKUP($D$3&amp;"_"&amp;I$3,データシート1!$A:$BU,MATCH($G$2&amp;"_"&amp;$C11,データシート1!$A$1:$BU$1,0),0)</f>
        <v>3</v>
      </c>
      <c r="J11" s="714">
        <f>VLOOKUP($D$3&amp;"_"&amp;J$3,データシート1!$A:$BU,MATCH($G$2&amp;"_"&amp;$C11,データシート1!$A$1:$BU$1,0),0)</f>
        <v>3</v>
      </c>
      <c r="K11" s="715">
        <f>VLOOKUP($D$3&amp;"_"&amp;K$3,データシート1!$A:$BU,MATCH($G$2&amp;"_"&amp;$C11,データシート1!$A$1:$BU$1,0),0)</f>
        <v>3</v>
      </c>
      <c r="L11" s="715">
        <f>VLOOKUP($D$3&amp;"_"&amp;L$3,データシート1!$A:$BU,MATCH($G$2&amp;"_"&amp;$C11,データシート1!$A$1:$BU$1,0),0)</f>
        <v>3</v>
      </c>
      <c r="M11" s="715">
        <f>VLOOKUP($D$3&amp;"_"&amp;M$3,データシート1!$A:$BU,MATCH($G$2&amp;"_"&amp;$C11,データシート1!$A$1:$BU$1,0),0)</f>
        <v>3</v>
      </c>
      <c r="N11" s="715">
        <f>VLOOKUP($D$3&amp;"_"&amp;N$3,データシート1!$A:$BU,MATCH($G$2&amp;"_"&amp;$C11,データシート1!$A$1:$BU$1,0),0)</f>
        <v>3</v>
      </c>
      <c r="O11" s="715">
        <f>VLOOKUP($D$3&amp;"_"&amp;O$3,データシート1!$A:$BU,MATCH($G$2&amp;"_"&amp;$C11,データシート1!$A$1:$BU$1,0),0)</f>
        <v>3</v>
      </c>
      <c r="P11" s="715">
        <f>VLOOKUP($D$3&amp;"_"&amp;P$3,データシート1!$A:$BU,MATCH($G$2&amp;"_"&amp;$C11,データシート1!$A$1:$BU$1,0),0)</f>
        <v>3</v>
      </c>
      <c r="Q11" s="716">
        <f>VLOOKUP($D$3&amp;"_"&amp;Q$3,データシート1!$A:$BU,MATCH($G$2&amp;"_"&amp;$C11,データシート1!$A$1:$BU$1,0),0)</f>
        <v>3</v>
      </c>
      <c r="R11" s="915">
        <f>VLOOKUP($D$3&amp;"_"&amp;R$3,データシート1!$A:$BU,MATCH($R$2&amp;"_"&amp;$C11,データシート1!$A$1:$BU$1,0),0)</f>
        <v>28.024000000000001</v>
      </c>
      <c r="S11" s="916">
        <f>VLOOKUP($D$3&amp;"_"&amp;S$3,データシート1!$A:$BU,MATCH($R$2&amp;"_"&amp;$C11,データシート1!$A$1:$BU$1,0),0)</f>
        <v>35.731999999999999</v>
      </c>
      <c r="T11" s="916">
        <f>VLOOKUP($D$3&amp;"_"&amp;T$3,データシート1!$A:$BU,MATCH($R$2&amp;"_"&amp;$C11,データシート1!$A$1:$BU$1,0),0)</f>
        <v>43.483999999999995</v>
      </c>
      <c r="U11" s="916">
        <f>VLOOKUP($D$3&amp;"_"&amp;U$3,データシート1!$A:$BU,MATCH($R$2&amp;"_"&amp;$C11,データシート1!$A$1:$BU$1,0),0)</f>
        <v>43.326000000000001</v>
      </c>
      <c r="V11" s="916">
        <f>VLOOKUP($D$3&amp;"_"&amp;V$3,データシート1!$A:$BU,MATCH($R$2&amp;"_"&amp;$C11,データシート1!$A$1:$BU$1,0),0)</f>
        <v>72.929000000000002</v>
      </c>
      <c r="W11" s="916">
        <f>VLOOKUP($D$3&amp;"_"&amp;W$3,データシート1!$A:$BU,MATCH($R$2&amp;"_"&amp;$C11,データシート1!$A$1:$BU$1,0),0)</f>
        <v>231.13</v>
      </c>
      <c r="X11" s="916">
        <f>VLOOKUP($D$3&amp;"_"&amp;X$3,データシート1!$A:$BU,MATCH($R$2&amp;"_"&amp;$C11,データシート1!$A$1:$BU$1,0),0)</f>
        <v>204.315</v>
      </c>
      <c r="Y11" s="916">
        <f>VLOOKUP($D$3&amp;"_"&amp;Y$3,データシート1!$A:$BU,MATCH($R$2&amp;"_"&amp;$C11,データシート1!$A$1:$BU$1,0),0)</f>
        <v>54.137</v>
      </c>
      <c r="Z11" s="916">
        <f>VLOOKUP($D$3&amp;"_"&amp;Z$3,データシート1!$A:$BU,MATCH($R$2&amp;"_"&amp;$C11,データシート1!$A$1:$BU$1,0),0)</f>
        <v>230.15800000000002</v>
      </c>
      <c r="AA11" s="916">
        <f>VLOOKUP($D$3&amp;"_"&amp;AA$3,データシート1!$A:$BU,MATCH($R$2&amp;"_"&amp;$C11,データシート1!$A$1:$BU$1,0),0)</f>
        <v>204.595</v>
      </c>
      <c r="AB11" s="917">
        <f>VLOOKUP($D$3&amp;"_"&amp;AB$3,データシート1!$A:$BU,MATCH($R$2&amp;"_"&amp;$C11,データシート1!$A$1:$BU$1,0),0)</f>
        <v>262.65899999999999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12.759</v>
      </c>
      <c r="S26" s="925">
        <f>VLOOKUP($D$3&amp;"_"&amp;S$3,データシート2!$A:$SI,MATCH($R$2&amp;"_"&amp;$B26,データシート2!$A$1:$SI$1,0),0)</f>
        <v>17.588000000000001</v>
      </c>
      <c r="T26" s="925">
        <f>VLOOKUP($D$3&amp;"_"&amp;T$3,データシート2!$A:$SI,MATCH($R$2&amp;"_"&amp;$B26,データシート2!$A$1:$SI$1,0),0)</f>
        <v>19.808</v>
      </c>
      <c r="U26" s="925">
        <f>VLOOKUP($D$3&amp;"_"&amp;U$3,データシート2!$A:$SI,MATCH($R$2&amp;"_"&amp;$B26,データシート2!$A$1:$SI$1,0),0)</f>
        <v>19.954000000000001</v>
      </c>
      <c r="V26" s="925">
        <f>VLOOKUP($D$3&amp;"_"&amp;V$3,データシート2!$A:$SI,MATCH($R$2&amp;"_"&amp;$B26,データシート2!$A$1:$SI$1,0),0)</f>
        <v>19.050999999999998</v>
      </c>
      <c r="W26" s="925">
        <f>VLOOKUP($D$3&amp;"_"&amp;W$3,データシート2!$A:$SI,MATCH($R$2&amp;"_"&amp;$B26,データシート2!$A$1:$SI$1,0),0)</f>
        <v>18.658999999999999</v>
      </c>
      <c r="X26" s="925">
        <f>VLOOKUP($D$3&amp;"_"&amp;X$3,データシート2!$A:$SI,MATCH($R$2&amp;"_"&amp;$B26,データシート2!$A$1:$SI$1,0),0)</f>
        <v>15.189</v>
      </c>
      <c r="Y26" s="925">
        <f>VLOOKUP($D$3&amp;"_"&amp;Y$3,データシート2!$A:$SI,MATCH($R$2&amp;"_"&amp;$B26,データシート2!$A$1:$SI$1,0),0)</f>
        <v>15.331</v>
      </c>
      <c r="Z26" s="925">
        <f>VLOOKUP($D$3&amp;"_"&amp;Z$3,データシート2!$A:$SI,MATCH($R$2&amp;"_"&amp;$B26,データシート2!$A$1:$SI$1,0),0)</f>
        <v>14.843999999999999</v>
      </c>
      <c r="AA26" s="925">
        <f>VLOOKUP($D$3&amp;"_"&amp;AA$3,データシート2!$A:$SI,MATCH($R$2&amp;"_"&amp;$B26,データシート2!$A$1:$SI$1,0),0)</f>
        <v>12.512</v>
      </c>
      <c r="AB26" s="926">
        <f>VLOOKUP($D$3&amp;"_"&amp;AB$3,データシート2!$A:$SI,MATCH($R$2&amp;"_"&amp;$B26,データシート2!$A$1:$SI$1,0),0)</f>
        <v>16.547999999999998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8.9459999999999997</v>
      </c>
      <c r="S27" s="928">
        <f>VLOOKUP($D$3&amp;"_"&amp;S$3,データシート2!$A:$SI,MATCH($R$2&amp;"_"&amp;$C27,データシート2!$A$1:$SI$1,0),0)</f>
        <v>11.573</v>
      </c>
      <c r="T27" s="928">
        <f>VLOOKUP($D$3&amp;"_"&amp;T$3,データシート2!$A:$SI,MATCH($R$2&amp;"_"&amp;$C27,データシート2!$A$1:$SI$1,0),0)</f>
        <v>12.06</v>
      </c>
      <c r="U27" s="928">
        <f>VLOOKUP($D$3&amp;"_"&amp;U$3,データシート2!$A:$SI,MATCH($R$2&amp;"_"&amp;$C27,データシート2!$A$1:$SI$1,0),0)</f>
        <v>11.55</v>
      </c>
      <c r="V27" s="928">
        <f>VLOOKUP($D$3&amp;"_"&amp;V$3,データシート2!$A:$SI,MATCH($R$2&amp;"_"&amp;$C27,データシート2!$A$1:$SI$1,0),0)</f>
        <v>10.348000000000001</v>
      </c>
      <c r="W27" s="928">
        <f>VLOOKUP($D$3&amp;"_"&amp;W$3,データシート2!$A:$SI,MATCH($R$2&amp;"_"&amp;$C27,データシート2!$A$1:$SI$1,0),0)</f>
        <v>9.9450000000000003</v>
      </c>
      <c r="X27" s="928">
        <f>VLOOKUP($D$3&amp;"_"&amp;X$3,データシート2!$A:$SI,MATCH($R$2&amp;"_"&amp;$C27,データシート2!$A$1:$SI$1,0),0)</f>
        <v>8.0920000000000005</v>
      </c>
      <c r="Y27" s="928">
        <f>VLOOKUP($D$3&amp;"_"&amp;Y$3,データシート2!$A:$SI,MATCH($R$2&amp;"_"&amp;$C27,データシート2!$A$1:$SI$1,0),0)</f>
        <v>8.2550000000000008</v>
      </c>
      <c r="Z27" s="928">
        <f>VLOOKUP($D$3&amp;"_"&amp;Z$3,データシート2!$A:$SI,MATCH($R$2&amp;"_"&amp;$C27,データシート2!$A$1:$SI$1,0),0)</f>
        <v>8.0790000000000006</v>
      </c>
      <c r="AA27" s="928">
        <f>VLOOKUP($D$3&amp;"_"&amp;AA$3,データシート2!$A:$SI,MATCH($R$2&amp;"_"&amp;$C27,データシート2!$A$1:$SI$1,0),0)</f>
        <v>6.98</v>
      </c>
      <c r="AB27" s="929">
        <f>VLOOKUP($D$3&amp;"_"&amp;AB$3,データシート2!$A:$SI,MATCH($R$2&amp;"_"&amp;$C27,データシート2!$A$1:$SI$1,0),0)</f>
        <v>8.7289999999999992</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3.8130000000000002</v>
      </c>
      <c r="S49" s="938">
        <f>VLOOKUP($D$3&amp;"_"&amp;S$3,データシート2!$A:$SI,MATCH($R$2&amp;"_"&amp;$C49,データシート2!$A$1:$SI$1,0),0)</f>
        <v>6.0149999999999997</v>
      </c>
      <c r="T49" s="938">
        <f>VLOOKUP($D$3&amp;"_"&amp;T$3,データシート2!$A:$SI,MATCH($R$2&amp;"_"&amp;$C49,データシート2!$A$1:$SI$1,0),0)</f>
        <v>7.7480000000000002</v>
      </c>
      <c r="U49" s="938">
        <f>VLOOKUP($D$3&amp;"_"&amp;U$3,データシート2!$A:$SI,MATCH($R$2&amp;"_"&amp;$C49,データシート2!$A$1:$SI$1,0),0)</f>
        <v>8.4039999999999999</v>
      </c>
      <c r="V49" s="938">
        <f>VLOOKUP($D$3&amp;"_"&amp;V$3,データシート2!$A:$SI,MATCH($R$2&amp;"_"&amp;$C49,データシート2!$A$1:$SI$1,0),0)</f>
        <v>8.7029999999999994</v>
      </c>
      <c r="W49" s="938">
        <f>VLOOKUP($D$3&amp;"_"&amp;W$3,データシート2!$A:$SI,MATCH($R$2&amp;"_"&amp;$C49,データシート2!$A$1:$SI$1,0),0)</f>
        <v>8.7140000000000004</v>
      </c>
      <c r="X49" s="938">
        <f>VLOOKUP($D$3&amp;"_"&amp;X$3,データシート2!$A:$SI,MATCH($R$2&amp;"_"&amp;$C49,データシート2!$A$1:$SI$1,0),0)</f>
        <v>7.0970000000000004</v>
      </c>
      <c r="Y49" s="938">
        <f>VLOOKUP($D$3&amp;"_"&amp;Y$3,データシート2!$A:$SI,MATCH($R$2&amp;"_"&amp;$C49,データシート2!$A$1:$SI$1,0),0)</f>
        <v>7.0759999999999996</v>
      </c>
      <c r="Z49" s="938">
        <f>VLOOKUP($D$3&amp;"_"&amp;Z$3,データシート2!$A:$SI,MATCH($R$2&amp;"_"&amp;$C49,データシート2!$A$1:$SI$1,0),0)</f>
        <v>6.7649999999999997</v>
      </c>
      <c r="AA49" s="938">
        <f>VLOOKUP($D$3&amp;"_"&amp;AA$3,データシート2!$A:$SI,MATCH($R$2&amp;"_"&amp;$C49,データシート2!$A$1:$SI$1,0),0)</f>
        <v>5.532</v>
      </c>
      <c r="AB49" s="939">
        <f>VLOOKUP($D$3&amp;"_"&amp;AB$3,データシート2!$A:$SI,MATCH($R$2&amp;"_"&amp;$C49,データシート2!$A$1:$SI$1,0),0)</f>
        <v>7.819</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2.3839999999999999</v>
      </c>
      <c r="S77" s="925">
        <f>VLOOKUP($D$3&amp;"_"&amp;S$3,データシート2!$A:$SI,MATCH($R$2&amp;"_"&amp;$B77,データシート2!$A$1:$SI$1,0),0)</f>
        <v>3.6040000000000001</v>
      </c>
      <c r="T77" s="925">
        <f>VLOOKUP($D$3&amp;"_"&amp;T$3,データシート2!$A:$SI,MATCH($R$2&amp;"_"&amp;$B77,データシート2!$A$1:$SI$1,0),0)</f>
        <v>4.125</v>
      </c>
      <c r="U77" s="925">
        <f>VLOOKUP($D$3&amp;"_"&amp;U$3,データシート2!$A:$SI,MATCH($R$2&amp;"_"&amp;$B77,データシート2!$A$1:$SI$1,0),0)</f>
        <v>4.0060000000000002</v>
      </c>
      <c r="V77" s="925">
        <f>VLOOKUP($D$3&amp;"_"&amp;V$3,データシート2!$A:$SI,MATCH($R$2&amp;"_"&amp;$B77,データシート2!$A$1:$SI$1,0),0)</f>
        <v>3.8679999999999999</v>
      </c>
      <c r="W77" s="925">
        <f>VLOOKUP($D$3&amp;"_"&amp;W$3,データシート2!$A:$SI,MATCH($R$2&amp;"_"&amp;$B77,データシート2!$A$1:$SI$1,0),0)</f>
        <v>3.7810000000000001</v>
      </c>
      <c r="X77" s="925">
        <f>VLOOKUP($D$3&amp;"_"&amp;X$3,データシート2!$A:$SI,MATCH($R$2&amp;"_"&amp;$B77,データシート2!$A$1:$SI$1,0),0)</f>
        <v>3.0059999999999998</v>
      </c>
      <c r="Y77" s="925">
        <f>VLOOKUP($D$3&amp;"_"&amp;Y$3,データシート2!$A:$SI,MATCH($R$2&amp;"_"&amp;$B77,データシート2!$A$1:$SI$1,0),0)</f>
        <v>2.907</v>
      </c>
      <c r="Z77" s="925">
        <f>VLOOKUP($D$3&amp;"_"&amp;Z$3,データシート2!$A:$SI,MATCH($R$2&amp;"_"&amp;$B77,データシート2!$A$1:$SI$1,0),0)</f>
        <v>2.762</v>
      </c>
      <c r="AA77" s="925">
        <f>VLOOKUP($D$3&amp;"_"&amp;AA$3,データシート2!$A:$SI,MATCH($R$2&amp;"_"&amp;$B77,データシート2!$A$1:$SI$1,0),0)</f>
        <v>2.0499999999999998</v>
      </c>
      <c r="AB77" s="926">
        <f>VLOOKUP($D$3&amp;"_"&amp;AB$3,データシート2!$A:$SI,MATCH($R$2&amp;"_"&amp;$B77,データシート2!$A$1:$SI$1,0),0)</f>
        <v>2.68</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2.3839999999999999</v>
      </c>
      <c r="S84" s="938">
        <f>VLOOKUP($D$3&amp;"_"&amp;S$3,データシート2!$A:$SI,MATCH($R$2&amp;"_"&amp;$C84,データシート2!$A$1:$SI$1,0),0)</f>
        <v>3.6040000000000001</v>
      </c>
      <c r="T84" s="938">
        <f>VLOOKUP($D$3&amp;"_"&amp;T$3,データシート2!$A:$SI,MATCH($R$2&amp;"_"&amp;$C84,データシート2!$A$1:$SI$1,0),0)</f>
        <v>4.125</v>
      </c>
      <c r="U84" s="938">
        <f>VLOOKUP($D$3&amp;"_"&amp;U$3,データシート2!$A:$SI,MATCH($R$2&amp;"_"&amp;$C84,データシート2!$A$1:$SI$1,0),0)</f>
        <v>4.0060000000000002</v>
      </c>
      <c r="V84" s="938">
        <f>VLOOKUP($D$3&amp;"_"&amp;V$3,データシート2!$A:$SI,MATCH($R$2&amp;"_"&amp;$C84,データシート2!$A$1:$SI$1,0),0)</f>
        <v>3.8679999999999999</v>
      </c>
      <c r="W84" s="938">
        <f>VLOOKUP($D$3&amp;"_"&amp;W$3,データシート2!$A:$SI,MATCH($R$2&amp;"_"&amp;$C84,データシート2!$A$1:$SI$1,0),0)</f>
        <v>3.7810000000000001</v>
      </c>
      <c r="X84" s="938">
        <f>VLOOKUP($D$3&amp;"_"&amp;X$3,データシート2!$A:$SI,MATCH($R$2&amp;"_"&amp;$C84,データシート2!$A$1:$SI$1,0),0)</f>
        <v>3.0059999999999998</v>
      </c>
      <c r="Y84" s="938">
        <f>VLOOKUP($D$3&amp;"_"&amp;Y$3,データシート2!$A:$SI,MATCH($R$2&amp;"_"&amp;$C84,データシート2!$A$1:$SI$1,0),0)</f>
        <v>2.907</v>
      </c>
      <c r="Z84" s="938">
        <f>VLOOKUP($D$3&amp;"_"&amp;Z$3,データシート2!$A:$SI,MATCH($R$2&amp;"_"&amp;$C84,データシート2!$A$1:$SI$1,0),0)</f>
        <v>2.762</v>
      </c>
      <c r="AA84" s="938">
        <f>VLOOKUP($D$3&amp;"_"&amp;AA$3,データシート2!$A:$SI,MATCH($R$2&amp;"_"&amp;$C84,データシート2!$A$1:$SI$1,0),0)</f>
        <v>2.0499999999999998</v>
      </c>
      <c r="AB84" s="939">
        <f>VLOOKUP($D$3&amp;"_"&amp;AB$3,データシート2!$A:$SI,MATCH($R$2&amp;"_"&amp;$C84,データシート2!$A$1:$SI$1,0),0)</f>
        <v>2.68</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1</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13.465999999999999</v>
      </c>
      <c r="S114" s="925">
        <f>VLOOKUP($D$3&amp;"_"&amp;S$3,データシート2!$A:$SI,MATCH($R$2&amp;"_"&amp;$B114,データシート2!$A$1:$SI$1,0),0)</f>
        <v>18.553999999999998</v>
      </c>
      <c r="T114" s="925">
        <f>VLOOKUP($D$3&amp;"_"&amp;T$3,データシート2!$A:$SI,MATCH($R$2&amp;"_"&amp;$B114,データシート2!$A$1:$SI$1,0),0)</f>
        <v>22.93</v>
      </c>
      <c r="U114" s="925">
        <f>VLOOKUP($D$3&amp;"_"&amp;U$3,データシート2!$A:$SI,MATCH($R$2&amp;"_"&amp;$B114,データシート2!$A$1:$SI$1,0),0)</f>
        <v>21.738</v>
      </c>
      <c r="V114" s="925">
        <f>VLOOKUP($D$3&amp;"_"&amp;V$3,データシート2!$A:$SI,MATCH($R$2&amp;"_"&amp;$B114,データシート2!$A$1:$SI$1,0),0)</f>
        <v>21.193999999999999</v>
      </c>
      <c r="W114" s="925">
        <f>VLOOKUP($D$3&amp;"_"&amp;W$3,データシート2!$A:$SI,MATCH($R$2&amp;"_"&amp;$B114,データシート2!$A$1:$SI$1,0),0)</f>
        <v>21.565000000000001</v>
      </c>
      <c r="X114" s="925">
        <f>VLOOKUP($D$3&amp;"_"&amp;X$3,データシート2!$A:$SI,MATCH($R$2&amp;"_"&amp;$B114,データシート2!$A$1:$SI$1,0),0)</f>
        <v>18.309999999999999</v>
      </c>
      <c r="Y114" s="925">
        <f>VLOOKUP($D$3&amp;"_"&amp;Y$3,データシート2!$A:$SI,MATCH($R$2&amp;"_"&amp;$B114,データシート2!$A$1:$SI$1,0),0)</f>
        <v>17.803999999999998</v>
      </c>
      <c r="Z114" s="925">
        <f>VLOOKUP($D$3&amp;"_"&amp;Z$3,データシート2!$A:$SI,MATCH($R$2&amp;"_"&amp;$B114,データシート2!$A$1:$SI$1,0),0)</f>
        <v>17.643999999999998</v>
      </c>
      <c r="AA114" s="925">
        <f>VLOOKUP($D$3&amp;"_"&amp;AA$3,データシート2!$A:$SI,MATCH($R$2&amp;"_"&amp;$B114,データシート2!$A$1:$SI$1,0),0)</f>
        <v>14.805999999999999</v>
      </c>
      <c r="AB114" s="926">
        <f>VLOOKUP($D$3&amp;"_"&amp;AB$3,データシート2!$A:$SI,MATCH($R$2&amp;"_"&amp;$B114,データシート2!$A$1:$SI$1,0),0)</f>
        <v>18.949000000000002</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1</v>
      </c>
      <c r="J115" s="742">
        <f>VLOOKUP($D$3&amp;"_"&amp;J$3,データシート2!$A:$SI,MATCH($G$2&amp;"_"&amp;$C115,データシート2!$A$1:$SI$1,0),0)</f>
        <v>1</v>
      </c>
      <c r="K115" s="743">
        <f>VLOOKUP($D$3&amp;"_"&amp;K$3,データシート2!$A:$SI,MATCH($G$2&amp;"_"&amp;$C115,データシート2!$A$1:$SI$1,0),0)</f>
        <v>1</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1</v>
      </c>
      <c r="R115" s="933">
        <f>VLOOKUP($D$3&amp;"_"&amp;R$3,データシート2!$A:$SI,MATCH($R$2&amp;"_"&amp;$C115,データシート2!$A$1:$SI$1,0),0)</f>
        <v>13.465999999999999</v>
      </c>
      <c r="S115" s="928">
        <f>VLOOKUP($D$3&amp;"_"&amp;S$3,データシート2!$A:$SI,MATCH($R$2&amp;"_"&amp;$C115,データシート2!$A$1:$SI$1,0),0)</f>
        <v>18.553999999999998</v>
      </c>
      <c r="T115" s="928">
        <f>VLOOKUP($D$3&amp;"_"&amp;T$3,データシート2!$A:$SI,MATCH($R$2&amp;"_"&amp;$C115,データシート2!$A$1:$SI$1,0),0)</f>
        <v>22.93</v>
      </c>
      <c r="U115" s="928">
        <f>VLOOKUP($D$3&amp;"_"&amp;U$3,データシート2!$A:$SI,MATCH($R$2&amp;"_"&amp;$C115,データシート2!$A$1:$SI$1,0),0)</f>
        <v>21.738</v>
      </c>
      <c r="V115" s="928">
        <f>VLOOKUP($D$3&amp;"_"&amp;V$3,データシート2!$A:$SI,MATCH($R$2&amp;"_"&amp;$C115,データシート2!$A$1:$SI$1,0),0)</f>
        <v>21.193999999999999</v>
      </c>
      <c r="W115" s="928">
        <f>VLOOKUP($D$3&amp;"_"&amp;W$3,データシート2!$A:$SI,MATCH($R$2&amp;"_"&amp;$C115,データシート2!$A$1:$SI$1,0),0)</f>
        <v>21.565000000000001</v>
      </c>
      <c r="X115" s="928">
        <f>VLOOKUP($D$3&amp;"_"&amp;X$3,データシート2!$A:$SI,MATCH($R$2&amp;"_"&amp;$C115,データシート2!$A$1:$SI$1,0),0)</f>
        <v>18.309999999999999</v>
      </c>
      <c r="Y115" s="928">
        <f>VLOOKUP($D$3&amp;"_"&amp;Y$3,データシート2!$A:$SI,MATCH($R$2&amp;"_"&amp;$C115,データシート2!$A$1:$SI$1,0),0)</f>
        <v>17.803999999999998</v>
      </c>
      <c r="Z115" s="928">
        <f>VLOOKUP($D$3&amp;"_"&amp;Z$3,データシート2!$A:$SI,MATCH($R$2&amp;"_"&amp;$C115,データシート2!$A$1:$SI$1,0),0)</f>
        <v>17.643999999999998</v>
      </c>
      <c r="AA115" s="928">
        <f>VLOOKUP($D$3&amp;"_"&amp;AA$3,データシート2!$A:$SI,MATCH($R$2&amp;"_"&amp;$C115,データシート2!$A$1:$SI$1,0),0)</f>
        <v>14.805999999999999</v>
      </c>
      <c r="AB115" s="929">
        <f>VLOOKUP($D$3&amp;"_"&amp;AB$3,データシート2!$A:$SI,MATCH($R$2&amp;"_"&amp;$C115,データシート2!$A$1:$SI$1,0),0)</f>
        <v>18.949000000000002</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12.173999999999999</v>
      </c>
      <c r="S124" s="925">
        <f>VLOOKUP($D$3&amp;"_"&amp;S$3,データシート2!$A:$SI,MATCH($R$2&amp;"_"&amp;$B124,データシート2!$A$1:$SI$1,0),0)</f>
        <v>13.574</v>
      </c>
      <c r="T124" s="925">
        <f>VLOOKUP($D$3&amp;"_"&amp;T$3,データシート2!$A:$SI,MATCH($R$2&amp;"_"&amp;$B124,データシート2!$A$1:$SI$1,0),0)</f>
        <v>16.428999999999998</v>
      </c>
      <c r="U124" s="925">
        <f>VLOOKUP($D$3&amp;"_"&amp;U$3,データシート2!$A:$SI,MATCH($R$2&amp;"_"&amp;$B124,データシート2!$A$1:$SI$1,0),0)</f>
        <v>17.582000000000001</v>
      </c>
      <c r="V124" s="925">
        <f>VLOOKUP($D$3&amp;"_"&amp;V$3,データシート2!$A:$SI,MATCH($R$2&amp;"_"&amp;$B124,データシート2!$A$1:$SI$1,0),0)</f>
        <v>47.866999999999997</v>
      </c>
      <c r="W124" s="925">
        <f>VLOOKUP($D$3&amp;"_"&amp;W$3,データシート2!$A:$SI,MATCH($R$2&amp;"_"&amp;$B124,データシート2!$A$1:$SI$1,0),0)</f>
        <v>205.78399999999999</v>
      </c>
      <c r="X124" s="925">
        <f>VLOOKUP($D$3&amp;"_"&amp;X$3,データシート2!$A:$SI,MATCH($R$2&amp;"_"&amp;$B124,データシート2!$A$1:$SI$1,0),0)</f>
        <v>182.999</v>
      </c>
      <c r="Y124" s="925">
        <f>VLOOKUP($D$3&amp;"_"&amp;Y$3,データシート2!$A:$SI,MATCH($R$2&amp;"_"&amp;$B124,データシート2!$A$1:$SI$1,0),0)</f>
        <v>33.426000000000002</v>
      </c>
      <c r="Z124" s="925">
        <f>VLOOKUP($D$3&amp;"_"&amp;Z$3,データシート2!$A:$SI,MATCH($R$2&amp;"_"&amp;$B124,データシート2!$A$1:$SI$1,0),0)</f>
        <v>209.75200000000001</v>
      </c>
      <c r="AA124" s="925">
        <f>VLOOKUP($D$3&amp;"_"&amp;AA$3,データシート2!$A:$SI,MATCH($R$2&amp;"_"&amp;$B124,データシート2!$A$1:$SI$1,0),0)</f>
        <v>187.739</v>
      </c>
      <c r="AB124" s="926">
        <f>VLOOKUP($D$3&amp;"_"&amp;AB$3,データシート2!$A:$SI,MATCH($R$2&amp;"_"&amp;$B124,データシート2!$A$1:$SI$1,0),0)</f>
        <v>241.03</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12.173999999999999</v>
      </c>
      <c r="S125" s="941">
        <f>VLOOKUP($D$3&amp;"_"&amp;S$3,データシート2!$A:$SI,MATCH($R$2&amp;"_"&amp;$C125,データシート2!$A$1:$SI$1,0),0)</f>
        <v>13.574</v>
      </c>
      <c r="T125" s="941">
        <f>VLOOKUP($D$3&amp;"_"&amp;T$3,データシート2!$A:$SI,MATCH($R$2&amp;"_"&amp;$C125,データシート2!$A$1:$SI$1,0),0)</f>
        <v>16.428999999999998</v>
      </c>
      <c r="U125" s="941">
        <f>VLOOKUP($D$3&amp;"_"&amp;U$3,データシート2!$A:$SI,MATCH($R$2&amp;"_"&amp;$C125,データシート2!$A$1:$SI$1,0),0)</f>
        <v>17.582000000000001</v>
      </c>
      <c r="V125" s="941">
        <f>VLOOKUP($D$3&amp;"_"&amp;V$3,データシート2!$A:$SI,MATCH($R$2&amp;"_"&amp;$C125,データシート2!$A$1:$SI$1,0),0)</f>
        <v>47.866999999999997</v>
      </c>
      <c r="W125" s="941">
        <f>VLOOKUP($D$3&amp;"_"&amp;W$3,データシート2!$A:$SI,MATCH($R$2&amp;"_"&amp;$C125,データシート2!$A$1:$SI$1,0),0)</f>
        <v>205.78399999999999</v>
      </c>
      <c r="X125" s="941">
        <f>VLOOKUP($D$3&amp;"_"&amp;X$3,データシート2!$A:$SI,MATCH($R$2&amp;"_"&amp;$C125,データシート2!$A$1:$SI$1,0),0)</f>
        <v>182.999</v>
      </c>
      <c r="Y125" s="941">
        <f>VLOOKUP($D$3&amp;"_"&amp;Y$3,データシート2!$A:$SI,MATCH($R$2&amp;"_"&amp;$C125,データシート2!$A$1:$SI$1,0),0)</f>
        <v>33.426000000000002</v>
      </c>
      <c r="Z125" s="941">
        <f>VLOOKUP($D$3&amp;"_"&amp;Z$3,データシート2!$A:$SI,MATCH($R$2&amp;"_"&amp;$C125,データシート2!$A$1:$SI$1,0),0)</f>
        <v>209.75200000000001</v>
      </c>
      <c r="AA125" s="941">
        <f>VLOOKUP($D$3&amp;"_"&amp;AA$3,データシート2!$A:$SI,MATCH($R$2&amp;"_"&amp;$C125,データシート2!$A$1:$SI$1,0),0)</f>
        <v>187.739</v>
      </c>
      <c r="AB125" s="942">
        <f>VLOOKUP($D$3&amp;"_"&amp;AB$3,データシート2!$A:$SI,MATCH($R$2&amp;"_"&amp;$C125,データシート2!$A$1:$SI$1,0),0)</f>
        <v>241.03</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2025-03-04T10:01:12Z</dcterms:created>
  <dcterms:modified xsi:type="dcterms:W3CDTF">2025-03-04T10:01:12Z</dcterms:modified>
  <cp:category/>
  <cp:contentStatus/>
</cp:coreProperties>
</file>