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213F1AE-9E84-4E67-A307-2FA44E7416C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<sst xmlns="http://schemas.openxmlformats.org/spreadsheetml/2006/main" count="16711" uniqueCount="2400">
  <si>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</si>
  <si>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</si>
  <si>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</si>
  <si>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</si>
  <si>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</si>
  <si>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</si>
  <si>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</si>
  <si>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</si>
  <si>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</si>
  <si>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</si>
  <si>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</si>
  <si>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</si>
  <si>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</si>
  <si>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</si>
  <si>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</si>
  <si>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</si>
  <si>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</si>
  <si>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</si>
  <si>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</si>
  <si>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</si>
  <si>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</si>
  <si>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</si>
  <si>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</si>
  <si>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</si>
  <si>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</si>
  <si>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</si>
  <si>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</si>
  <si>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</si>
  <si>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</si>
  <si>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</si>
  <si>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</si>
  <si>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</si>
  <si>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</si>
  <si>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</si>
  <si>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</si>
  <si>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</si>
  <si>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</si>
  <si>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</si>
  <si>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</si>
  <si>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</si>
  <si>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</si>
  <si>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</si>
  <si>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</si>
  <si>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</si>
  <si>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</si>
  <si>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</si>
  <si>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</si>
  <si>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</si>
  <si>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</si>
  <si>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</si>
  <si>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</si>
  <si>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</si>
  <si>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</si>
  <si>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</si>
  <si>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</si>
  <si>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</si>
  <si>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</si>
  <si>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</si>
  <si>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</si>
  <si>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</si>
  <si>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</si>
  <si>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</si>
  <si>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</si>
  <si>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</si>
  <si>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</si>
  <si>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</si>
  <si>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</si>
  <si>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</si>
  <si>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</si>
  <si>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</si>
  <si>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</si>
  <si>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</si>
  <si>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</si>
  <si>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</si>
  <si>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</si>
  <si>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</si>
  <si>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</si>
  <si>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</si>
  <si>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</si>
  <si>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</si>
  <si>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</si>
  <si>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</si>
  <si>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</si>
  <si>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</si>
  <si>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</si>
  <si>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</si>
  <si>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</si>
  <si>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</si>
  <si>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</si>
  <si>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</si>
  <si>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</si>
  <si>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</si>
  <si>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</si>
  <si>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</si>
  <si>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</si>
  <si>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</si>
  <si>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</si>
  <si>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</si>
  <si>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</si>
  <si>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</si>
  <si>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</si>
  <si>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</si>
  <si>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</si>
  <si>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</si>
  <si>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</si>
  <si>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</si>
  <si>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</si>
  <si>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</si>
  <si>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</si>
  <si>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</si>
  <si>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</si>
  <si>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</si>
  <si>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</si>
  <si>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</si>
  <si>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</si>
  <si>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</si>
  <si>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</si>
  <si>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</si>
  <si>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</si>
  <si>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</si>
  <si>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</si>
  <si>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</si>
  <si>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</si>
  <si>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</si>
  <si>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</si>
  <si>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</si>
  <si>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</si>
  <si>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</si>
  <si>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</si>
  <si>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</si>
  <si>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</si>
  <si>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</si>
  <si>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</si>
  <si>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</si>
  <si>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</si>
  <si>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</si>
  <si>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</si>
  <si>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</si>
  <si>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</si>
  <si>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</si>
  <si>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</si>
  <si>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</si>
  <si>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</si>
  <si>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</si>
  <si>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</si>
  <si>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</si>
  <si>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</si>
  <si>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</si>
  <si>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</si>
  <si>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</si>
  <si>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</si>
  <si>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</si>
  <si>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</si>
  <si>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</si>
  <si>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</si>
  <si>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</si>
  <si>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</si>
  <si>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</si>
  <si>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</si>
  <si>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</si>
  <si>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</si>
  <si>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</si>
  <si>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</si>
  <si>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</si>
  <si>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</si>
  <si>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</si>
  <si>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</si>
  <si>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</si>
  <si>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</si>
  <si>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</si>
  <si>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</si>
  <si>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</si>
  <si>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</si>
  <si>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</si>
  <si>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</si>
  <si>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</si>
  <si>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</si>
  <si>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</si>
  <si>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</si>
  <si>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</si>
  <si>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</si>
  <si>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</si>
  <si>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</si>
  <si>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</si>
  <si>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</si>
  <si>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</si>
  <si>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</si>
  <si>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</si>
  <si>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</si>
  <si>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</si>
  <si>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</si>
  <si>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</si>
  <si>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</si>
  <si>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</si>
  <si>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</si>
  <si>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</si>
  <si>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</si>
  <si>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</si>
  <si>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</si>
  <si>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</si>
  <si>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</si>
  <si>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</si>
  <si>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</si>
  <si>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</si>
  <si>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</si>
  <si>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</si>
  <si>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</si>
  <si>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</si>
  <si>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</si>
  <si>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</si>
  <si>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</si>
  <si>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</si>
  <si>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</si>
  <si>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</si>
  <si>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</si>
  <si>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</si>
  <si>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</si>
  <si>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</si>
  <si>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</si>
  <si>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</si>
  <si>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</si>
  <si>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</si>
  <si>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</si>
  <si>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</si>
  <si>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</si>
  <si>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</si>
  <si>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</si>
  <si>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</si>
  <si>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</si>
  <si>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</si>
  <si>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</si>
  <si>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</si>
  <si>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</si>
  <si>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</si>
  <si>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</si>
  <si>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</si>
  <si>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</si>
  <si>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</si>
  <si>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</si>
  <si>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</si>
  <si>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</si>
  <si>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</si>
  <si>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</si>
  <si>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</si>
  <si>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</si>
  <si>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</si>
  <si>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</si>
  <si>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</si>
  <si>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</si>
  <si>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</si>
  <si>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</si>
  <si>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</si>
  <si>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</si>
  <si>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</si>
  <si>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</si>
  <si>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</si>
  <si>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</si>
  <si>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</si>
  <si>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</si>
  <si>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</si>
  <si>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</si>
  <si>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</si>
  <si>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</si>
  <si>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</si>
  <si>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</si>
  <si>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</si>
  <si>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</si>
  <si>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</si>
  <si>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</si>
  <si>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</si>
  <si>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</si>
  <si>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</si>
  <si>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</si>
  <si>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</si>
  <si>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</si>
  <si>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</si>
  <si>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</si>
  <si>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</si>
  <si>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</si>
  <si>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</si>
  <si>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</si>
  <si>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</si>
  <si>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</si>
  <si>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</si>
  <si>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</si>
  <si>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</si>
  <si>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</si>
  <si>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</si>
  <si>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</si>
  <si>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</si>
  <si>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</si>
  <si>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</si>
  <si>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</si>
  <si>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</si>
  <si>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</si>
  <si>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</si>
  <si>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</si>
  <si>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</si>
  <si>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</si>
  <si>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</si>
  <si>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</si>
  <si>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</si>
  <si>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</si>
  <si>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</si>
  <si>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</si>
  <si>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</si>
  <si>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</si>
  <si>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</si>
  <si>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</si>
  <si>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</si>
  <si>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</si>
  <si>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</si>
  <si>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</si>
  <si>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</si>
  <si>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</si>
  <si>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</si>
  <si>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</si>
  <si>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</si>
  <si>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</si>
  <si>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</si>
  <si>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</si>
  <si>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</si>
  <si>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</si>
  <si>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</si>
  <si>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</si>
  <si>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</si>
  <si>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</si>
  <si>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</si>
  <si>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</si>
  <si>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</si>
  <si>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</si>
  <si>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</si>
  <si>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</si>
  <si>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</si>
  <si>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</si>
  <si>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</si>
  <si>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</si>
  <si>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</si>
  <si>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</si>
  <si>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</si>
  <si>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</si>
  <si>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</si>
  <si>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</si>
  <si>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</si>
  <si>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</si>
  <si>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</si>
  <si>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</si>
  <si>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</si>
  <si>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</si>
  <si>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</si>
  <si>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</si>
  <si>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</si>
  <si>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</si>
  <si>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</si>
  <si>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</si>
  <si>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</si>
  <si>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</si>
  <si>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</si>
  <si>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</si>
  <si>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</si>
  <si>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</si>
  <si>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</si>
  <si>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</si>
  <si>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</si>
  <si>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</si>
  <si>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</si>
  <si>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</si>
  <si>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</si>
  <si>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</si>
  <si>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</si>
  <si>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</si>
  <si>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</si>
  <si>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</si>
  <si>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</si>
  <si>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</si>
  <si>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</si>
  <si>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</si>
  <si>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</si>
  <si>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</si>
  <si>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</si>
  <si>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</si>
  <si>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</si>
  <si>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</si>
  <si>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</si>
  <si>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</si>
  <si>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</si>
  <si>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</si>
  <si>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</si>
  <si>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</si>
  <si>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</si>
  <si>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</si>
  <si>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</si>
  <si>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</si>
  <si>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</si>
  <si>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</si>
  <si>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</si>
  <si>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</si>
  <si>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</si>
  <si>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</si>
  <si>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</si>
  <si>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</si>
  <si>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</si>
  <si>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</si>
  <si>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</si>
  <si>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</si>
  <si>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</si>
  <si>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</si>
  <si>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</si>
  <si>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</si>
  <si>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</si>
  <si>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</si>
  <si>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</si>
  <si>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</si>
  <si>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</si>
  <si>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</si>
  <si>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</si>
  <si>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</si>
  <si>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</si>
  <si>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</si>
  <si>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</si>
  <si>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</si>
  <si>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</si>
  <si>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</si>
  <si>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</si>
  <si>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</si>
  <si>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</si>
  <si>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</si>
  <si>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</si>
  <si>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</si>
  <si>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</si>
  <si>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</si>
  <si>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</si>
  <si>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</si>
  <si>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</si>
  <si>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</si>
  <si>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</si>
  <si>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</si>
  <si>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</si>
  <si>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</si>
  <si>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</si>
  <si>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</si>
  <si>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</si>
  <si>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</si>
  <si>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</si>
  <si>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</si>
  <si>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</si>
  <si>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</si>
  <si>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</si>
  <si>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</si>
  <si>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</si>
  <si>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</si>
  <si>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</si>
  <si>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</si>
  <si>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</si>
  <si>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</si>
  <si>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</si>
  <si>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</si>
  <si>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</si>
  <si>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</si>
  <si>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</si>
  <si>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</si>
  <si>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</si>
  <si>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</si>
  <si>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</si>
  <si>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</si>
  <si>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</si>
  <si>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</si>
  <si>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</si>
  <si>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</si>
  <si>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</si>
  <si>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</si>
  <si>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</si>
  <si>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</si>
  <si>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</si>
  <si>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</si>
  <si>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</si>
  <si>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</si>
  <si>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</si>
  <si>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</si>
  <si>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</si>
  <si>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</si>
  <si>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</si>
  <si>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</si>
  <si>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</si>
  <si>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</si>
  <si>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</si>
  <si>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</si>
  <si>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</si>
  <si>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</si>
  <si>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</si>
  <si>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</si>
  <si>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</si>
  <si>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</si>
  <si>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</si>
  <si>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</si>
  <si>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</si>
  <si>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</si>
  <si>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</si>
  <si>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</si>
  <si>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</si>
  <si>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</si>
  <si>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</si>
  <si>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</si>
  <si>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</si>
  <si>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</si>
  <si>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</si>
  <si>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</si>
  <si>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</si>
  <si>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</si>
  <si>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</si>
  <si>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</si>
  <si>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</si>
  <si>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</si>
  <si>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</si>
  <si>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</si>
  <si>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</si>
  <si>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</si>
  <si>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</si>
  <si>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</si>
  <si>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</si>
  <si>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</si>
  <si>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</si>
  <si>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</si>
  <si>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</si>
  <si>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</si>
  <si>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</si>
  <si>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</si>
  <si>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</si>
  <si>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</si>
  <si>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</si>
  <si>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</si>
  <si>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</si>
  <si>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</si>
  <si>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</si>
  <si>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</si>
  <si>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</si>
  <si>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</si>
  <si>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</si>
  <si>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</si>
  <si>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</si>
  <si>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</si>
  <si>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</si>
  <si>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</si>
  <si>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</si>
  <si>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</si>
  <si>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</si>
  <si>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</si>
  <si>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</si>
  <si>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</si>
  <si>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</si>
  <si>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</si>
  <si>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</si>
  <si>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</si>
  <si>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</si>
  <si>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</si>
  <si>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</si>
  <si>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</si>
  <si>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</si>
  <si>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</si>
  <si>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</si>
  <si>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</si>
  <si>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</si>
  <si>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</si>
  <si>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</si>
  <si>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</si>
  <si>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</si>
  <si>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</si>
  <si>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</si>
  <si>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</si>
  <si>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</si>
  <si>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</si>
  <si>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</si>
  <si>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</si>
  <si>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</si>
  <si>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</si>
  <si>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</si>
  <si>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</si>
  <si>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</si>
  <si>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</si>
  <si>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</si>
  <si>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</si>
  <si>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</si>
  <si>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</si>
  <si>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</si>
  <si>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</si>
  <si>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</si>
  <si>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</si>
  <si>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</si>
  <si>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</si>
  <si>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</si>
  <si>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</si>
  <si>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</si>
  <si>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</si>
  <si>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</si>
  <si>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</si>
  <si>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</si>
  <si>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</si>
  <si>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</si>
  <si>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</si>
  <si>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</si>
  <si>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</si>
  <si>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</si>
  <si>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</si>
  <si>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</si>
  <si>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</si>
  <si>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</si>
  <si>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</si>
  <si>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</si>
  <si>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</si>
  <si>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</si>
  <si>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</si>
  <si>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</si>
  <si>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</si>
  <si>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</si>
  <si>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</si>
  <si>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</si>
  <si>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</si>
  <si>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</si>
  <si>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</si>
  <si>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</si>
  <si>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</si>
  <si>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</si>
  <si>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</si>
  <si>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</si>
  <si>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</si>
  <si>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</si>
  <si>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</si>
  <si>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</si>
  <si>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</si>
  <si>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</si>
  <si>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</si>
  <si>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</si>
  <si>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</si>
  <si>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</si>
  <si>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</si>
  <si>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</si>
  <si>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</si>
  <si>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</si>
  <si>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</si>
  <si>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</si>
  <si>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</si>
  <si>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</si>
  <si>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</si>
  <si>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</si>
  <si>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</si>
  <si>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</si>
  <si>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</si>
  <si>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</si>
  <si>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</si>
  <si>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</si>
  <si>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</si>
  <si>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</si>
  <si>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</si>
  <si>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</si>
  <si>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</si>
  <si>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</si>
  <si>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</si>
  <si>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</si>
  <si>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</si>
  <si>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</si>
  <si>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</si>
  <si>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</si>
  <si>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</si>
  <si>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</si>
  <si>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</si>
  <si>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</si>
  <si>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</si>
  <si>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</si>
  <si>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</si>
  <si>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</si>
  <si>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</si>
  <si>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</si>
  <si>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</si>
  <si>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</si>
  <si>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</si>
  <si>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</si>
  <si>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</si>
  <si>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</si>
  <si>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</si>
  <si>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</si>
  <si>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</si>
  <si>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</si>
  <si>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</si>
  <si>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</si>
  <si>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</si>
  <si>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</si>
  <si>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</si>
  <si>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</si>
  <si>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</si>
  <si>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</si>
  <si>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</si>
  <si>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</si>
  <si>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</si>
  <si>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</si>
  <si>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</si>
  <si>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</si>
  <si>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</si>
  <si>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</si>
  <si>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</si>
  <si>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</si>
  <si>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</si>
  <si>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</si>
  <si>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</si>
  <si>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</si>
  <si>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</si>
  <si>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</si>
  <si>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</si>
  <si>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</si>
  <si>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</si>
  <si>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</si>
  <si>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</si>
  <si>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</si>
  <si>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</si>
  <si>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</si>
  <si>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</si>
  <si>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</si>
  <si>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</si>
  <si>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</si>
  <si>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</si>
  <si>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</si>
  <si>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</si>
  <si>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</si>
  <si>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</si>
  <si>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</si>
  <si>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</si>
  <si>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</si>
  <si>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</si>
  <si>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</si>
  <si>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</si>
  <si>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</si>
  <si>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</si>
  <si>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</si>
  <si>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</si>
  <si>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</si>
  <si>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</si>
  <si>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</si>
  <si>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</si>
  <si>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</si>
  <si>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</si>
  <si>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</si>
  <si>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</si>
  <si>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</si>
  <si>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</si>
  <si>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</si>
  <si>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</si>
  <si>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</si>
  <si>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</si>
  <si>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</si>
  <si>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</si>
  <si>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</si>
  <si>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</si>
  <si>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</si>
  <si>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</si>
  <si>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</si>
  <si>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</si>
  <si>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</si>
  <si>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</si>
  <si>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</si>
  <si>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</si>
  <si>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</si>
  <si>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</si>
  <si>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</si>
  <si>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</si>
  <si>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</si>
  <si>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</si>
  <si>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</si>
  <si>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</si>
  <si>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</si>
  <si>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</si>
  <si>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</si>
  <si>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</si>
  <si>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</si>
  <si>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</si>
  <si>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</si>
  <si>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</si>
  <si>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</si>
  <si>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</si>
  <si>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</si>
  <si>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</si>
  <si>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</si>
  <si>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</si>
  <si>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</si>
  <si>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</si>
  <si>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</si>
  <si>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</si>
  <si>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</si>
  <si>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</si>
  <si>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</si>
  <si>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</si>
  <si>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</si>
  <si>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</si>
  <si>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</si>
  <si>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</si>
  <si>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</si>
  <si>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</si>
  <si>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</si>
  <si>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</si>
  <si>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</si>
  <si>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</si>
  <si>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</si>
  <si>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</si>
  <si>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</si>
  <si>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</si>
  <si>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</si>
  <si>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</si>
  <si>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</si>
  <si>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</si>
  <si>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</si>
  <si>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</si>
  <si>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</si>
  <si>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</si>
  <si>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</si>
  <si>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</si>
  <si>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</si>
  <si>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</si>
  <si>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</si>
  <si>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</si>
  <si>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</si>
  <si>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</si>
  <si>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</si>
  <si>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</si>
  <si>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</si>
  <si>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</si>
  <si>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</si>
  <si>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</si>
  <si>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</si>
  <si>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</si>
  <si>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</si>
  <si>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</si>
  <si>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</si>
  <si>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</si>
  <si>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</si>
  <si>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</si>
  <si>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</si>
  <si>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</si>
  <si>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</si>
  <si>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</si>
  <si>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</si>
  <si>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</si>
  <si>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</si>
  <si>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</si>
  <si>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</si>
  <si>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</si>
  <si>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</si>
  <si>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</si>
  <si>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</si>
  <si>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</si>
  <si>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</si>
  <si>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</si>
  <si>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</si>
  <si>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</si>
  <si>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</si>
  <si>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</si>
  <si>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</si>
  <si>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</si>
  <si>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</si>
  <si>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</si>
  <si>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</si>
  <si>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</si>
  <si>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</si>
  <si>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</si>
  <si>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</si>
  <si>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</si>
  <si>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</si>
  <si>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</si>
  <si>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</si>
  <si>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</si>
  <si>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</si>
  <si>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</si>
  <si>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</si>
  <si>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</si>
  <si>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</si>
  <si>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</si>
  <si>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</si>
  <si>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</si>
  <si>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</si>
  <si>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</si>
  <si>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</si>
  <si>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</si>
  <si>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</si>
  <si>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</si>
  <si>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</si>
  <si>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</si>
  <si>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</si>
  <si>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</si>
  <si>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</si>
  <si>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</si>
  <si>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</si>
  <si>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</si>
  <si>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</si>
  <si>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</si>
  <si>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</si>
  <si>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</si>
  <si>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</si>
  <si>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</si>
  <si>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</si>
  <si>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</si>
  <si>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</si>
  <si>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</si>
  <si>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</si>
  <si>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</si>
  <si>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</si>
  <si>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</si>
  <si>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</si>
  <si>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</si>
  <si>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</si>
  <si>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</si>
  <si>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</si>
  <si>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</si>
  <si>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</si>
  <si>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</si>
  <si>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</si>
  <si>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</si>
  <si>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</si>
  <si>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</si>
  <si>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</si>
  <si>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</si>
  <si>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</si>
  <si>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</si>
  <si>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</si>
  <si>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</si>
  <si>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</si>
  <si>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</si>
  <si>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</si>
  <si>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</si>
  <si>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</si>
  <si>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</si>
  <si>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</si>
  <si>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</si>
  <si>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</si>
  <si>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</si>
  <si>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</si>
  <si>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</si>
  <si>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</si>
  <si>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</si>
  <si>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</si>
  <si>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</si>
  <si>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</si>
  <si>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</si>
  <si>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</si>
  <si>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</si>
  <si>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</si>
  <si>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</si>
  <si>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</si>
  <si>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</si>
  <si>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</si>
  <si>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</si>
  <si>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</si>
  <si>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</si>
  <si>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</si>
  <si>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</si>
  <si>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</si>
  <si>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</si>
  <si>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</si>
  <si>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</si>
  <si>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</si>
  <si>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</si>
  <si>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</si>
  <si>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</si>
  <si>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</si>
  <si>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</si>
  <si>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</si>
  <si>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</si>
  <si>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</si>
  <si>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</si>
  <si>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</si>
  <si>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</si>
  <si>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</si>
  <si>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</si>
  <si>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</si>
  <si>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</si>
  <si>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</si>
  <si>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</si>
  <si>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</si>
  <si>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</si>
  <si>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</si>
  <si>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</si>
  <si>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</si>
  <si>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</si>
  <si>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</si>
  <si>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</si>
  <si>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</si>
  <si>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</si>
  <si>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</si>
  <si>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</si>
  <si>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</si>
  <si>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</si>
  <si>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</si>
  <si>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</si>
  <si>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</si>
  <si>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</si>
  <si>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</si>
  <si>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</si>
  <si>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</si>
  <si>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</si>
  <si>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</si>
  <si>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</si>
  <si>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</si>
  <si>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</si>
  <si>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</si>
  <si>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</si>
  <si>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</si>
  <si>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</si>
  <si>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</si>
  <si>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</si>
  <si>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</si>
  <si>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</si>
  <si>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</si>
  <si>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</si>
  <si>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</si>
  <si>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</si>
  <si>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</si>
  <si>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</si>
  <si>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</si>
  <si>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</si>
  <si>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</si>
  <si>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</si>
  <si>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</si>
  <si>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</si>
  <si>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</si>
  <si>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</si>
  <si>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</si>
  <si>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</si>
  <si>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</si>
  <si>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</si>
  <si>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</si>
  <si>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</si>
  <si>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</si>
  <si>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</si>
  <si>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</si>
  <si>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</si>
  <si>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</si>
  <si>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</si>
  <si>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</si>
  <si>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</si>
  <si>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</si>
  <si>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</si>
  <si>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</si>
  <si>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</si>
  <si>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</si>
  <si>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</si>
  <si>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</si>
  <si>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</si>
  <si>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</si>
  <si>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</si>
  <si>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</si>
  <si>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</si>
  <si>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</si>
  <si>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</si>
  <si>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</si>
  <si>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</si>
  <si>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</si>
  <si>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</si>
  <si>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</si>
  <si>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</si>
  <si>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</si>
  <si>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</si>
  <si>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</si>
  <si>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</si>
  <si>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</si>
  <si>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</si>
  <si>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</si>
  <si>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</si>
  <si>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</si>
  <si>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</si>
  <si>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</si>
  <si>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</si>
  <si>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</si>
  <si>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</si>
  <si>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</si>
  <si>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</si>
  <si>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</si>
  <si>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</si>
  <si>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</si>
  <si>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</si>
  <si>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</si>
  <si>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</si>
  <si>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</si>
  <si>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</si>
  <si>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</si>
  <si>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</si>
  <si>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</si>
  <si>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</si>
  <si>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</si>
  <si>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</si>
  <si>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</si>
  <si>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</si>
  <si>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</si>
  <si>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</si>
  <si>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</si>
  <si>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</si>
  <si>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</si>
  <si>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</si>
  <si>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</si>
  <si>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</si>
  <si>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</si>
  <si>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</si>
  <si>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</si>
  <si>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</si>
  <si>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</si>
  <si>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</si>
  <si>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</si>
  <si>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</si>
  <si>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</si>
  <si>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</si>
  <si>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</si>
  <si>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</si>
  <si>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</si>
  <si>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</si>
  <si>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</si>
  <si>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</si>
  <si>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</si>
  <si>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</si>
  <si>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</si>
  <si>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</si>
  <si>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</si>
  <si>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</si>
  <si>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</si>
  <si>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</si>
  <si>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</si>
  <si>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</si>
  <si>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</si>
  <si>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</si>
  <si>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</si>
  <si>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</si>
  <si>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</si>
  <si>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</si>
  <si>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</si>
  <si>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</si>
  <si>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</si>
  <si>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</si>
  <si>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</si>
  <si>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</si>
  <si>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</si>
  <si>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</si>
  <si>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</si>
  <si>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</si>
  <si>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</si>
  <si>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</si>
  <si>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</si>
  <si>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</si>
  <si>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</si>
  <si>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</si>
  <si>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</si>
  <si>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</si>
  <si>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</si>
  <si>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</si>
  <si>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</si>
  <si>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</si>
  <si>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</si>
  <si>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</si>
  <si>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</si>
  <si>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</si>
  <si>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</si>
  <si>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</si>
  <si>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</si>
  <si>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</si>
  <si>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</si>
  <si>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</si>
  <si>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</si>
  <si>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</si>
  <si>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</si>
  <si>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</si>
  <si>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</si>
  <si>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</si>
  <si>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</si>
  <si>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</si>
  <si>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</si>
  <si>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</si>
  <si>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</si>
  <si>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</si>
  <si>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</si>
  <si>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</si>
  <si>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</si>
  <si>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</si>
  <si>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</si>
  <si>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</si>
  <si>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</si>
  <si>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</si>
  <si>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</si>
  <si>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</si>
  <si>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</si>
  <si>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</si>
  <si>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</si>
  <si>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</si>
  <si>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</si>
  <si>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</si>
  <si>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</si>
  <si>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</si>
  <si>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</si>
  <si>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</si>
  <si>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</si>
  <si>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</si>
  <si>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</si>
  <si>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</si>
  <si>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</si>
  <si>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</si>
  <si>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</si>
  <si>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</si>
  <si>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</si>
  <si>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</si>
  <si>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</si>
  <si>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</si>
  <si>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</si>
  <si>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</si>
  <si>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</si>
  <si>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</si>
  <si>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</si>
  <si>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</si>
  <si>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</si>
  <si>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</si>
  <si>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</si>
  <si>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</si>
  <si>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</si>
  <si>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</si>
  <si>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</si>
  <si>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</si>
  <si>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</si>
  <si>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</si>
  <si>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</si>
  <si>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</si>
  <si>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</si>
  <si>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</si>
  <si>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</si>
  <si>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</si>
  <si>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</si>
  <si>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</si>
  <si>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</si>
  <si>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</si>
  <si>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</si>
  <si>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</si>
  <si>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</si>
  <si>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</si>
  <si>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</si>
  <si>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</si>
  <si>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</si>
  <si>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</si>
  <si>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</si>
  <si>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</si>
  <si>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</si>
  <si>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</si>
  <si>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</si>
  <si>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</si>
  <si>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</si>
  <si>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</si>
  <si>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</si>
  <si>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</si>
  <si>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</si>
  <si>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</si>
  <si>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</si>
  <si>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</si>
  <si>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</si>
  <si>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</si>
  <si>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</si>
  <si>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</si>
  <si>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</si>
  <si>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</si>
  <si>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</si>
  <si>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</si>
  <si>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</si>
  <si>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</si>
  <si>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</si>
  <si>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</si>
  <si>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</si>
  <si>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</si>
  <si>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</si>
  <si>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</si>
  <si>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</si>
  <si>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</si>
  <si>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</si>
  <si>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</si>
  <si>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</si>
  <si>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</si>
  <si>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</si>
  <si>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</si>
  <si>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</si>
  <si>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</si>
  <si>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</si>
  <si>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</si>
  <si>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</si>
  <si>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</si>
  <si>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</si>
  <si>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</si>
  <si>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</si>
  <si>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</si>
  <si>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</si>
  <si>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</si>
  <si>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</si>
  <si>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</si>
  <si>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</si>
  <si>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</si>
  <si>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</si>
  <si>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</si>
  <si>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</si>
  <si>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</si>
  <si>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</si>
  <si>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</si>
  <si>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</si>
  <si>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</si>
  <si>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</si>
  <si>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</si>
  <si>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</si>
  <si>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</si>
  <si>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</si>
  <si>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</si>
  <si>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</si>
  <si>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</si>
  <si>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</si>
  <si>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</si>
  <si>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</si>
  <si>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</si>
  <si>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</si>
  <si>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</si>
  <si>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</si>
  <si>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</si>
  <si>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</si>
  <si>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</si>
  <si>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</si>
  <si>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</si>
  <si>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</si>
  <si>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</si>
  <si>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</si>
  <si>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</si>
  <si>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</si>
  <si>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</si>
  <si>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</si>
  <si>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</si>
  <si>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</si>
  <si>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</si>
  <si>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</si>
  <si>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</si>
  <si>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</si>
  <si>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</si>
  <si>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</si>
  <si>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</si>
  <si>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</si>
  <si>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</si>
  <si>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</si>
  <si>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</si>
  <si>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</si>
  <si>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</si>
  <si>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</si>
  <si>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</si>
  <si>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</si>
  <si>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</si>
  <si>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</si>
  <si>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</si>
  <si>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</si>
  <si>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</si>
  <si>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</si>
  <si>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</si>
  <si>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</si>
  <si>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</si>
  <si>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</si>
  <si>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</si>
  <si>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</si>
  <si>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</si>
  <si>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</si>
  <si>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</si>
  <si>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</si>
  <si>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</si>
  <si>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</si>
  <si>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</si>
  <si>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</si>
  <si>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</si>
  <si>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</si>
  <si>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</si>
  <si>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</si>
  <si>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</si>
  <si>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</si>
  <si>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</si>
  <si>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</si>
  <si>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</si>
  <si>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</si>
  <si>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</si>
  <si>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</si>
  <si>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</si>
  <si>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</si>
  <si>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</si>
  <si>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</si>
  <si>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</si>
  <si>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</si>
  <si>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</si>
  <si>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</si>
  <si>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</si>
  <si>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</si>
  <si>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</si>
  <si>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</si>
  <si>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</si>
  <si>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</si>
  <si>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</si>
  <si>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</si>
  <si>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</si>
  <si>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</si>
  <si>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</si>
  <si>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</si>
  <si>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</si>
  <si>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</si>
  <si>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</si>
  <si>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</si>
  <si>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</si>
  <si>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</si>
  <si>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</si>
  <si>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</si>
  <si>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</si>
  <si>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</si>
  <si>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</si>
  <si>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</si>
  <si>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</si>
  <si>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</si>
  <si>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</si>
  <si>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</si>
  <si>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</si>
  <si>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</si>
  <si>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</si>
  <si>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</si>
  <si>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</si>
  <si>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</si>
  <si>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</si>
  <si>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</si>
  <si>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</si>
  <si>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</si>
  <si>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</si>
  <si>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</si>
  <si>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</si>
  <si>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</si>
  <si>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</si>
  <si>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</si>
  <si>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</si>
  <si>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</si>
  <si>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</si>
  <si>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</si>
  <si>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</si>
  <si>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</si>
  <si>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</si>
  <si>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</si>
  <si>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</si>
  <si>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</si>
  <si>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</si>
  <si>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</si>
  <si>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</si>
  <si>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</si>
  <si>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</si>
  <si>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</si>
  <si>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</si>
  <si>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</si>
  <si>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</si>
  <si>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</si>
  <si>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</si>
  <si>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</si>
  <si>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</si>
  <si>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</si>
  <si>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</si>
  <si>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</si>
  <si>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</si>
  <si>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</si>
  <si>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</si>
  <si>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</si>
  <si>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</si>
  <si>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</si>
  <si>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</si>
  <si>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</si>
  <si>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</si>
  <si>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</si>
  <si>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</si>
  <si>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</si>
  <si>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</si>
  <si>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</si>
  <si>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</si>
  <si>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</si>
  <si>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</si>
  <si>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</si>
  <si>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</si>
  <si>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</si>
  <si>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</si>
  <si>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</si>
  <si>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</si>
  <si>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</si>
  <si>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</si>
  <si>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</si>
  <si>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</si>
  <si>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</si>
  <si>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</si>
  <si>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</si>
  <si>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</si>
  <si>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</si>
  <si>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</si>
  <si>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</si>
  <si>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</si>
  <si>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</si>
  <si>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</si>
  <si>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</si>
  <si>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</si>
  <si>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</si>
  <si>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</si>
  <si>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</si>
  <si>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</si>
  <si>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</si>
  <si>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</si>
  <si>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</si>
  <si>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</si>
  <si>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</si>
  <si>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</si>
  <si>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</si>
  <si>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</si>
  <si>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</si>
  <si>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</si>
  <si>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</si>
  <si>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</si>
  <si>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</si>
  <si>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</si>
  <si>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</si>
  <si>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</si>
  <si>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</si>
  <si>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</si>
  <si>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</si>
  <si>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</si>
  <si>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</si>
  <si>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</si>
  <si>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</si>
  <si>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</si>
  <si>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</si>
  <si>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</si>
  <si>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</si>
  <si>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</si>
  <si>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</si>
  <si>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</si>
  <si>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</si>
  <si>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</si>
  <si>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</si>
  <si>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</si>
  <si>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</si>
  <si>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</si>
  <si>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</si>
  <si>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</si>
  <si>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</si>
  <si>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</si>
  <si>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</si>
  <si>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</si>
  <si>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</si>
  <si>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</si>
  <si>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</si>
  <si>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</si>
  <si>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</si>
  <si>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</si>
  <si>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</si>
  <si>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</si>
  <si>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</si>
  <si>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</si>
  <si>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</si>
  <si>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</si>
  <si>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</si>
  <si>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</si>
  <si>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</si>
  <si>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</si>
  <si>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</si>
  <si>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</si>
  <si>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</si>
  <si>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</si>
  <si>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</si>
  <si>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</si>
  <si>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</si>
  <si>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</si>
  <si>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</si>
  <si>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</si>
  <si>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</si>
  <si>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</si>
  <si>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</si>
  <si>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</si>
  <si>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</si>
  <si>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</si>
  <si>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</si>
  <si>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</si>
  <si>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</si>
  <si>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</si>
  <si>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</si>
  <si>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</si>
  <si>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</si>
  <si>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</si>
  <si>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</si>
  <si>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</si>
  <si>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</si>
  <si>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</si>
  <si>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</si>
  <si>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</si>
  <si>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</si>
  <si>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</si>
  <si>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</si>
  <si>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</si>
  <si>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</si>
  <si>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</si>
  <si>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</si>
  <si>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</si>
  <si>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</si>
  <si>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</si>
  <si>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</si>
  <si>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</si>
  <si>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</si>
  <si>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</si>
  <si>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</si>
  <si>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</si>
  <si>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</si>
  <si>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</si>
  <si>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</si>
  <si>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</si>
  <si>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</si>
  <si>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</si>
  <si>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</si>
  <si>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</si>
  <si>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</si>
  <si>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</si>
  <si>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</si>
  <si>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</si>
  <si>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</si>
  <si>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</si>
  <si>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</si>
  <si>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</si>
  <si>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</si>
  <si>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</si>
  <si>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</si>
  <si>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</si>
  <si>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</si>
  <si>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</si>
  <si>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</si>
  <si>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</si>
  <si>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</si>
  <si>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</si>
  <si>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</si>
  <si>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</si>
  <si>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38206</t>
  </si>
  <si>
    <t>西条市</t>
  </si>
  <si>
    <t>38206_令和4年度</t>
  </si>
  <si>
    <t>38206_令和6年度</t>
  </si>
  <si>
    <t>38205</t>
  </si>
  <si>
    <t>新居浜市</t>
  </si>
  <si>
    <t>38205_令和4年度</t>
  </si>
  <si>
    <t>38205_令和6年度</t>
  </si>
  <si>
    <t>38506</t>
  </si>
  <si>
    <t>愛南町</t>
  </si>
  <si>
    <t>38506_令和4年度</t>
  </si>
  <si>
    <t>38506_令和6年度</t>
  </si>
  <si>
    <t>38204</t>
  </si>
  <si>
    <t>八幡浜市</t>
  </si>
  <si>
    <t>38204_令和4年度</t>
  </si>
  <si>
    <t>38204_令和6年度</t>
  </si>
  <si>
    <t>38401</t>
  </si>
  <si>
    <t>38401_令和4年度</t>
  </si>
  <si>
    <t>38401_令和6年度</t>
  </si>
  <si>
    <t>38402</t>
  </si>
  <si>
    <t>砥部町</t>
  </si>
  <si>
    <t>38402_令和4年度</t>
  </si>
  <si>
    <t>38402_令和6年度</t>
  </si>
  <si>
    <t>38442</t>
  </si>
  <si>
    <t>伊方町</t>
  </si>
  <si>
    <t>38442_令和4年度</t>
  </si>
  <si>
    <t>38442_令和6年度</t>
  </si>
  <si>
    <t>38422</t>
  </si>
  <si>
    <t>内子町</t>
  </si>
  <si>
    <t>38422_令和4年度</t>
  </si>
  <si>
    <t>38422_令和6年度</t>
  </si>
  <si>
    <t>38203</t>
  </si>
  <si>
    <t>宇和島市</t>
  </si>
  <si>
    <t>38203_令和4年度</t>
  </si>
  <si>
    <t>38203_令和6年度</t>
  </si>
  <si>
    <t>38356</t>
  </si>
  <si>
    <t>上島町</t>
  </si>
  <si>
    <t>38356_令和4年度</t>
  </si>
  <si>
    <t>38356_令和6年度</t>
  </si>
  <si>
    <t>38484</t>
  </si>
  <si>
    <t>松野町</t>
  </si>
  <si>
    <t>38484_令和4年度</t>
  </si>
  <si>
    <t>38484_令和6年度</t>
  </si>
  <si>
    <t>38386</t>
  </si>
  <si>
    <t>久万高原町</t>
  </si>
  <si>
    <t>38386_令和4年度</t>
  </si>
  <si>
    <t>38386_令和6年度</t>
  </si>
  <si>
    <t>38488</t>
  </si>
  <si>
    <t>鬼北町</t>
  </si>
  <si>
    <t>38488_令和4年度</t>
  </si>
  <si>
    <t>38488_令和6年度</t>
  </si>
  <si>
    <t>38213</t>
  </si>
  <si>
    <t>四国中央市</t>
  </si>
  <si>
    <t>38213_令和4年度</t>
  </si>
  <si>
    <t>38213_令和6年度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</si>
  <si>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</si>
  <si>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</si>
  <si>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</si>
  <si>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</si>
  <si>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</si>
  <si>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</si>
  <si>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</si>
  <si>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</si>
  <si>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</si>
  <si>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</si>
  <si>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</si>
  <si>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</si>
  <si>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</si>
  <si>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</si>
  <si>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</si>
  <si>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</si>
  <si>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</si>
  <si>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</si>
  <si>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</si>
  <si>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</si>
  <si>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</si>
  <si>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</si>
  <si>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</si>
  <si>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</si>
  <si>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</si>
  <si>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</si>
  <si>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</si>
  <si>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</si>
  <si>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</si>
  <si>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</si>
  <si>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</si>
  <si>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</si>
  <si>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</si>
  <si>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</si>
  <si>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</si>
  <si>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</si>
  <si>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</si>
  <si>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</si>
  <si>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</si>
  <si>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</si>
  <si>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</si>
  <si>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</si>
  <si>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</si>
  <si>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</si>
  <si>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</si>
  <si>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</si>
  <si>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</si>
  <si>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</si>
  <si>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</si>
  <si>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</si>
  <si>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</si>
  <si>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</si>
  <si>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</si>
  <si>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</si>
  <si>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</si>
  <si>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</si>
  <si>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</si>
  <si>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</si>
  <si>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</si>
  <si>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</si>
  <si>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</si>
  <si>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</si>
  <si>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</si>
  <si>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</si>
  <si>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</si>
  <si>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</si>
  <si>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</si>
  <si>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</si>
  <si>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</si>
  <si>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</si>
  <si>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</si>
  <si>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</si>
  <si>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</si>
  <si>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</si>
  <si>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</si>
  <si>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</si>
  <si>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</si>
  <si>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</si>
  <si>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</si>
  <si>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</si>
  <si>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</si>
  <si>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</si>
  <si>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</si>
  <si>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</si>
  <si>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</si>
  <si>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</si>
  <si>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</si>
  <si>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</si>
  <si>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</si>
  <si>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</si>
  <si>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</si>
  <si>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</si>
  <si>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</si>
  <si>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</si>
  <si>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</si>
  <si>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</si>
  <si>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</si>
  <si>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</si>
  <si>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</si>
  <si>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</si>
  <si>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</si>
  <si>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</si>
  <si>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</si>
  <si>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</si>
  <si>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</si>
  <si>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</si>
  <si>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</si>
  <si>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</si>
  <si>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</si>
  <si>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</si>
  <si>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</si>
  <si>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</si>
  <si>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</si>
  <si>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</si>
  <si>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</si>
  <si>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</si>
  <si>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</si>
  <si>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</si>
  <si>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</si>
  <si>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</si>
  <si>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</si>
  <si>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</si>
  <si>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</si>
  <si>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</si>
  <si>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</si>
  <si>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</si>
  <si>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</si>
  <si>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</si>
  <si>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</si>
  <si>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</si>
  <si>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</si>
  <si>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</si>
  <si>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</si>
  <si>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</si>
  <si>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</si>
  <si>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</si>
  <si>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</si>
  <si>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</si>
  <si>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</si>
  <si>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</si>
  <si>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</si>
  <si>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</si>
  <si>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</si>
  <si>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</si>
  <si>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</si>
  <si>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</si>
  <si>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</si>
  <si>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</si>
  <si>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</si>
  <si>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</si>
  <si>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</si>
  <si>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</si>
  <si>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</si>
  <si>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</si>
  <si>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</si>
  <si>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</si>
  <si>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</si>
  <si>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</si>
  <si>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</si>
  <si>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</si>
  <si>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</si>
  <si>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</si>
  <si>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</si>
  <si>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</si>
  <si>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</si>
  <si>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</si>
  <si>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</si>
  <si>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</si>
  <si>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</si>
  <si>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</si>
  <si>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</si>
  <si>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</si>
  <si>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</si>
  <si>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</si>
  <si>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</si>
  <si>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</si>
  <si>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</si>
  <si>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</si>
  <si>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</si>
  <si>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</si>
  <si>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</si>
  <si>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</si>
  <si>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</si>
  <si>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</si>
  <si>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</si>
  <si>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</si>
  <si>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</si>
  <si>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</si>
  <si>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</si>
  <si>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</si>
  <si>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</si>
  <si>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</si>
  <si>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</si>
  <si>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</si>
  <si>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</si>
  <si>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</si>
  <si>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</si>
  <si>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</si>
  <si>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</si>
  <si>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</si>
  <si>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</si>
  <si>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</si>
  <si>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</si>
  <si>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</si>
  <si>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</si>
  <si>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</si>
  <si>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</si>
  <si>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</si>
  <si>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</si>
  <si>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</si>
  <si>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</si>
  <si>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</si>
  <si>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</si>
  <si>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</si>
  <si>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</si>
  <si>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</si>
  <si>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</si>
  <si>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</si>
  <si>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</si>
  <si>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</si>
  <si>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</si>
  <si>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</si>
  <si>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</si>
  <si>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</si>
  <si>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</si>
  <si>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</si>
  <si>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</si>
  <si>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</si>
  <si>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</si>
  <si>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</si>
  <si>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</si>
  <si>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</si>
  <si>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</si>
  <si>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</si>
  <si>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</si>
  <si>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</si>
  <si>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</si>
  <si>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</si>
  <si>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</si>
  <si>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</si>
  <si>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</si>
  <si>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</si>
  <si>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</si>
  <si>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</si>
  <si>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</si>
  <si>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</si>
  <si>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</si>
  <si>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</si>
  <si>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</si>
  <si>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</si>
  <si>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</si>
  <si>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</si>
  <si>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</si>
  <si>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</si>
  <si>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</si>
  <si>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</si>
  <si>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</si>
  <si>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</si>
  <si>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</si>
  <si>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</si>
  <si>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</si>
  <si>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</si>
  <si>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</si>
  <si>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</si>
  <si>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</si>
  <si>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</si>
  <si>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</si>
  <si>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</si>
  <si>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</si>
  <si>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</si>
  <si>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</si>
  <si>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</si>
  <si>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</si>
  <si>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</si>
  <si>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</si>
  <si>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</si>
  <si>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</si>
  <si>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</si>
  <si>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</si>
  <si>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</si>
  <si>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</si>
  <si>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</si>
  <si>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</si>
  <si>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</si>
  <si>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</si>
  <si>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</si>
  <si>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</si>
  <si>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</si>
  <si>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</si>
  <si>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</si>
  <si>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</si>
  <si>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</si>
  <si>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</si>
  <si>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</si>
  <si>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</si>
  <si>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</si>
  <si>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</si>
  <si>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</si>
  <si>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</si>
  <si>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</si>
  <si>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</si>
  <si>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</si>
  <si>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</si>
  <si>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</si>
  <si>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</si>
  <si>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</si>
  <si>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</si>
  <si>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</si>
  <si>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</si>
  <si>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</si>
  <si>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</si>
  <si>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</si>
  <si>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</si>
  <si>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</si>
  <si>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</si>
  <si>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</si>
  <si>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</si>
  <si>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</si>
  <si>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</si>
  <si>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</si>
  <si>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</si>
  <si>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</si>
  <si>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</si>
  <si>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</si>
  <si>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</si>
  <si>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</si>
  <si>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</si>
  <si>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</si>
  <si>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</si>
  <si>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</si>
  <si>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</si>
  <si>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</si>
  <si>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</si>
  <si>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</si>
  <si>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</si>
  <si>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</si>
  <si>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</si>
  <si>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</si>
  <si>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</si>
  <si>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</si>
  <si>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</si>
  <si>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</si>
  <si>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</si>
  <si>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</si>
  <si>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</si>
  <si>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</si>
  <si>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</si>
  <si>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</si>
  <si>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</si>
  <si>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</si>
  <si>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</si>
  <si>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</si>
  <si>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</si>
  <si>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</si>
  <si>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</si>
  <si>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</si>
  <si>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</si>
  <si>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</si>
  <si>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</si>
  <si>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</si>
  <si>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</si>
  <si>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</si>
  <si>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</si>
  <si>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</si>
  <si>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</si>
  <si>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</si>
  <si>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</si>
  <si>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</si>
  <si>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</si>
  <si>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</si>
  <si>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</si>
  <si>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</si>
  <si>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</si>
  <si>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</si>
  <si>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</si>
  <si>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</si>
  <si>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</si>
  <si>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</si>
  <si>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</si>
  <si>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</si>
  <si>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</si>
  <si>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</si>
  <si>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</si>
  <si>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</si>
  <si>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</si>
  <si>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</si>
  <si>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</si>
  <si>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</si>
  <si>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</si>
  <si>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</si>
  <si>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</si>
  <si>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</si>
  <si>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</si>
  <si>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</si>
  <si>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</si>
  <si>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</si>
  <si>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</si>
  <si>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</si>
  <si>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</si>
  <si>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</si>
  <si>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</si>
  <si>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</si>
  <si>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</si>
  <si>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</si>
  <si>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</si>
  <si>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</si>
  <si>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</si>
  <si>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</si>
  <si>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</si>
  <si>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</si>
  <si>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</si>
  <si>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</si>
  <si>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</si>
  <si>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</si>
  <si>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</si>
  <si>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</si>
  <si>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</si>
  <si>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</si>
  <si>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</si>
  <si>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</si>
  <si>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</si>
  <si>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</si>
  <si>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</si>
  <si>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</si>
  <si>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</si>
  <si>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</si>
  <si>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</si>
  <si>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</si>
  <si>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</si>
  <si>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</si>
  <si>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</si>
  <si>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</si>
  <si>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</si>
  <si>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</si>
  <si>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</si>
  <si>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</si>
  <si>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</si>
  <si>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</si>
  <si>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</si>
  <si>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</si>
  <si>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</si>
  <si>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</si>
  <si>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</si>
  <si>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</si>
  <si>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</si>
  <si>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</si>
  <si>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</si>
  <si>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</si>
  <si>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</si>
  <si>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</si>
  <si>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</si>
  <si>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</si>
  <si>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</si>
  <si>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</si>
  <si>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</si>
  <si>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</si>
  <si>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</si>
  <si>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</si>
  <si>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</si>
  <si>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</si>
  <si>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</si>
  <si>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</si>
  <si>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</si>
  <si>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</si>
  <si>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</si>
  <si>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</si>
  <si>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</si>
  <si>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</si>
  <si>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</si>
  <si>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</si>
  <si>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</si>
  <si>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</si>
  <si>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</si>
  <si>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</si>
  <si>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</si>
  <si>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</si>
  <si>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</si>
  <si>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</si>
  <si>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</si>
  <si>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</si>
  <si>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</si>
  <si>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</si>
  <si>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</si>
  <si>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</si>
  <si>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</si>
  <si>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</si>
  <si>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</si>
  <si>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</si>
  <si>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</si>
  <si>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</si>
  <si>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</si>
  <si>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</si>
  <si>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</si>
  <si>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</si>
  <si>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</si>
  <si>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</si>
  <si>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</si>
  <si>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</si>
  <si>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</si>
  <si>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</si>
  <si>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</si>
  <si>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</si>
  <si>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</si>
  <si>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</si>
  <si>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</si>
  <si>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</si>
  <si>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</si>
  <si>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</si>
  <si>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</si>
  <si>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</si>
  <si>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</si>
  <si>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</si>
  <si>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</si>
  <si>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</si>
  <si>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</si>
  <si>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</si>
  <si>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</si>
  <si>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</si>
  <si>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</si>
  <si>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</si>
  <si>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</si>
  <si>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</si>
  <si>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</si>
  <si>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</si>
  <si>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</si>
  <si>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</si>
  <si>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</si>
  <si>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</si>
  <si>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</si>
  <si>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</si>
  <si>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</si>
  <si>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</si>
  <si>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</si>
  <si>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</si>
  <si>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</si>
  <si>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</si>
  <si>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</si>
  <si>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</si>
  <si>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</si>
  <si>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</si>
  <si>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</si>
  <si>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</si>
  <si>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</si>
  <si>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</si>
  <si>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</si>
  <si>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</si>
  <si>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</si>
  <si>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</si>
  <si>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</si>
  <si>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</si>
  <si>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</si>
  <si>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</si>
  <si>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</si>
  <si>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</si>
  <si>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</si>
  <si>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</si>
  <si>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</si>
  <si>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</si>
  <si>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</si>
  <si>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</si>
  <si>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</si>
  <si>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</si>
  <si>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</si>
  <si>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</si>
  <si>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</si>
  <si>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</si>
  <si>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</si>
  <si>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</si>
  <si>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</si>
  <si>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</si>
  <si>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</si>
  <si>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</si>
  <si>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</si>
  <si>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</si>
  <si>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</si>
  <si>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</si>
  <si>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</si>
  <si>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</si>
  <si>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</si>
  <si>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</si>
  <si>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</si>
  <si>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</si>
  <si>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</si>
  <si>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</si>
  <si>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</si>
  <si>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</si>
  <si>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</si>
  <si>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</si>
  <si>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</si>
  <si>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</si>
  <si>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</si>
  <si>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</si>
  <si>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</si>
  <si>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</si>
  <si>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</si>
  <si>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</si>
  <si>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</si>
  <si>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</si>
  <si>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</si>
  <si>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</si>
  <si>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</si>
  <si>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</si>
  <si>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</si>
  <si>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</si>
  <si>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</si>
  <si>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</si>
  <si>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</si>
  <si>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</si>
  <si>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</si>
  <si>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</si>
  <si>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</si>
  <si>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</si>
  <si>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</si>
  <si>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</si>
  <si>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</si>
  <si>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</si>
  <si>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</si>
  <si>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</si>
  <si>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</si>
  <si>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</si>
  <si>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</si>
  <si>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</si>
  <si>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</si>
  <si>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</si>
  <si>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</si>
  <si>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</si>
  <si>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</si>
  <si>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</si>
  <si>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</si>
  <si>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</si>
  <si>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</si>
  <si>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</si>
  <si>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</si>
  <si>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</si>
  <si>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</si>
  <si>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</si>
  <si>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</si>
  <si>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</si>
  <si>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</si>
  <si>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</si>
  <si>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</si>
  <si>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</si>
  <si>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</si>
  <si>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</si>
  <si>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</si>
  <si>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</si>
  <si>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</si>
  <si>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</si>
  <si>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</si>
  <si>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</si>
  <si>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</si>
  <si>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</si>
  <si>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</si>
  <si>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</si>
  <si>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</si>
  <si>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</si>
  <si>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</si>
  <si>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</si>
  <si>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</si>
  <si>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</si>
  <si>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</si>
  <si>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</si>
  <si>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</si>
  <si>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</si>
  <si>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</si>
  <si>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</si>
  <si>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</si>
  <si>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38210</t>
  </si>
  <si>
    <t>伊予市</t>
  </si>
  <si>
    <t>38210_令和4年度</t>
  </si>
  <si>
    <t>38210_令和6年度</t>
  </si>
  <si>
    <t>38214</t>
  </si>
  <si>
    <t>西予市</t>
  </si>
  <si>
    <t>38214_令和4年度</t>
  </si>
  <si>
    <t>38214_令和6年度</t>
  </si>
  <si>
    <t>38215</t>
  </si>
  <si>
    <t>東温市</t>
  </si>
  <si>
    <t>38215_令和4年度</t>
  </si>
  <si>
    <t>38215_令和6年度</t>
  </si>
  <si>
    <t>38202</t>
  </si>
  <si>
    <t>今治市</t>
  </si>
  <si>
    <t>38202_令和4年度</t>
  </si>
  <si>
    <t>38202_令和6年度</t>
  </si>
  <si>
    <t>38201</t>
  </si>
  <si>
    <t>松山市</t>
  </si>
  <si>
    <t>38201_令和4年度</t>
  </si>
  <si>
    <t>38201_令和6年度</t>
  </si>
  <si>
    <t>38_平成2年度</t>
  </si>
  <si>
    <t>38</t>
  </si>
  <si>
    <t>愛媛県</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</si>
  <si>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</si>
  <si>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</si>
  <si>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</si>
  <si>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</si>
  <si>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</si>
  <si>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</si>
  <si>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</si>
  <si>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</si>
  <si>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</si>
  <si>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</si>
  <si>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</si>
  <si>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</si>
  <si>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</si>
  <si>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</si>
  <si>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</si>
  <si>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</si>
  <si>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</si>
  <si>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</si>
  <si>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38_令和5年度</t>
  </si>
  <si>
    <t>38_令和6年度</t>
  </si>
  <si>
    <t>38207_令和7年度</t>
  </si>
  <si>
    <t>38207_令和8年度</t>
  </si>
  <si>
    <t>38207_令和9年度</t>
  </si>
  <si>
    <t>38207_令和10年度</t>
  </si>
  <si>
    <t>38207_令和11年度</t>
  </si>
  <si>
    <t>38207_令和12年度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</si>
</sst>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4.4509874133651408</c:v>
                </c:pt>
                <c:pt idx="1">
                  <c:v>5.0857576207546664</c:v>
                </c:pt>
                <c:pt idx="2">
                  <c:v>4.8021264442258076</c:v>
                </c:pt>
                <c:pt idx="3">
                  <c:v>5.2765925504731044</c:v>
                </c:pt>
                <c:pt idx="4">
                  <c:v>6.0661640381601618</c:v>
                </c:pt>
                <c:pt idx="5">
                  <c:v>6.2267855184000007</c:v>
                </c:pt>
                <c:pt idx="6">
                  <c:v>6.2245381550799994</c:v>
                </c:pt>
                <c:pt idx="7">
                  <c:v>5.8973542851999987</c:v>
                </c:pt>
                <c:pt idx="8">
                  <c:v>4.8298179873600002</c:v>
                </c:pt>
                <c:pt idx="9">
                  <c:v>6.6685593600000006</c:v>
                </c:pt>
                <c:pt idx="10">
                  <c:v>4.5168497528799998</c:v>
                </c:pt>
                <c:pt idx="11">
                  <c:v>7.8345973546400014</c:v>
                </c:pt>
                <c:pt idx="12">
                  <c:v>4.5517145749400001</c:v>
                </c:pt>
                <c:pt idx="13">
                  <c:v>6.9187120425500002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111.42632738738403</c:v>
                </c:pt>
                <c:pt idx="1">
                  <c:v>111.8375193470569</c:v>
                </c:pt>
                <c:pt idx="2">
                  <c:v>109.11734288558213</c:v>
                </c:pt>
                <c:pt idx="3">
                  <c:v>109.44966809272155</c:v>
                </c:pt>
                <c:pt idx="4">
                  <c:v>108.19440042393856</c:v>
                </c:pt>
                <c:pt idx="5">
                  <c:v>107.07514573989597</c:v>
                </c:pt>
                <c:pt idx="6">
                  <c:v>104.70907076452144</c:v>
                </c:pt>
                <c:pt idx="7">
                  <c:v>102.90560374002371</c:v>
                </c:pt>
                <c:pt idx="8">
                  <c:v>101.86131829944446</c:v>
                </c:pt>
                <c:pt idx="9">
                  <c:v>100.5272671549849</c:v>
                </c:pt>
                <c:pt idx="10">
                  <c:v>98.735332706620781</c:v>
                </c:pt>
                <c:pt idx="11">
                  <c:v>89.522402953189939</c:v>
                </c:pt>
                <c:pt idx="12">
                  <c:v>89.200561576086386</c:v>
                </c:pt>
                <c:pt idx="13">
                  <c:v>89.530348300174808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60.938578014032238</c:v>
                </c:pt>
                <c:pt idx="1">
                  <c:v>55.247573804136607</c:v>
                </c:pt>
                <c:pt idx="2">
                  <c:v>79.134070777626349</c:v>
                </c:pt>
                <c:pt idx="3">
                  <c:v>90.441540707922499</c:v>
                </c:pt>
                <c:pt idx="4">
                  <c:v>94.63006091117164</c:v>
                </c:pt>
                <c:pt idx="5">
                  <c:v>86.889713085939704</c:v>
                </c:pt>
                <c:pt idx="6">
                  <c:v>75.450896643135991</c:v>
                </c:pt>
                <c:pt idx="7">
                  <c:v>63.16095460634412</c:v>
                </c:pt>
                <c:pt idx="8">
                  <c:v>67.124630363926215</c:v>
                </c:pt>
                <c:pt idx="9">
                  <c:v>57.027935701561894</c:v>
                </c:pt>
                <c:pt idx="10">
                  <c:v>46.708835388713858</c:v>
                </c:pt>
                <c:pt idx="11">
                  <c:v>63.887286252149529</c:v>
                </c:pt>
                <c:pt idx="12">
                  <c:v>60.609071136052435</c:v>
                </c:pt>
                <c:pt idx="13">
                  <c:v>50.328446170062229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71.473514400718116</c:v>
                </c:pt>
                <c:pt idx="1">
                  <c:v>63.812305726724233</c:v>
                </c:pt>
                <c:pt idx="2">
                  <c:v>88.555718252657385</c:v>
                </c:pt>
                <c:pt idx="3">
                  <c:v>99.297747213545762</c:v>
                </c:pt>
                <c:pt idx="4">
                  <c:v>100.8321666665999</c:v>
                </c:pt>
                <c:pt idx="5">
                  <c:v>90.501972572086913</c:v>
                </c:pt>
                <c:pt idx="6">
                  <c:v>85.034489816089618</c:v>
                </c:pt>
                <c:pt idx="7">
                  <c:v>64.728552556731671</c:v>
                </c:pt>
                <c:pt idx="8">
                  <c:v>62.827642095213967</c:v>
                </c:pt>
                <c:pt idx="9">
                  <c:v>62.750893800257316</c:v>
                </c:pt>
                <c:pt idx="10">
                  <c:v>50.369499931093088</c:v>
                </c:pt>
                <c:pt idx="11">
                  <c:v>59.825935903433091</c:v>
                </c:pt>
                <c:pt idx="12">
                  <c:v>57.549528662818751</c:v>
                </c:pt>
                <c:pt idx="13">
                  <c:v>47.460030017498575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117.67527202427769</c:v>
                </c:pt>
                <c:pt idx="1">
                  <c:v>96.313391321848826</c:v>
                </c:pt>
                <c:pt idx="2">
                  <c:v>93.811571763139696</c:v>
                </c:pt>
                <c:pt idx="3">
                  <c:v>114.52294487603008</c:v>
                </c:pt>
                <c:pt idx="4">
                  <c:v>105.08687758233398</c:v>
                </c:pt>
                <c:pt idx="5">
                  <c:v>113.62923397208908</c:v>
                </c:pt>
                <c:pt idx="6">
                  <c:v>112.01958654391464</c:v>
                </c:pt>
                <c:pt idx="7">
                  <c:v>110.56004191261464</c:v>
                </c:pt>
                <c:pt idx="8">
                  <c:v>96.324421872381635</c:v>
                </c:pt>
                <c:pt idx="9">
                  <c:v>96.242032568586026</c:v>
                </c:pt>
                <c:pt idx="10">
                  <c:v>104.25668558110448</c:v>
                </c:pt>
                <c:pt idx="11">
                  <c:v>112.88207333504552</c:v>
                </c:pt>
                <c:pt idx="12">
                  <c:v>97.873156166315681</c:v>
                </c:pt>
                <c:pt idx="13">
                  <c:v>83.58593764355183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25144</c:v>
                </c:pt>
                <c:pt idx="1">
                  <c:v>25151</c:v>
                </c:pt>
                <c:pt idx="2">
                  <c:v>25472</c:v>
                </c:pt>
                <c:pt idx="3">
                  <c:v>25767</c:v>
                </c:pt>
                <c:pt idx="4">
                  <c:v>25822</c:v>
                </c:pt>
                <c:pt idx="5">
                  <c:v>26340</c:v>
                </c:pt>
                <c:pt idx="6">
                  <c:v>25934</c:v>
                </c:pt>
                <c:pt idx="7">
                  <c:v>25893</c:v>
                </c:pt>
                <c:pt idx="8">
                  <c:v>25926</c:v>
                </c:pt>
                <c:pt idx="9">
                  <c:v>25900</c:v>
                </c:pt>
                <c:pt idx="10">
                  <c:v>25737</c:v>
                </c:pt>
                <c:pt idx="11">
                  <c:v>25821</c:v>
                </c:pt>
                <c:pt idx="12">
                  <c:v>25539</c:v>
                </c:pt>
                <c:pt idx="13">
                  <c:v>25287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11655</c:v>
                </c:pt>
                <c:pt idx="1">
                  <c:v>11453</c:v>
                </c:pt>
                <c:pt idx="2">
                  <c:v>11261</c:v>
                </c:pt>
                <c:pt idx="3">
                  <c:v>11143</c:v>
                </c:pt>
                <c:pt idx="4">
                  <c:v>11021</c:v>
                </c:pt>
                <c:pt idx="5">
                  <c:v>10985</c:v>
                </c:pt>
                <c:pt idx="6">
                  <c:v>10814</c:v>
                </c:pt>
                <c:pt idx="7">
                  <c:v>10945</c:v>
                </c:pt>
                <c:pt idx="8">
                  <c:v>10945</c:v>
                </c:pt>
                <c:pt idx="9">
                  <c:v>11025</c:v>
                </c:pt>
                <c:pt idx="10">
                  <c:v>10923</c:v>
                </c:pt>
                <c:pt idx="11">
                  <c:v>10842</c:v>
                </c:pt>
                <c:pt idx="12">
                  <c:v>10801</c:v>
                </c:pt>
                <c:pt idx="13">
                  <c:v>10679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20153</c:v>
                </c:pt>
                <c:pt idx="1">
                  <c:v>20155</c:v>
                </c:pt>
                <c:pt idx="2">
                  <c:v>20167</c:v>
                </c:pt>
                <c:pt idx="3">
                  <c:v>20271</c:v>
                </c:pt>
                <c:pt idx="4">
                  <c:v>20276</c:v>
                </c:pt>
                <c:pt idx="5">
                  <c:v>20276</c:v>
                </c:pt>
                <c:pt idx="6">
                  <c:v>20215</c:v>
                </c:pt>
                <c:pt idx="7">
                  <c:v>20156</c:v>
                </c:pt>
                <c:pt idx="8">
                  <c:v>20107</c:v>
                </c:pt>
                <c:pt idx="9">
                  <c:v>19853</c:v>
                </c:pt>
                <c:pt idx="10">
                  <c:v>19858</c:v>
                </c:pt>
                <c:pt idx="11">
                  <c:v>19818</c:v>
                </c:pt>
                <c:pt idx="12">
                  <c:v>19744</c:v>
                </c:pt>
                <c:pt idx="13">
                  <c:v>19673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268</c:v>
                </c:pt>
                <c:pt idx="1">
                  <c:v>268</c:v>
                </c:pt>
                <c:pt idx="2">
                  <c:v>268</c:v>
                </c:pt>
                <c:pt idx="3">
                  <c:v>268</c:v>
                </c:pt>
                <c:pt idx="4">
                  <c:v>268</c:v>
                </c:pt>
                <c:pt idx="5">
                  <c:v>562</c:v>
                </c:pt>
                <c:pt idx="6">
                  <c:v>562</c:v>
                </c:pt>
                <c:pt idx="7">
                  <c:v>562</c:v>
                </c:pt>
                <c:pt idx="8">
                  <c:v>562</c:v>
                </c:pt>
                <c:pt idx="9">
                  <c:v>562</c:v>
                </c:pt>
                <c:pt idx="10">
                  <c:v>562</c:v>
                </c:pt>
                <c:pt idx="11">
                  <c:v>446</c:v>
                </c:pt>
                <c:pt idx="12">
                  <c:v>446</c:v>
                </c:pt>
                <c:pt idx="13">
                  <c:v>446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1897</c:v>
                </c:pt>
                <c:pt idx="1">
                  <c:v>1897</c:v>
                </c:pt>
                <c:pt idx="2">
                  <c:v>1897</c:v>
                </c:pt>
                <c:pt idx="3">
                  <c:v>1897</c:v>
                </c:pt>
                <c:pt idx="4">
                  <c:v>1897</c:v>
                </c:pt>
                <c:pt idx="5">
                  <c:v>1458</c:v>
                </c:pt>
                <c:pt idx="6">
                  <c:v>1458</c:v>
                </c:pt>
                <c:pt idx="7">
                  <c:v>1458</c:v>
                </c:pt>
                <c:pt idx="8">
                  <c:v>1458</c:v>
                </c:pt>
                <c:pt idx="9">
                  <c:v>1458</c:v>
                </c:pt>
                <c:pt idx="10">
                  <c:v>1458</c:v>
                </c:pt>
                <c:pt idx="11">
                  <c:v>1556</c:v>
                </c:pt>
                <c:pt idx="12">
                  <c:v>1556</c:v>
                </c:pt>
                <c:pt idx="13">
                  <c:v>1556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363.84089999999998</c:v>
                </c:pt>
                <c:pt idx="1">
                  <c:v>317.60379999999998</c:v>
                </c:pt>
                <c:pt idx="2">
                  <c:v>296.00760000000002</c:v>
                </c:pt>
                <c:pt idx="3">
                  <c:v>295.6884</c:v>
                </c:pt>
                <c:pt idx="4">
                  <c:v>296.54899999999998</c:v>
                </c:pt>
                <c:pt idx="5">
                  <c:v>300.24900000000002</c:v>
                </c:pt>
                <c:pt idx="6">
                  <c:v>304.38</c:v>
                </c:pt>
                <c:pt idx="7">
                  <c:v>310.37569999999999</c:v>
                </c:pt>
                <c:pt idx="8">
                  <c:v>297.50060000000002</c:v>
                </c:pt>
                <c:pt idx="9">
                  <c:v>318.58109999999999</c:v>
                </c:pt>
                <c:pt idx="10">
                  <c:v>376.82409999999999</c:v>
                </c:pt>
                <c:pt idx="11">
                  <c:v>363.53829999999999</c:v>
                </c:pt>
                <c:pt idx="12">
                  <c:v>386.77440000000001</c:v>
                </c:pt>
                <c:pt idx="13">
                  <c:v>442.27699999999999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0.84599999999999997</c:v>
                </c:pt>
                <c:pt idx="8">
                  <c:v>0.84799999999999998</c:v>
                </c:pt>
                <c:pt idx="9">
                  <c:v>2.1360000000000001</c:v>
                </c:pt>
                <c:pt idx="10">
                  <c:v>1.734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5.3010000000000002</c:v>
                </c:pt>
                <c:pt idx="1">
                  <c:v>6.9539999999999997</c:v>
                </c:pt>
                <c:pt idx="2">
                  <c:v>7.593</c:v>
                </c:pt>
                <c:pt idx="3">
                  <c:v>4.258</c:v>
                </c:pt>
                <c:pt idx="4">
                  <c:v>3.9809999999999999</c:v>
                </c:pt>
                <c:pt idx="5">
                  <c:v>3.9489999999999998</c:v>
                </c:pt>
                <c:pt idx="6">
                  <c:v>3.2120000000000002</c:v>
                </c:pt>
                <c:pt idx="7">
                  <c:v>2.649</c:v>
                </c:pt>
                <c:pt idx="8">
                  <c:v>3.0550000000000002</c:v>
                </c:pt>
                <c:pt idx="9">
                  <c:v>2.4740000000000002</c:v>
                </c:pt>
                <c:pt idx="10">
                  <c:v>3.2629999999999999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2.081</c:v>
                </c:pt>
                <c:pt idx="1">
                  <c:v>3.1280000000000001</c:v>
                </c:pt>
                <c:pt idx="2">
                  <c:v>3.3559999999999999</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0.84599999999999997</c:v>
                </c:pt>
                <c:pt idx="8">
                  <c:v>0.84799999999999998</c:v>
                </c:pt>
                <c:pt idx="9">
                  <c:v>2.1360000000000001</c:v>
                </c:pt>
                <c:pt idx="10">
                  <c:v>1.734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3.22</c:v>
                </c:pt>
                <c:pt idx="1">
                  <c:v>3.8260000000000001</c:v>
                </c:pt>
                <c:pt idx="2">
                  <c:v>4.2370000000000001</c:v>
                </c:pt>
                <c:pt idx="3">
                  <c:v>4.258</c:v>
                </c:pt>
                <c:pt idx="4">
                  <c:v>3.9809999999999999</c:v>
                </c:pt>
                <c:pt idx="5">
                  <c:v>3.9489999999999998</c:v>
                </c:pt>
                <c:pt idx="6">
                  <c:v>3.2120000000000002</c:v>
                </c:pt>
                <c:pt idx="7">
                  <c:v>2.649</c:v>
                </c:pt>
                <c:pt idx="8">
                  <c:v>3.0550000000000002</c:v>
                </c:pt>
                <c:pt idx="9">
                  <c:v>2.4740000000000002</c:v>
                </c:pt>
                <c:pt idx="10">
                  <c:v>3.2629999999999999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88.555718252657385</c:v>
                </c:pt>
                <c:pt idx="1">
                  <c:v>99.297747213545762</c:v>
                </c:pt>
                <c:pt idx="2">
                  <c:v>100.8321666665999</c:v>
                </c:pt>
                <c:pt idx="3">
                  <c:v>90.501972572086913</c:v>
                </c:pt>
                <c:pt idx="4">
                  <c:v>85.034489816089618</c:v>
                </c:pt>
                <c:pt idx="5">
                  <c:v>64.728552556731671</c:v>
                </c:pt>
                <c:pt idx="6">
                  <c:v>62.827642095213967</c:v>
                </c:pt>
                <c:pt idx="7">
                  <c:v>62.750893800257316</c:v>
                </c:pt>
                <c:pt idx="8">
                  <c:v>50.369499931093088</c:v>
                </c:pt>
                <c:pt idx="9">
                  <c:v>59.825935903433091</c:v>
                </c:pt>
                <c:pt idx="10">
                  <c:v>57.549528662818751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93.811571763139696</c:v>
                </c:pt>
                <c:pt idx="1">
                  <c:v>114.52294487603008</c:v>
                </c:pt>
                <c:pt idx="2">
                  <c:v>105.08687758233398</c:v>
                </c:pt>
                <c:pt idx="3">
                  <c:v>113.62923397208908</c:v>
                </c:pt>
                <c:pt idx="4">
                  <c:v>112.01958654391464</c:v>
                </c:pt>
                <c:pt idx="5">
                  <c:v>110.56004191261464</c:v>
                </c:pt>
                <c:pt idx="6">
                  <c:v>96.324421872381635</c:v>
                </c:pt>
                <c:pt idx="7">
                  <c:v>96.242032568586026</c:v>
                </c:pt>
                <c:pt idx="8">
                  <c:v>104.25668558110448</c:v>
                </c:pt>
                <c:pt idx="9">
                  <c:v>112.88207333504552</c:v>
                </c:pt>
                <c:pt idx="10">
                  <c:v>97.873156166315681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3.4324123767268525E-2</c:v>
                </c:pt>
                <c:pt idx="1">
                  <c:v>3.3408152437414233E-2</c:v>
                </c:pt>
                <c:pt idx="2">
                  <c:v>4.0319020770984225E-2</c:v>
                </c:pt>
                <c:pt idx="3">
                  <c:v>3.7472751079584844E-2</c:v>
                </c:pt>
                <c:pt idx="4">
                  <c:v>3.553842790197536E-2</c:v>
                </c:pt>
                <c:pt idx="5">
                  <c:v>3.5718148543406332E-2</c:v>
                </c:pt>
                <c:pt idx="6">
                  <c:v>3.33456452430674E-2</c:v>
                </c:pt>
                <c:pt idx="7">
                  <c:v>3.6314694387915382E-2</c:v>
                </c:pt>
                <c:pt idx="8">
                  <c:v>3.7436448111173998E-2</c:v>
                </c:pt>
                <c:pt idx="9">
                  <c:v>4.0839079791855429E-2</c:v>
                </c:pt>
                <c:pt idx="10">
                  <c:v>5.1055878810208254E-2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2.3499329473707399E-2</c:v>
                </c:pt>
                <c:pt idx="1">
                  <c:v>3.1501218182453307E-2</c:v>
                </c:pt>
                <c:pt idx="2">
                  <c:v>3.328302972102707E-2</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3.2629999999999999</c:v>
                </c:pt>
                <c:pt idx="2">
                  <c:v>0</c:v>
                </c:pt>
                <c:pt idx="3">
                  <c:v>1.734</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4.9969999999999999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3.2629999999999999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178.38103549706551</c:v>
                </c:pt>
                <c:pt idx="2">
                  <c:v>6.0009146433866913</c:v>
                </c:pt>
                <c:pt idx="3">
                  <c:v>21.249611536501309</c:v>
                </c:pt>
                <c:pt idx="4">
                  <c:v>56.539107469323881</c:v>
                </c:pt>
                <c:pt idx="5">
                  <c:v>62.086530735928129</c:v>
                </c:pt>
                <c:pt idx="7">
                  <c:v>117.15633948928435</c:v>
                </c:pt>
                <c:pt idx="8">
                  <c:v>3.0351477801394799</c:v>
                </c:pt>
                <c:pt idx="9">
                  <c:v>1.291341466601919</c:v>
                </c:pt>
                <c:pt idx="10">
                  <c:v>5.3693273079243697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205.63156167695351</c:v>
                </c:pt>
                <c:pt idx="4" formatCode="#,##0">
                  <c:v>56.539107469323881</c:v>
                </c:pt>
                <c:pt idx="5" formatCode="#,##0">
                  <c:v>62.086530735928129</c:v>
                </c:pt>
                <c:pt idx="6" formatCode="#,##0">
                  <c:v>121.48282873602575</c:v>
                </c:pt>
                <c:pt idx="10" formatCode="#,##0">
                  <c:v>5.3693273079243697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3.2629999999999999</c:v>
                </c:pt>
                <c:pt idx="2" formatCode="#,##0_);[Red]\(#,##0\)">
                  <c:v>0</c:v>
                </c:pt>
                <c:pt idx="3" formatCode="#,##0_);[Red]\(#,##0\)">
                  <c:v>0</c:v>
                </c:pt>
                <c:pt idx="4" formatCode="#,##0_);[Red]\(#,##0\)">
                  <c:v>0</c:v>
                </c:pt>
                <c:pt idx="5" formatCode="#,##0_);[Red]\(#,##0\)">
                  <c:v>1.734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3.2629999999999999</c:v>
                </c:pt>
                <c:pt idx="1">
                  <c:v>0</c:v>
                </c:pt>
                <c:pt idx="4" formatCode="#,##0_);[Red]\(#,##0\)">
                  <c:v>0</c:v>
                </c:pt>
                <c:pt idx="5" formatCode="#,##0_);[Red]\(#,##0\)">
                  <c:v>1.734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大洲市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3.2629999999999999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大洲市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大洲市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大洲市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27,081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4695.4920000000047</c:v>
                </c:pt>
                <c:pt idx="1">
                  <c:v>12585.892</c:v>
                </c:pt>
                <c:pt idx="2">
                  <c:v>0</c:v>
                </c:pt>
                <c:pt idx="3">
                  <c:v>9706</c:v>
                </c:pt>
                <c:pt idx="4">
                  <c:v>0</c:v>
                </c:pt>
                <c:pt idx="5">
                  <c:v>94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73,957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5635.153859040005</c:v>
                </c:pt>
                <c:pt idx="1">
                  <c:v>16648.114501920001</c:v>
                </c:pt>
                <c:pt idx="2">
                  <c:v>0</c:v>
                </c:pt>
                <c:pt idx="3">
                  <c:v>51014.735999999997</c:v>
                </c:pt>
                <c:pt idx="4">
                  <c:v>0</c:v>
                </c:pt>
                <c:pt idx="5">
                  <c:v>658.75199999999995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66.095918748000003</c:v>
                </c:pt>
                <c:pt idx="1">
                  <c:v>10.014994836</c:v>
                </c:pt>
                <c:pt idx="2">
                  <c:v>0.60784851600000001</c:v>
                </c:pt>
                <c:pt idx="3">
                  <c:v>0</c:v>
                </c:pt>
                <c:pt idx="4">
                  <c:v>4.4746914000000002</c:v>
                </c:pt>
                <c:pt idx="5">
                  <c:v>25.08194366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1,580,127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大洲市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1458275</c:v>
                </c:pt>
                <c:pt idx="1">
                  <c:v>118800</c:v>
                </c:pt>
                <c:pt idx="2">
                  <c:v>3052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94</c:v>
                </c:pt>
                <c:pt idx="5">
                  <c:v>94</c:v>
                </c:pt>
                <c:pt idx="6">
                  <c:v>94</c:v>
                </c:pt>
                <c:pt idx="7">
                  <c:v>94</c:v>
                </c:pt>
                <c:pt idx="8">
                  <c:v>94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9706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9162.0920000000006</c:v>
                </c:pt>
                <c:pt idx="1">
                  <c:v>9500.7920000000013</c:v>
                </c:pt>
                <c:pt idx="2">
                  <c:v>9952.2920000000013</c:v>
                </c:pt>
                <c:pt idx="3">
                  <c:v>10117.191999999999</c:v>
                </c:pt>
                <c:pt idx="4">
                  <c:v>10943.892</c:v>
                </c:pt>
                <c:pt idx="5">
                  <c:v>12026.392</c:v>
                </c:pt>
                <c:pt idx="6">
                  <c:v>12070.392</c:v>
                </c:pt>
                <c:pt idx="7">
                  <c:v>12536.392</c:v>
                </c:pt>
                <c:pt idx="8">
                  <c:v>12585.892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2739.5050000000001</c:v>
                </c:pt>
                <c:pt idx="1">
                  <c:v>2971.5050000000001</c:v>
                </c:pt>
                <c:pt idx="2">
                  <c:v>3208.605</c:v>
                </c:pt>
                <c:pt idx="3">
                  <c:v>3364.4350000000009</c:v>
                </c:pt>
                <c:pt idx="4">
                  <c:v>3647.3390000000009</c:v>
                </c:pt>
                <c:pt idx="5">
                  <c:v>3910.1440000000011</c:v>
                </c:pt>
                <c:pt idx="6">
                  <c:v>4217.0560000000023</c:v>
                </c:pt>
                <c:pt idx="7">
                  <c:v>4406.1160000000036</c:v>
                </c:pt>
                <c:pt idx="8">
                  <c:v>4695.4920000000047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6.2553641699989393E-2</c:v>
                </c:pt>
                <c:pt idx="1">
                  <c:v>6.4769421544736347E-2</c:v>
                </c:pt>
                <c:pt idx="2">
                  <c:v>6.9003330471632124E-2</c:v>
                </c:pt>
                <c:pt idx="3">
                  <c:v>7.5866229674109956E-2</c:v>
                </c:pt>
                <c:pt idx="4">
                  <c:v>8.2845139959350764E-2</c:v>
                </c:pt>
                <c:pt idx="5">
                  <c:v>8.8392708345395754E-2</c:v>
                </c:pt>
                <c:pt idx="6">
                  <c:v>9.1803482731604699E-2</c:v>
                </c:pt>
                <c:pt idx="7">
                  <c:v>9.4582261038424736E-2</c:v>
                </c:pt>
                <c:pt idx="8">
                  <c:v>0.31048502764123082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87.866101790797316</c:v>
                </c:pt>
                <c:pt idx="2">
                  <c:v>4.0177584270010138</c:v>
                </c:pt>
                <c:pt idx="3">
                  <c:v>13.203017364535651</c:v>
                </c:pt>
                <c:pt idx="4">
                  <c:v>100.8321666665999</c:v>
                </c:pt>
                <c:pt idx="5">
                  <c:v>94.63006091117164</c:v>
                </c:pt>
                <c:pt idx="7">
                  <c:v>102.31450452368406</c:v>
                </c:pt>
                <c:pt idx="8">
                  <c:v>3.6287954229580399</c:v>
                </c:pt>
                <c:pt idx="9">
                  <c:v>2.2511004772964669</c:v>
                </c:pt>
                <c:pt idx="10">
                  <c:v>6.0661640381601618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105.08687758233398</c:v>
                </c:pt>
                <c:pt idx="4" formatCode="#,##0">
                  <c:v>100.8321666665999</c:v>
                </c:pt>
                <c:pt idx="5" formatCode="#,##0">
                  <c:v>94.63006091117164</c:v>
                </c:pt>
                <c:pt idx="6" formatCode="#,##0">
                  <c:v>108.19440042393856</c:v>
                </c:pt>
                <c:pt idx="10" formatCode="#,##0">
                  <c:v>6.0661640381601618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612</c:v>
                </c:pt>
                <c:pt idx="1">
                  <c:v>653</c:v>
                </c:pt>
                <c:pt idx="2">
                  <c:v>698</c:v>
                </c:pt>
                <c:pt idx="3">
                  <c:v>731</c:v>
                </c:pt>
                <c:pt idx="4">
                  <c:v>778</c:v>
                </c:pt>
                <c:pt idx="5">
                  <c:v>822</c:v>
                </c:pt>
                <c:pt idx="6">
                  <c:v>873</c:v>
                </c:pt>
                <c:pt idx="7">
                  <c:v>903</c:v>
                </c:pt>
                <c:pt idx="8">
                  <c:v>952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238197.49674505377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73956.756360960004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2131076.7249999996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1835997.743</c:v>
                </c:pt>
                <c:pt idx="1">
                  <c:v>278194.30099999998</c:v>
                </c:pt>
                <c:pt idx="2">
                  <c:v>16884.681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22283.268360960006</c:v>
                </c:pt>
                <c:pt idx="1">
                  <c:v>0</c:v>
                </c:pt>
                <c:pt idx="2">
                  <c:v>51014.735999999997</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63.012860989307121</c:v>
                </c:pt>
                <c:pt idx="2">
                  <c:v>2.9214182090070717</c:v>
                </c:pt>
                <c:pt idx="3">
                  <c:v>17.65165844523764</c:v>
                </c:pt>
                <c:pt idx="4">
                  <c:v>47.460030017498575</c:v>
                </c:pt>
                <c:pt idx="5">
                  <c:v>50.328446170062229</c:v>
                </c:pt>
                <c:pt idx="7">
                  <c:v>85.049282961980765</c:v>
                </c:pt>
                <c:pt idx="8">
                  <c:v>2.3889382089374793</c:v>
                </c:pt>
                <c:pt idx="9">
                  <c:v>2.0921271292565726</c:v>
                </c:pt>
                <c:pt idx="10">
                  <c:v>6.9187120425500002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83.58593764355183</c:v>
                </c:pt>
                <c:pt idx="4">
                  <c:v>47.460030017498575</c:v>
                </c:pt>
                <c:pt idx="5">
                  <c:v>50.328446170062229</c:v>
                </c:pt>
                <c:pt idx="6">
                  <c:v>89.530348300174808</c:v>
                </c:pt>
                <c:pt idx="10">
                  <c:v>6.9187120425500002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-374784.7420883954</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再エネ比較シート!$BM$72:$BM$161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0</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再エネ比較シート!$BK$72:$BK$161</c:f>
              <c:numCache>
                <c:formatCode>#,##0_);[Red]\(#,##0\)</c:formatCode>
                <c:ptCount val="90"/>
                <c:pt idx="0">
                  <c:v>1277801.8532021705</c:v>
                </c:pt>
                <c:pt idx="1">
                  <c:v>938915.4724869387</c:v>
                </c:pt>
                <c:pt idx="2">
                  <c:v>2941892.5201528729</c:v>
                </c:pt>
                <c:pt idx="3">
                  <c:v>1669189.2027537299</c:v>
                </c:pt>
                <c:pt idx="4">
                  <c:v>1384473.8713598184</c:v>
                </c:pt>
                <c:pt idx="5">
                  <c:v>3092294.2718695514</c:v>
                </c:pt>
                <c:pt idx="6">
                  <c:v>1892879.2282549459</c:v>
                </c:pt>
                <c:pt idx="7">
                  <c:v>181629.29677180844</c:v>
                </c:pt>
                <c:pt idx="8">
                  <c:v>1061384.892948301</c:v>
                </c:pt>
                <c:pt idx="9">
                  <c:v>1975682.824939864</c:v>
                </c:pt>
                <c:pt idx="10">
                  <c:v>2845650.352893237</c:v>
                </c:pt>
                <c:pt idx="11">
                  <c:v>1098261.6725544038</c:v>
                </c:pt>
                <c:pt idx="12">
                  <c:v>3572966.7089491943</c:v>
                </c:pt>
                <c:pt idx="13">
                  <c:v>971111.17246596096</c:v>
                </c:pt>
                <c:pt idx="14">
                  <c:v>583077.76737227605</c:v>
                </c:pt>
                <c:pt idx="15">
                  <c:v>-374784.7420883954</c:v>
                </c:pt>
                <c:pt idx="16">
                  <c:v>245193.92440873987</c:v>
                </c:pt>
                <c:pt idx="17">
                  <c:v>470828.65061060508</c:v>
                </c:pt>
                <c:pt idx="18">
                  <c:v>2546535.9485211549</c:v>
                </c:pt>
                <c:pt idx="19">
                  <c:v>1534417.7670570577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再エネ比較シート!$BJ$72:$BJ$161</c:f>
              <c:numCache>
                <c:formatCode>#,##0_);[Red]\(#,##0\)</c:formatCode>
                <c:ptCount val="90"/>
                <c:pt idx="0">
                  <c:v>99869.406797829608</c:v>
                </c:pt>
                <c:pt idx="1">
                  <c:v>46105.641513061397</c:v>
                </c:pt>
                <c:pt idx="2">
                  <c:v>1733577.4488471267</c:v>
                </c:pt>
                <c:pt idx="3">
                  <c:v>220990.23024627031</c:v>
                </c:pt>
                <c:pt idx="4">
                  <c:v>79557.300640181507</c:v>
                </c:pt>
                <c:pt idx="5">
                  <c:v>404319.71913044812</c:v>
                </c:pt>
                <c:pt idx="6">
                  <c:v>238197.49674505377</c:v>
                </c:pt>
                <c:pt idx="7">
                  <c:v>54496.218228191567</c:v>
                </c:pt>
                <c:pt idx="8">
                  <c:v>48165.661051698749</c:v>
                </c:pt>
                <c:pt idx="9">
                  <c:v>41834.305060135935</c:v>
                </c:pt>
                <c:pt idx="10">
                  <c:v>1499957.6171067625</c:v>
                </c:pt>
                <c:pt idx="11">
                  <c:v>1013807.8684455964</c:v>
                </c:pt>
                <c:pt idx="12">
                  <c:v>186360.69005080534</c:v>
                </c:pt>
                <c:pt idx="13">
                  <c:v>240469.4225340393</c:v>
                </c:pt>
                <c:pt idx="14">
                  <c:v>104852.59062772384</c:v>
                </c:pt>
                <c:pt idx="15">
                  <c:v>1712767.0430883954</c:v>
                </c:pt>
                <c:pt idx="16">
                  <c:v>234075.83659126013</c:v>
                </c:pt>
                <c:pt idx="17">
                  <c:v>19138.964389394867</c:v>
                </c:pt>
                <c:pt idx="18">
                  <c:v>3031907.3184788451</c:v>
                </c:pt>
                <c:pt idx="19">
                  <c:v>195428.34894294181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再エネ比較シート!$BE$72:$BE$161</c:f>
              <c:numCache>
                <c:formatCode>#,##0_);[Red]\(#,##0\)</c:formatCode>
                <c:ptCount val="90"/>
                <c:pt idx="0">
                  <c:v>1037707.478</c:v>
                </c:pt>
                <c:pt idx="1">
                  <c:v>823026.63699999999</c:v>
                </c:pt>
                <c:pt idx="2">
                  <c:v>3954529.2109999997</c:v>
                </c:pt>
                <c:pt idx="3">
                  <c:v>1672206.889</c:v>
                </c:pt>
                <c:pt idx="4">
                  <c:v>1132479.3419999999</c:v>
                </c:pt>
                <c:pt idx="5">
                  <c:v>2958350.9219999993</c:v>
                </c:pt>
                <c:pt idx="6">
                  <c:v>1835997.743</c:v>
                </c:pt>
                <c:pt idx="7">
                  <c:v>223996.46500000003</c:v>
                </c:pt>
                <c:pt idx="8">
                  <c:v>743816.57399999979</c:v>
                </c:pt>
                <c:pt idx="9">
                  <c:v>694739.5199999999</c:v>
                </c:pt>
                <c:pt idx="10">
                  <c:v>4074581.7239999995</c:v>
                </c:pt>
                <c:pt idx="11">
                  <c:v>1612168.7520000001</c:v>
                </c:pt>
                <c:pt idx="12">
                  <c:v>2896107.307</c:v>
                </c:pt>
                <c:pt idx="13">
                  <c:v>984148.44300000009</c:v>
                </c:pt>
                <c:pt idx="14">
                  <c:v>620702.84999999986</c:v>
                </c:pt>
                <c:pt idx="15">
                  <c:v>1223900.7509999999</c:v>
                </c:pt>
                <c:pt idx="16">
                  <c:v>479269.761</c:v>
                </c:pt>
                <c:pt idx="17">
                  <c:v>319270.74199999991</c:v>
                </c:pt>
                <c:pt idx="18">
                  <c:v>5110770.6520000007</c:v>
                </c:pt>
                <c:pt idx="19">
                  <c:v>1574212.2109999997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再エネ比較シート!$BF$72:$BF$161</c:f>
              <c:numCache>
                <c:formatCode>#,##0_);[Red]\(#,##0\)</c:formatCode>
                <c:ptCount val="90"/>
                <c:pt idx="0">
                  <c:v>336946.07299999992</c:v>
                </c:pt>
                <c:pt idx="1">
                  <c:v>161994.47700000004</c:v>
                </c:pt>
                <c:pt idx="2">
                  <c:v>698409.22699999996</c:v>
                </c:pt>
                <c:pt idx="3">
                  <c:v>217032.799</c:v>
                </c:pt>
                <c:pt idx="4">
                  <c:v>322388.35200000001</c:v>
                </c:pt>
                <c:pt idx="5">
                  <c:v>531962.39899999998</c:v>
                </c:pt>
                <c:pt idx="6">
                  <c:v>278194.30099999998</c:v>
                </c:pt>
                <c:pt idx="7">
                  <c:v>12129.05</c:v>
                </c:pt>
                <c:pt idx="8">
                  <c:v>365733.98</c:v>
                </c:pt>
                <c:pt idx="9">
                  <c:v>1229464.402</c:v>
                </c:pt>
                <c:pt idx="10">
                  <c:v>262171.28600000002</c:v>
                </c:pt>
                <c:pt idx="11">
                  <c:v>479629.81099999993</c:v>
                </c:pt>
                <c:pt idx="12">
                  <c:v>842311.755</c:v>
                </c:pt>
                <c:pt idx="13">
                  <c:v>214654.94</c:v>
                </c:pt>
                <c:pt idx="14">
                  <c:v>65825.174000000014</c:v>
                </c:pt>
                <c:pt idx="15">
                  <c:v>109130.857</c:v>
                </c:pt>
                <c:pt idx="16">
                  <c:v>0</c:v>
                </c:pt>
                <c:pt idx="17">
                  <c:v>169354.58499999999</c:v>
                </c:pt>
                <c:pt idx="18">
                  <c:v>409262.13299999991</c:v>
                </c:pt>
                <c:pt idx="19">
                  <c:v>154026.49499999997</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再エネ比較シート!$BG$72:$BG$161</c:f>
              <c:numCache>
                <c:formatCode>#,##0_);[Red]\(#,##0\)</c:formatCode>
                <c:ptCount val="90"/>
                <c:pt idx="0">
                  <c:v>2948.049</c:v>
                </c:pt>
                <c:pt idx="1">
                  <c:v>0</c:v>
                </c:pt>
                <c:pt idx="2">
                  <c:v>22531.530999999999</c:v>
                </c:pt>
                <c:pt idx="3">
                  <c:v>939.745</c:v>
                </c:pt>
                <c:pt idx="4">
                  <c:v>9163.4779999999992</c:v>
                </c:pt>
                <c:pt idx="5">
                  <c:v>6300.67</c:v>
                </c:pt>
                <c:pt idx="6">
                  <c:v>16884.681</c:v>
                </c:pt>
                <c:pt idx="7">
                  <c:v>0</c:v>
                </c:pt>
                <c:pt idx="8">
                  <c:v>0</c:v>
                </c:pt>
                <c:pt idx="9">
                  <c:v>93313.207999999999</c:v>
                </c:pt>
                <c:pt idx="10">
                  <c:v>8854.9600000000028</c:v>
                </c:pt>
                <c:pt idx="11">
                  <c:v>20270.977999999999</c:v>
                </c:pt>
                <c:pt idx="12">
                  <c:v>20908.337</c:v>
                </c:pt>
                <c:pt idx="13">
                  <c:v>12777.212000000001</c:v>
                </c:pt>
                <c:pt idx="14">
                  <c:v>1402.3340000000001</c:v>
                </c:pt>
                <c:pt idx="15">
                  <c:v>4950.6930000000002</c:v>
                </c:pt>
                <c:pt idx="16">
                  <c:v>0</c:v>
                </c:pt>
                <c:pt idx="17">
                  <c:v>1342.288</c:v>
                </c:pt>
                <c:pt idx="18">
                  <c:v>58410.482000000011</c:v>
                </c:pt>
                <c:pt idx="19">
                  <c:v>1607.41</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再エネ比較シート!$BH$72:$BH$161</c:f>
              <c:numCache>
                <c:formatCode>#,##0_);[Red]\(#,##0\)</c:formatCode>
                <c:ptCount val="90"/>
                <c:pt idx="0">
                  <c:v>69.66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0"/>
                <c:pt idx="0">
                  <c:v>愛南町</c:v>
                </c:pt>
                <c:pt idx="1">
                  <c:v>伊方町</c:v>
                </c:pt>
                <c:pt idx="2">
                  <c:v>今治市</c:v>
                </c:pt>
                <c:pt idx="3">
                  <c:v>伊予市</c:v>
                </c:pt>
                <c:pt idx="4">
                  <c:v>内子町</c:v>
                </c:pt>
                <c:pt idx="5">
                  <c:v>宇和島市</c:v>
                </c:pt>
                <c:pt idx="6">
                  <c:v>大洲市</c:v>
                </c:pt>
                <c:pt idx="7">
                  <c:v>上島町</c:v>
                </c:pt>
                <c:pt idx="8">
                  <c:v>鬼北町</c:v>
                </c:pt>
                <c:pt idx="9">
                  <c:v>久万高原町</c:v>
                </c:pt>
                <c:pt idx="10">
                  <c:v>西条市</c:v>
                </c:pt>
                <c:pt idx="11">
                  <c:v>四国中央市</c:v>
                </c:pt>
                <c:pt idx="12">
                  <c:v>西予市</c:v>
                </c:pt>
                <c:pt idx="13">
                  <c:v>東温市</c:v>
                </c:pt>
                <c:pt idx="14">
                  <c:v>砥部町</c:v>
                </c:pt>
                <c:pt idx="15">
                  <c:v>新居浜市</c:v>
                </c:pt>
                <c:pt idx="16">
                  <c:v>松前町</c:v>
                </c:pt>
                <c:pt idx="17">
                  <c:v>松野町</c:v>
                </c:pt>
                <c:pt idx="18">
                  <c:v>松山市</c:v>
                </c:pt>
                <c:pt idx="19">
                  <c:v>八幡浜市</c:v>
                </c:pt>
              </c:strCache>
            </c:strRef>
          </c:cat>
          <c:val>
            <c:numRef>
              <c:f>再エネ比較シート!$BI$72:$BI$161</c:f>
              <c:numCache>
                <c:formatCode>#,##0_);[Red]\(#,##0\)</c:formatCode>
                <c:ptCount val="90"/>
                <c:pt idx="0">
                  <c:v>1377671.26</c:v>
                </c:pt>
                <c:pt idx="1">
                  <c:v>985021.11400000006</c:v>
                </c:pt>
                <c:pt idx="2">
                  <c:v>4675469.9689999996</c:v>
                </c:pt>
                <c:pt idx="3">
                  <c:v>1890179.4330000002</c:v>
                </c:pt>
                <c:pt idx="4">
                  <c:v>1464031.1719999998</c:v>
                </c:pt>
                <c:pt idx="5">
                  <c:v>3496613.9909999995</c:v>
                </c:pt>
                <c:pt idx="6">
                  <c:v>2131076.7249999996</c:v>
                </c:pt>
                <c:pt idx="7">
                  <c:v>236125.51500000001</c:v>
                </c:pt>
                <c:pt idx="8">
                  <c:v>1109550.5539999998</c:v>
                </c:pt>
                <c:pt idx="9">
                  <c:v>2017517.13</c:v>
                </c:pt>
                <c:pt idx="10">
                  <c:v>4345607.97</c:v>
                </c:pt>
                <c:pt idx="11">
                  <c:v>2112069.5410000002</c:v>
                </c:pt>
                <c:pt idx="12">
                  <c:v>3759327.3989999997</c:v>
                </c:pt>
                <c:pt idx="13">
                  <c:v>1211580.5950000002</c:v>
                </c:pt>
                <c:pt idx="14">
                  <c:v>687930.35799999989</c:v>
                </c:pt>
                <c:pt idx="15">
                  <c:v>1337982.301</c:v>
                </c:pt>
                <c:pt idx="16">
                  <c:v>479269.761</c:v>
                </c:pt>
                <c:pt idx="17">
                  <c:v>489967.61499999993</c:v>
                </c:pt>
                <c:pt idx="18">
                  <c:v>5578443.267</c:v>
                </c:pt>
                <c:pt idx="19">
                  <c:v>1729846.1159999995</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大洲市</c:v>
                </c:pt>
              </c:strCache>
            </c:strRef>
          </c:cat>
          <c:val>
            <c:numRef>
              <c:f>①CO2排出量の現状把握!$AX$43:$AX$45</c:f>
              <c:numCache>
                <c:formatCode>0%</c:formatCode>
                <c:ptCount val="3"/>
                <c:pt idx="0">
                  <c:v>0.42072759503743129</c:v>
                </c:pt>
                <c:pt idx="1">
                  <c:v>0.57170112944528728</c:v>
                </c:pt>
                <c:pt idx="2">
                  <c:v>0.30085988195241958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大洲市</c:v>
                </c:pt>
              </c:strCache>
            </c:strRef>
          </c:cat>
          <c:val>
            <c:numRef>
              <c:f>①CO2排出量の現状把握!$AY$43:$AY$45</c:f>
              <c:numCache>
                <c:formatCode>0%</c:formatCode>
                <c:ptCount val="3"/>
                <c:pt idx="0">
                  <c:v>0.19118662390594171</c:v>
                </c:pt>
                <c:pt idx="1">
                  <c:v>0.10729006520273345</c:v>
                </c:pt>
                <c:pt idx="2">
                  <c:v>0.17082800565585854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大洲市</c:v>
                </c:pt>
              </c:strCache>
            </c:strRef>
          </c:cat>
          <c:val>
            <c:numRef>
              <c:f>①CO2排出量の現状把握!$AZ$43:$AZ$45</c:f>
              <c:numCache>
                <c:formatCode>0%</c:formatCode>
                <c:ptCount val="3"/>
                <c:pt idx="0">
                  <c:v>0.18034974026133399</c:v>
                </c:pt>
                <c:pt idx="1">
                  <c:v>0.11907520574554266</c:v>
                </c:pt>
                <c:pt idx="2">
                  <c:v>0.18115260533590161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大洲市</c:v>
                </c:pt>
              </c:strCache>
            </c:strRef>
          </c:cat>
          <c:val>
            <c:numRef>
              <c:f>①CO2排出量の現状把握!$BA$43:$BA$45</c:f>
              <c:numCache>
                <c:formatCode>0%</c:formatCode>
                <c:ptCount val="3"/>
                <c:pt idx="0">
                  <c:v>0.19226168778726088</c:v>
                </c:pt>
                <c:pt idx="1">
                  <c:v>0.19212000884978353</c:v>
                </c:pt>
                <c:pt idx="2">
                  <c:v>0.32225624046496015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愛媛県</c:v>
                </c:pt>
                <c:pt idx="2">
                  <c:v>大洲市</c:v>
                </c:pt>
              </c:strCache>
            </c:strRef>
          </c:cat>
          <c:val>
            <c:numRef>
              <c:f>①CO2排出量の現状把握!$BB$43:$BB$45</c:f>
              <c:numCache>
                <c:formatCode>0%</c:formatCode>
                <c:ptCount val="3"/>
                <c:pt idx="0">
                  <c:v>1.5474353008032191E-2</c:v>
                </c:pt>
                <c:pt idx="1">
                  <c:v>9.8135907566530775E-3</c:v>
                </c:pt>
                <c:pt idx="2">
                  <c:v>2.4903266590860066E-2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16908</c:v>
                </c:pt>
                <c:pt idx="1">
                  <c:v>16908</c:v>
                </c:pt>
                <c:pt idx="2">
                  <c:v>16908</c:v>
                </c:pt>
                <c:pt idx="3">
                  <c:v>16908</c:v>
                </c:pt>
                <c:pt idx="4">
                  <c:v>16908</c:v>
                </c:pt>
                <c:pt idx="5">
                  <c:v>15825</c:v>
                </c:pt>
                <c:pt idx="6">
                  <c:v>15825</c:v>
                </c:pt>
                <c:pt idx="7">
                  <c:v>15825</c:v>
                </c:pt>
                <c:pt idx="8">
                  <c:v>15825</c:v>
                </c:pt>
                <c:pt idx="9">
                  <c:v>15825</c:v>
                </c:pt>
                <c:pt idx="10">
                  <c:v>15825</c:v>
                </c:pt>
                <c:pt idx="11">
                  <c:v>14955</c:v>
                </c:pt>
                <c:pt idx="12">
                  <c:v>14955</c:v>
                </c:pt>
                <c:pt idx="13">
                  <c:v>14955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4.4509874133651408</c:v>
                </c:pt>
                <c:pt idx="1">
                  <c:v>5.0857576207546664</c:v>
                </c:pt>
                <c:pt idx="2">
                  <c:v>4.8021264442258076</c:v>
                </c:pt>
                <c:pt idx="3">
                  <c:v>5.2765925504731044</c:v>
                </c:pt>
                <c:pt idx="4">
                  <c:v>6.0661640381601618</c:v>
                </c:pt>
                <c:pt idx="5">
                  <c:v>6.2267855184000007</c:v>
                </c:pt>
                <c:pt idx="6">
                  <c:v>6.2245381550799994</c:v>
                </c:pt>
                <c:pt idx="7">
                  <c:v>5.8973542851999987</c:v>
                </c:pt>
                <c:pt idx="8">
                  <c:v>4.8298179873600002</c:v>
                </c:pt>
                <c:pt idx="9">
                  <c:v>6.6685593600000006</c:v>
                </c:pt>
                <c:pt idx="10">
                  <c:v>4.5168497528799998</c:v>
                </c:pt>
                <c:pt idx="11">
                  <c:v>7.8345973546400014</c:v>
                </c:pt>
                <c:pt idx="12">
                  <c:v>4.5517145749400001</c:v>
                </c:pt>
                <c:pt idx="13">
                  <c:v>6.9187120425500002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172289</c:v>
                </c:pt>
                <c:pt idx="1">
                  <c:v>178966</c:v>
                </c:pt>
                <c:pt idx="2">
                  <c:v>168146</c:v>
                </c:pt>
                <c:pt idx="3">
                  <c:v>191490</c:v>
                </c:pt>
                <c:pt idx="4">
                  <c:v>373169</c:v>
                </c:pt>
                <c:pt idx="5">
                  <c:v>450027</c:v>
                </c:pt>
                <c:pt idx="6">
                  <c:v>413575</c:v>
                </c:pt>
                <c:pt idx="7">
                  <c:v>432413.14509492752</c:v>
                </c:pt>
                <c:pt idx="8">
                  <c:v>458705.99999999988</c:v>
                </c:pt>
                <c:pt idx="9">
                  <c:v>446442</c:v>
                </c:pt>
                <c:pt idx="10">
                  <c:v>420828</c:v>
                </c:pt>
                <c:pt idx="11">
                  <c:v>316655</c:v>
                </c:pt>
                <c:pt idx="12">
                  <c:v>325058</c:v>
                </c:pt>
                <c:pt idx="13">
                  <c:v>364307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48811</c:v>
                </c:pt>
                <c:pt idx="1">
                  <c:v>48148</c:v>
                </c:pt>
                <c:pt idx="2">
                  <c:v>47601</c:v>
                </c:pt>
                <c:pt idx="3">
                  <c:v>47244</c:v>
                </c:pt>
                <c:pt idx="4">
                  <c:v>46911</c:v>
                </c:pt>
                <c:pt idx="5">
                  <c:v>46311</c:v>
                </c:pt>
                <c:pt idx="6">
                  <c:v>45539</c:v>
                </c:pt>
                <c:pt idx="7">
                  <c:v>44872</c:v>
                </c:pt>
                <c:pt idx="8">
                  <c:v>44266</c:v>
                </c:pt>
                <c:pt idx="9">
                  <c:v>43400</c:v>
                </c:pt>
                <c:pt idx="10">
                  <c:v>42706</c:v>
                </c:pt>
                <c:pt idx="11">
                  <c:v>42004</c:v>
                </c:pt>
                <c:pt idx="12">
                  <c:v>41300</c:v>
                </c:pt>
                <c:pt idx="13">
                  <c:v>40580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大洲市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1688</v>
      </c>
      <c r="B9" s="70">
        <v>52</v>
      </c>
      <c r="C9" s="70">
        <v>1</v>
      </c>
      <c r="D9" s="70">
        <v>4</v>
      </c>
      <c r="E9" s="70">
        <v>1990</v>
      </c>
      <c r="F9" s="70" t="s">
        <v>787</v>
      </c>
      <c r="G9" s="70" t="s">
        <v>1689</v>
      </c>
      <c r="H9" s="70" t="s">
        <v>1690</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1691</v>
      </c>
      <c r="B10" s="70">
        <v>53</v>
      </c>
      <c r="C10" s="70">
        <v>2</v>
      </c>
      <c r="D10" s="70">
        <v>4</v>
      </c>
      <c r="E10" s="70">
        <v>2005</v>
      </c>
      <c r="F10" s="70" t="s">
        <v>789</v>
      </c>
      <c r="G10" s="70" t="s">
        <v>1689</v>
      </c>
      <c r="H10" s="70" t="s">
        <v>1690</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1692</v>
      </c>
      <c r="B11" s="70">
        <v>54</v>
      </c>
      <c r="C11" s="70">
        <v>3</v>
      </c>
      <c r="D11" s="70">
        <v>4</v>
      </c>
      <c r="E11" s="70">
        <v>2006</v>
      </c>
      <c r="F11" s="70" t="s">
        <v>790</v>
      </c>
      <c r="G11" s="70" t="s">
        <v>1689</v>
      </c>
      <c r="H11" s="70" t="s">
        <v>1690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1693</v>
      </c>
      <c r="B12" s="70">
        <v>55</v>
      </c>
      <c r="C12" s="70">
        <v>4</v>
      </c>
      <c r="D12" s="70">
        <v>4</v>
      </c>
      <c r="E12" s="70">
        <v>2007</v>
      </c>
      <c r="F12" s="70" t="s">
        <v>791</v>
      </c>
      <c r="G12" s="70" t="s">
        <v>1689</v>
      </c>
      <c r="H12" s="70" t="s">
        <v>1690</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1694</v>
      </c>
      <c r="B13" s="70">
        <v>56</v>
      </c>
      <c r="C13" s="70">
        <v>5</v>
      </c>
      <c r="D13" s="70">
        <v>4</v>
      </c>
      <c r="E13" s="70">
        <v>2008</v>
      </c>
      <c r="F13" s="70" t="s">
        <v>792</v>
      </c>
      <c r="G13" s="70" t="s">
        <v>1689</v>
      </c>
      <c r="H13" s="70" t="s">
        <v>1690</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1695</v>
      </c>
      <c r="B14" s="70">
        <v>57</v>
      </c>
      <c r="C14" s="70">
        <v>6</v>
      </c>
      <c r="D14" s="70">
        <v>4</v>
      </c>
      <c r="E14" s="70">
        <v>2009</v>
      </c>
      <c r="F14" s="70" t="s">
        <v>176</v>
      </c>
      <c r="G14" s="70" t="s">
        <v>1689</v>
      </c>
      <c r="H14" s="70" t="s">
        <v>1690</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1696</v>
      </c>
      <c r="B15" s="70">
        <v>58</v>
      </c>
      <c r="C15" s="70">
        <v>7</v>
      </c>
      <c r="D15" s="70">
        <v>4</v>
      </c>
      <c r="E15" s="70">
        <v>2010</v>
      </c>
      <c r="F15" s="70" t="s">
        <v>177</v>
      </c>
      <c r="G15" s="70" t="s">
        <v>1689</v>
      </c>
      <c r="H15" s="70" t="s">
        <v>1690</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1697</v>
      </c>
      <c r="B16" s="70">
        <v>59</v>
      </c>
      <c r="C16" s="70">
        <v>8</v>
      </c>
      <c r="D16" s="70">
        <v>4</v>
      </c>
      <c r="E16" s="70">
        <v>2011</v>
      </c>
      <c r="F16" s="70" t="s">
        <v>178</v>
      </c>
      <c r="G16" s="70" t="s">
        <v>1689</v>
      </c>
      <c r="H16" s="70" t="s">
        <v>1690</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1698</v>
      </c>
      <c r="B17" s="70">
        <v>60</v>
      </c>
      <c r="C17" s="70">
        <v>9</v>
      </c>
      <c r="D17" s="70">
        <v>4</v>
      </c>
      <c r="E17" s="70">
        <v>2012</v>
      </c>
      <c r="F17" s="70" t="s">
        <v>179</v>
      </c>
      <c r="G17" s="70" t="s">
        <v>1689</v>
      </c>
      <c r="H17" s="70" t="s">
        <v>1690</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1699</v>
      </c>
      <c r="B18" s="70">
        <v>61</v>
      </c>
      <c r="C18" s="70">
        <v>10</v>
      </c>
      <c r="D18" s="70">
        <v>4</v>
      </c>
      <c r="E18" s="70">
        <v>2013</v>
      </c>
      <c r="F18" s="70" t="s">
        <v>180</v>
      </c>
      <c r="G18" s="70" t="s">
        <v>1689</v>
      </c>
      <c r="H18" s="70" t="s">
        <v>1690</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1700</v>
      </c>
      <c r="B19" s="70">
        <v>62</v>
      </c>
      <c r="C19" s="70">
        <v>11</v>
      </c>
      <c r="D19" s="70">
        <v>4</v>
      </c>
      <c r="E19" s="70">
        <v>2014</v>
      </c>
      <c r="F19" s="70" t="s">
        <v>181</v>
      </c>
      <c r="G19" s="70" t="s">
        <v>1689</v>
      </c>
      <c r="H19" s="70" t="s">
        <v>1690</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1701</v>
      </c>
      <c r="B20" s="70">
        <v>63</v>
      </c>
      <c r="C20" s="70">
        <v>12</v>
      </c>
      <c r="D20" s="70">
        <v>4</v>
      </c>
      <c r="E20" s="70">
        <v>2015</v>
      </c>
      <c r="F20" s="70" t="s">
        <v>182</v>
      </c>
      <c r="G20" s="70" t="s">
        <v>1689</v>
      </c>
      <c r="H20" s="70" t="s">
        <v>1690</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1702</v>
      </c>
      <c r="B21" s="70">
        <v>64</v>
      </c>
      <c r="C21" s="70">
        <v>13</v>
      </c>
      <c r="D21" s="70">
        <v>4</v>
      </c>
      <c r="E21" s="70">
        <v>2016</v>
      </c>
      <c r="F21" s="70" t="s">
        <v>155</v>
      </c>
      <c r="G21" s="70" t="s">
        <v>1689</v>
      </c>
      <c r="H21" s="70" t="s">
        <v>1690</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1703</v>
      </c>
      <c r="B22" s="70">
        <v>65</v>
      </c>
      <c r="C22" s="70">
        <v>14</v>
      </c>
      <c r="D22" s="70">
        <v>4</v>
      </c>
      <c r="E22" s="70">
        <v>2017</v>
      </c>
      <c r="F22" s="70" t="s">
        <v>156</v>
      </c>
      <c r="G22" s="70" t="s">
        <v>1689</v>
      </c>
      <c r="H22" s="70" t="s">
        <v>1690</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1704</v>
      </c>
      <c r="B23" s="70">
        <v>66</v>
      </c>
      <c r="C23" s="70">
        <v>15</v>
      </c>
      <c r="D23" s="70">
        <v>4</v>
      </c>
      <c r="E23" s="70">
        <v>2018</v>
      </c>
      <c r="F23" s="70" t="s">
        <v>183</v>
      </c>
      <c r="G23" s="70" t="s">
        <v>1689</v>
      </c>
      <c r="H23" s="70" t="s">
        <v>1690</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1705</v>
      </c>
      <c r="B24" s="70">
        <v>67</v>
      </c>
      <c r="C24" s="70">
        <v>16</v>
      </c>
      <c r="D24" s="70">
        <v>4</v>
      </c>
      <c r="E24" s="70">
        <v>2019</v>
      </c>
      <c r="F24" s="70" t="s">
        <v>158</v>
      </c>
      <c r="G24" s="70" t="s">
        <v>1689</v>
      </c>
      <c r="H24" s="70" t="s">
        <v>1690</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1706</v>
      </c>
      <c r="B25" s="70">
        <v>68</v>
      </c>
      <c r="C25" s="70">
        <v>17</v>
      </c>
      <c r="D25" s="70">
        <v>4</v>
      </c>
      <c r="E25" s="70">
        <v>2020</v>
      </c>
      <c r="F25" s="70" t="s">
        <v>159</v>
      </c>
      <c r="G25" s="70" t="s">
        <v>1689</v>
      </c>
      <c r="H25" s="70" t="s">
        <v>1690</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1707</v>
      </c>
      <c r="B26" s="70">
        <v>68</v>
      </c>
      <c r="C26" s="70">
        <v>18</v>
      </c>
      <c r="D26" s="70">
        <v>4</v>
      </c>
      <c r="E26" s="70">
        <v>2021</v>
      </c>
      <c r="F26" s="70" t="s">
        <v>160</v>
      </c>
      <c r="G26" s="1064" t="s">
        <v>1689</v>
      </c>
      <c r="H26" s="70" t="s">
        <v>1690</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1708</v>
      </c>
      <c r="B27" s="70">
        <v>68</v>
      </c>
      <c r="C27" s="70">
        <v>19</v>
      </c>
      <c r="D27" s="70">
        <v>4</v>
      </c>
      <c r="E27" s="70">
        <v>2022</v>
      </c>
      <c r="F27" s="70" t="s">
        <v>161</v>
      </c>
      <c r="G27" s="1064" t="s">
        <v>1689</v>
      </c>
      <c r="H27" s="70" t="s">
        <v>1690</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1709</v>
      </c>
      <c r="B28" s="70">
        <v>68</v>
      </c>
      <c r="C28" s="70">
        <v>20</v>
      </c>
      <c r="D28" s="70">
        <v>4</v>
      </c>
      <c r="E28" s="70">
        <v>2023</v>
      </c>
      <c r="F28" s="70" t="s">
        <v>1539</v>
      </c>
      <c r="G28" s="70" t="s">
        <v>1689</v>
      </c>
      <c r="H28" s="70" t="s">
        <v>1690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1710</v>
      </c>
      <c r="B29" s="70">
        <v>68</v>
      </c>
      <c r="C29" s="70">
        <v>21</v>
      </c>
      <c r="D29" s="70">
        <v>4</v>
      </c>
      <c r="E29" s="70">
        <v>2024</v>
      </c>
      <c r="F29" s="70" t="s">
        <v>1554</v>
      </c>
      <c r="G29" s="70" t="s">
        <v>1689</v>
      </c>
      <c r="H29" s="70" t="s">
        <v>1690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154</v>
      </c>
      <c r="C30" s="70">
        <v>1</v>
      </c>
      <c r="D30" s="70">
        <v>10</v>
      </c>
      <c r="E30" s="70">
        <v>1990</v>
      </c>
      <c r="F30" s="70" t="s">
        <v>787</v>
      </c>
      <c r="G30" s="70" t="s">
        <v>1712</v>
      </c>
      <c r="H30" s="70" t="s">
        <v>1713</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155</v>
      </c>
      <c r="C31" s="70">
        <v>2</v>
      </c>
      <c r="D31" s="70">
        <v>10</v>
      </c>
      <c r="E31" s="70">
        <v>2005</v>
      </c>
      <c r="F31" s="70" t="s">
        <v>789</v>
      </c>
      <c r="G31" s="70" t="s">
        <v>1712</v>
      </c>
      <c r="H31" s="70" t="s">
        <v>1713</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156</v>
      </c>
      <c r="C32" s="70">
        <v>3</v>
      </c>
      <c r="D32" s="70">
        <v>10</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157</v>
      </c>
      <c r="C33" s="70">
        <v>4</v>
      </c>
      <c r="D33" s="70">
        <v>10</v>
      </c>
      <c r="E33" s="70">
        <v>2007</v>
      </c>
      <c r="F33" s="70" t="s">
        <v>791</v>
      </c>
      <c r="G33" s="70" t="s">
        <v>1712</v>
      </c>
      <c r="H33" s="70" t="s">
        <v>1713</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158</v>
      </c>
      <c r="C34" s="70">
        <v>5</v>
      </c>
      <c r="D34" s="70">
        <v>10</v>
      </c>
      <c r="E34" s="70">
        <v>2008</v>
      </c>
      <c r="F34" s="70" t="s">
        <v>792</v>
      </c>
      <c r="G34" s="70" t="s">
        <v>1712</v>
      </c>
      <c r="H34" s="70" t="s">
        <v>1713</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159</v>
      </c>
      <c r="C35" s="70">
        <v>6</v>
      </c>
      <c r="D35" s="70">
        <v>10</v>
      </c>
      <c r="E35" s="70">
        <v>2009</v>
      </c>
      <c r="F35" s="70" t="s">
        <v>176</v>
      </c>
      <c r="G35" s="70" t="s">
        <v>1712</v>
      </c>
      <c r="H35" s="70" t="s">
        <v>1713</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1719</v>
      </c>
      <c r="B36" s="70">
        <v>160</v>
      </c>
      <c r="C36" s="70">
        <v>7</v>
      </c>
      <c r="D36" s="70">
        <v>10</v>
      </c>
      <c r="E36" s="70">
        <v>2010</v>
      </c>
      <c r="F36" s="70" t="s">
        <v>177</v>
      </c>
      <c r="G36" s="70" t="s">
        <v>1712</v>
      </c>
      <c r="H36" s="70" t="s">
        <v>1713</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1720</v>
      </c>
      <c r="B37" s="70">
        <v>161</v>
      </c>
      <c r="C37" s="70">
        <v>8</v>
      </c>
      <c r="D37" s="70">
        <v>10</v>
      </c>
      <c r="E37" s="70">
        <v>2011</v>
      </c>
      <c r="F37" s="70" t="s">
        <v>178</v>
      </c>
      <c r="G37" s="70" t="s">
        <v>1712</v>
      </c>
      <c r="H37" s="70" t="s">
        <v>1713</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1721</v>
      </c>
      <c r="B38" s="70">
        <v>162</v>
      </c>
      <c r="C38" s="70">
        <v>9</v>
      </c>
      <c r="D38" s="70">
        <v>10</v>
      </c>
      <c r="E38" s="70">
        <v>2012</v>
      </c>
      <c r="F38" s="70" t="s">
        <v>179</v>
      </c>
      <c r="G38" s="70" t="s">
        <v>1712</v>
      </c>
      <c r="H38" s="70" t="s">
        <v>1713</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1722</v>
      </c>
      <c r="B39" s="70">
        <v>163</v>
      </c>
      <c r="C39" s="70">
        <v>10</v>
      </c>
      <c r="D39" s="70">
        <v>10</v>
      </c>
      <c r="E39" s="70">
        <v>2013</v>
      </c>
      <c r="F39" s="70" t="s">
        <v>180</v>
      </c>
      <c r="G39" s="70" t="s">
        <v>1712</v>
      </c>
      <c r="H39" s="70" t="s">
        <v>1713</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1723</v>
      </c>
      <c r="B40" s="70">
        <v>164</v>
      </c>
      <c r="C40" s="70">
        <v>11</v>
      </c>
      <c r="D40" s="70">
        <v>10</v>
      </c>
      <c r="E40" s="70">
        <v>2014</v>
      </c>
      <c r="F40" s="70" t="s">
        <v>181</v>
      </c>
      <c r="G40" s="70" t="s">
        <v>1712</v>
      </c>
      <c r="H40" s="70" t="s">
        <v>1713</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1724</v>
      </c>
      <c r="B41" s="70">
        <v>165</v>
      </c>
      <c r="C41" s="70">
        <v>12</v>
      </c>
      <c r="D41" s="70">
        <v>10</v>
      </c>
      <c r="E41" s="70">
        <v>2015</v>
      </c>
      <c r="F41" s="70" t="s">
        <v>182</v>
      </c>
      <c r="G41" s="70" t="s">
        <v>1712</v>
      </c>
      <c r="H41" s="70" t="s">
        <v>1713</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1725</v>
      </c>
      <c r="B42" s="70">
        <v>166</v>
      </c>
      <c r="C42" s="70">
        <v>13</v>
      </c>
      <c r="D42" s="70">
        <v>10</v>
      </c>
      <c r="E42" s="70">
        <v>2016</v>
      </c>
      <c r="F42" s="70" t="s">
        <v>155</v>
      </c>
      <c r="G42" s="70" t="s">
        <v>1712</v>
      </c>
      <c r="H42" s="70" t="s">
        <v>1713</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1726</v>
      </c>
      <c r="B43" s="70">
        <v>167</v>
      </c>
      <c r="C43" s="70">
        <v>14</v>
      </c>
      <c r="D43" s="70">
        <v>10</v>
      </c>
      <c r="E43" s="70">
        <v>2017</v>
      </c>
      <c r="F43" s="70" t="s">
        <v>156</v>
      </c>
      <c r="G43" s="70" t="s">
        <v>1712</v>
      </c>
      <c r="H43" s="70" t="s">
        <v>1713</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1727</v>
      </c>
      <c r="B44" s="70">
        <v>168</v>
      </c>
      <c r="C44" s="70">
        <v>15</v>
      </c>
      <c r="D44" s="70">
        <v>10</v>
      </c>
      <c r="E44" s="70">
        <v>2018</v>
      </c>
      <c r="F44" s="70" t="s">
        <v>183</v>
      </c>
      <c r="G44" s="70" t="s">
        <v>1712</v>
      </c>
      <c r="H44" s="70" t="s">
        <v>1713</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1728</v>
      </c>
      <c r="B45" s="70">
        <v>169</v>
      </c>
      <c r="C45" s="70">
        <v>16</v>
      </c>
      <c r="D45" s="70">
        <v>10</v>
      </c>
      <c r="E45" s="70">
        <v>2019</v>
      </c>
      <c r="F45" s="70" t="s">
        <v>158</v>
      </c>
      <c r="G45" s="1064" t="s">
        <v>1712</v>
      </c>
      <c r="H45" s="70" t="s">
        <v>1713</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1729</v>
      </c>
      <c r="B46" s="70">
        <v>170</v>
      </c>
      <c r="C46" s="70">
        <v>17</v>
      </c>
      <c r="D46" s="70">
        <v>10</v>
      </c>
      <c r="E46" s="70">
        <v>2020</v>
      </c>
      <c r="F46" s="70" t="s">
        <v>159</v>
      </c>
      <c r="G46" s="1064" t="s">
        <v>1712</v>
      </c>
      <c r="H46" s="70" t="s">
        <v>1713</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1730</v>
      </c>
      <c r="B47" s="70">
        <v>170</v>
      </c>
      <c r="C47" s="70">
        <v>18</v>
      </c>
      <c r="D47" s="70">
        <v>10</v>
      </c>
      <c r="E47" s="70">
        <v>2021</v>
      </c>
      <c r="F47" s="70" t="s">
        <v>160</v>
      </c>
      <c r="G47" s="70" t="s">
        <v>1712</v>
      </c>
      <c r="H47" s="70" t="s">
        <v>1713</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1731</v>
      </c>
      <c r="B48" s="70">
        <v>170</v>
      </c>
      <c r="C48" s="70">
        <v>19</v>
      </c>
      <c r="D48" s="70">
        <v>10</v>
      </c>
      <c r="E48" s="70">
        <v>2022</v>
      </c>
      <c r="F48" s="70" t="s">
        <v>161</v>
      </c>
      <c r="G48" s="70" t="s">
        <v>1712</v>
      </c>
      <c r="H48" s="70" t="s">
        <v>1713</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170</v>
      </c>
      <c r="C49" s="70">
        <v>20</v>
      </c>
      <c r="D49" s="70">
        <v>10</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170</v>
      </c>
      <c r="C50" s="70">
        <v>21</v>
      </c>
      <c r="D50" s="70">
        <v>10</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358</v>
      </c>
      <c r="C51" s="70">
        <v>1</v>
      </c>
      <c r="D51" s="70">
        <v>22</v>
      </c>
      <c r="E51" s="70">
        <v>1990</v>
      </c>
      <c r="F51" s="70" t="s">
        <v>787</v>
      </c>
      <c r="G51" s="70" t="s">
        <v>1735</v>
      </c>
      <c r="H51" s="70" t="s">
        <v>1736</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359</v>
      </c>
      <c r="C52" s="70">
        <v>2</v>
      </c>
      <c r="D52" s="70">
        <v>22</v>
      </c>
      <c r="E52" s="70">
        <v>2005</v>
      </c>
      <c r="F52" s="70" t="s">
        <v>789</v>
      </c>
      <c r="G52" s="70" t="s">
        <v>1735</v>
      </c>
      <c r="H52" s="70" t="s">
        <v>1736</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360</v>
      </c>
      <c r="C53" s="70">
        <v>3</v>
      </c>
      <c r="D53" s="70">
        <v>22</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361</v>
      </c>
      <c r="C54" s="70">
        <v>4</v>
      </c>
      <c r="D54" s="70">
        <v>22</v>
      </c>
      <c r="E54" s="70">
        <v>2007</v>
      </c>
      <c r="F54" s="70" t="s">
        <v>791</v>
      </c>
      <c r="G54" s="70" t="s">
        <v>1735</v>
      </c>
      <c r="H54" s="70" t="s">
        <v>1736</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362</v>
      </c>
      <c r="C55" s="70">
        <v>5</v>
      </c>
      <c r="D55" s="70">
        <v>22</v>
      </c>
      <c r="E55" s="70">
        <v>2008</v>
      </c>
      <c r="F55" s="70" t="s">
        <v>792</v>
      </c>
      <c r="G55" s="70" t="s">
        <v>1735</v>
      </c>
      <c r="H55" s="70" t="s">
        <v>1736</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363</v>
      </c>
      <c r="C56" s="70">
        <v>6</v>
      </c>
      <c r="D56" s="70">
        <v>22</v>
      </c>
      <c r="E56" s="70">
        <v>2009</v>
      </c>
      <c r="F56" s="70" t="s">
        <v>176</v>
      </c>
      <c r="G56" s="70" t="s">
        <v>1735</v>
      </c>
      <c r="H56" s="70" t="s">
        <v>1736</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1742</v>
      </c>
      <c r="B57" s="70">
        <v>364</v>
      </c>
      <c r="C57" s="70">
        <v>7</v>
      </c>
      <c r="D57" s="70">
        <v>22</v>
      </c>
      <c r="E57" s="70">
        <v>2010</v>
      </c>
      <c r="F57" s="70" t="s">
        <v>177</v>
      </c>
      <c r="G57" s="70" t="s">
        <v>1735</v>
      </c>
      <c r="H57" s="70" t="s">
        <v>1736</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1743</v>
      </c>
      <c r="B58" s="70">
        <v>365</v>
      </c>
      <c r="C58" s="70">
        <v>8</v>
      </c>
      <c r="D58" s="70">
        <v>22</v>
      </c>
      <c r="E58" s="70">
        <v>2011</v>
      </c>
      <c r="F58" s="70" t="s">
        <v>178</v>
      </c>
      <c r="G58" s="70" t="s">
        <v>1735</v>
      </c>
      <c r="H58" s="70" t="s">
        <v>1736</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1744</v>
      </c>
      <c r="B59" s="70">
        <v>366</v>
      </c>
      <c r="C59" s="70">
        <v>9</v>
      </c>
      <c r="D59" s="70">
        <v>22</v>
      </c>
      <c r="E59" s="70">
        <v>2012</v>
      </c>
      <c r="F59" s="70" t="s">
        <v>179</v>
      </c>
      <c r="G59" s="70" t="s">
        <v>1735</v>
      </c>
      <c r="H59" s="70" t="s">
        <v>1736</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1745</v>
      </c>
      <c r="B60" s="70">
        <v>367</v>
      </c>
      <c r="C60" s="70">
        <v>10</v>
      </c>
      <c r="D60" s="70">
        <v>22</v>
      </c>
      <c r="E60" s="70">
        <v>2013</v>
      </c>
      <c r="F60" s="70" t="s">
        <v>180</v>
      </c>
      <c r="G60" s="70" t="s">
        <v>1735</v>
      </c>
      <c r="H60" s="70" t="s">
        <v>1736</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1746</v>
      </c>
      <c r="B61" s="70">
        <v>368</v>
      </c>
      <c r="C61" s="70">
        <v>11</v>
      </c>
      <c r="D61" s="70">
        <v>22</v>
      </c>
      <c r="E61" s="70">
        <v>2014</v>
      </c>
      <c r="F61" s="70" t="s">
        <v>181</v>
      </c>
      <c r="G61" s="70" t="s">
        <v>1735</v>
      </c>
      <c r="H61" s="70" t="s">
        <v>1736</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1747</v>
      </c>
      <c r="B62" s="70">
        <v>369</v>
      </c>
      <c r="C62" s="70">
        <v>12</v>
      </c>
      <c r="D62" s="70">
        <v>22</v>
      </c>
      <c r="E62" s="70">
        <v>2015</v>
      </c>
      <c r="F62" s="70" t="s">
        <v>182</v>
      </c>
      <c r="G62" s="70" t="s">
        <v>1735</v>
      </c>
      <c r="H62" s="70" t="s">
        <v>1736</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1748</v>
      </c>
      <c r="B63" s="70">
        <v>370</v>
      </c>
      <c r="C63" s="70">
        <v>13</v>
      </c>
      <c r="D63" s="70">
        <v>22</v>
      </c>
      <c r="E63" s="70">
        <v>2016</v>
      </c>
      <c r="F63" s="70" t="s">
        <v>155</v>
      </c>
      <c r="G63" s="70" t="s">
        <v>1735</v>
      </c>
      <c r="H63" s="70" t="s">
        <v>1736</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1749</v>
      </c>
      <c r="B64" s="70">
        <v>371</v>
      </c>
      <c r="C64" s="70">
        <v>14</v>
      </c>
      <c r="D64" s="70">
        <v>22</v>
      </c>
      <c r="E64" s="70">
        <v>2017</v>
      </c>
      <c r="F64" s="70" t="s">
        <v>156</v>
      </c>
      <c r="G64" s="1064" t="s">
        <v>1735</v>
      </c>
      <c r="H64" s="70" t="s">
        <v>1736</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1750</v>
      </c>
      <c r="B65" s="70">
        <v>372</v>
      </c>
      <c r="C65" s="70">
        <v>15</v>
      </c>
      <c r="D65" s="70">
        <v>22</v>
      </c>
      <c r="E65" s="70">
        <v>2018</v>
      </c>
      <c r="F65" s="70" t="s">
        <v>183</v>
      </c>
      <c r="G65" s="1064" t="s">
        <v>1735</v>
      </c>
      <c r="H65" s="70" t="s">
        <v>1736</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1751</v>
      </c>
      <c r="B66" s="70">
        <v>373</v>
      </c>
      <c r="C66" s="70">
        <v>16</v>
      </c>
      <c r="D66" s="70">
        <v>22</v>
      </c>
      <c r="E66" s="70">
        <v>2019</v>
      </c>
      <c r="F66" s="70" t="s">
        <v>158</v>
      </c>
      <c r="G66" s="70" t="s">
        <v>1735</v>
      </c>
      <c r="H66" s="70" t="s">
        <v>1736</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1752</v>
      </c>
      <c r="B67" s="70">
        <v>374</v>
      </c>
      <c r="C67" s="70">
        <v>17</v>
      </c>
      <c r="D67" s="70">
        <v>22</v>
      </c>
      <c r="E67" s="70">
        <v>2020</v>
      </c>
      <c r="F67" s="70" t="s">
        <v>159</v>
      </c>
      <c r="G67" s="70" t="s">
        <v>1735</v>
      </c>
      <c r="H67" s="70" t="s">
        <v>1736</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1753</v>
      </c>
      <c r="B68" s="70">
        <v>374</v>
      </c>
      <c r="C68" s="70">
        <v>18</v>
      </c>
      <c r="D68" s="70">
        <v>22</v>
      </c>
      <c r="E68" s="70">
        <v>2021</v>
      </c>
      <c r="F68" s="70" t="s">
        <v>160</v>
      </c>
      <c r="G68" s="70" t="s">
        <v>1735</v>
      </c>
      <c r="H68" s="70" t="s">
        <v>1736</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1754</v>
      </c>
      <c r="B69" s="70">
        <v>374</v>
      </c>
      <c r="C69" s="70">
        <v>19</v>
      </c>
      <c r="D69" s="70">
        <v>22</v>
      </c>
      <c r="E69" s="70">
        <v>2022</v>
      </c>
      <c r="F69" s="70" t="s">
        <v>161</v>
      </c>
      <c r="G69" s="70" t="s">
        <v>1735</v>
      </c>
      <c r="H69" s="70" t="s">
        <v>1736</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374</v>
      </c>
      <c r="C70" s="70">
        <v>20</v>
      </c>
      <c r="D70" s="70">
        <v>22</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374</v>
      </c>
      <c r="C71" s="70">
        <v>21</v>
      </c>
      <c r="D71" s="70">
        <v>22</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409</v>
      </c>
      <c r="C72" s="70">
        <v>1</v>
      </c>
      <c r="D72" s="70">
        <v>25</v>
      </c>
      <c r="E72" s="70">
        <v>1990</v>
      </c>
      <c r="F72" s="70" t="s">
        <v>787</v>
      </c>
      <c r="G72" s="70" t="s">
        <v>1758</v>
      </c>
      <c r="H72" s="70" t="s">
        <v>1759</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410</v>
      </c>
      <c r="C73" s="70">
        <v>2</v>
      </c>
      <c r="D73" s="70">
        <v>25</v>
      </c>
      <c r="E73" s="70">
        <v>2005</v>
      </c>
      <c r="F73" s="70" t="s">
        <v>789</v>
      </c>
      <c r="G73" s="70" t="s">
        <v>1758</v>
      </c>
      <c r="H73" s="70" t="s">
        <v>1759</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411</v>
      </c>
      <c r="C74" s="70">
        <v>3</v>
      </c>
      <c r="D74" s="70">
        <v>25</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412</v>
      </c>
      <c r="C75" s="70">
        <v>4</v>
      </c>
      <c r="D75" s="70">
        <v>25</v>
      </c>
      <c r="E75" s="70">
        <v>2007</v>
      </c>
      <c r="F75" s="70" t="s">
        <v>791</v>
      </c>
      <c r="G75" s="70" t="s">
        <v>1758</v>
      </c>
      <c r="H75" s="70" t="s">
        <v>1759</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413</v>
      </c>
      <c r="C76" s="70">
        <v>5</v>
      </c>
      <c r="D76" s="70">
        <v>25</v>
      </c>
      <c r="E76" s="70">
        <v>2008</v>
      </c>
      <c r="F76" s="70" t="s">
        <v>792</v>
      </c>
      <c r="G76" s="70" t="s">
        <v>1758</v>
      </c>
      <c r="H76" s="70" t="s">
        <v>1759</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414</v>
      </c>
      <c r="C77" s="70">
        <v>6</v>
      </c>
      <c r="D77" s="70">
        <v>25</v>
      </c>
      <c r="E77" s="70">
        <v>2009</v>
      </c>
      <c r="F77" s="70" t="s">
        <v>176</v>
      </c>
      <c r="G77" s="70" t="s">
        <v>1758</v>
      </c>
      <c r="H77" s="70" t="s">
        <v>1759</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1765</v>
      </c>
      <c r="B78" s="70">
        <v>415</v>
      </c>
      <c r="C78" s="70">
        <v>7</v>
      </c>
      <c r="D78" s="70">
        <v>25</v>
      </c>
      <c r="E78" s="70">
        <v>2010</v>
      </c>
      <c r="F78" s="70" t="s">
        <v>177</v>
      </c>
      <c r="G78" s="70" t="s">
        <v>1758</v>
      </c>
      <c r="H78" s="70" t="s">
        <v>1759</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1766</v>
      </c>
      <c r="B79" s="70">
        <v>416</v>
      </c>
      <c r="C79" s="70">
        <v>8</v>
      </c>
      <c r="D79" s="70">
        <v>25</v>
      </c>
      <c r="E79" s="70">
        <v>2011</v>
      </c>
      <c r="F79" s="70" t="s">
        <v>178</v>
      </c>
      <c r="G79" s="70" t="s">
        <v>1758</v>
      </c>
      <c r="H79" s="70" t="s">
        <v>1759</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1767</v>
      </c>
      <c r="B80" s="70">
        <v>417</v>
      </c>
      <c r="C80" s="70">
        <v>9</v>
      </c>
      <c r="D80" s="70">
        <v>25</v>
      </c>
      <c r="E80" s="70">
        <v>2012</v>
      </c>
      <c r="F80" s="70" t="s">
        <v>179</v>
      </c>
      <c r="G80" s="70" t="s">
        <v>1758</v>
      </c>
      <c r="H80" s="70" t="s">
        <v>1759</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1768</v>
      </c>
      <c r="B81" s="70">
        <v>418</v>
      </c>
      <c r="C81" s="70">
        <v>10</v>
      </c>
      <c r="D81" s="70">
        <v>25</v>
      </c>
      <c r="E81" s="70">
        <v>2013</v>
      </c>
      <c r="F81" s="70" t="s">
        <v>180</v>
      </c>
      <c r="G81" s="70" t="s">
        <v>1758</v>
      </c>
      <c r="H81" s="70" t="s">
        <v>1759</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1769</v>
      </c>
      <c r="B82" s="70">
        <v>419</v>
      </c>
      <c r="C82" s="70">
        <v>11</v>
      </c>
      <c r="D82" s="70">
        <v>25</v>
      </c>
      <c r="E82" s="70">
        <v>2014</v>
      </c>
      <c r="F82" s="70" t="s">
        <v>181</v>
      </c>
      <c r="G82" s="70" t="s">
        <v>1758</v>
      </c>
      <c r="H82" s="70" t="s">
        <v>1759</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1770</v>
      </c>
      <c r="B83" s="70">
        <v>420</v>
      </c>
      <c r="C83" s="70">
        <v>12</v>
      </c>
      <c r="D83" s="70">
        <v>25</v>
      </c>
      <c r="E83" s="70">
        <v>2015</v>
      </c>
      <c r="F83" s="70" t="s">
        <v>182</v>
      </c>
      <c r="G83" s="1064" t="s">
        <v>1758</v>
      </c>
      <c r="H83" s="70" t="s">
        <v>1759</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1771</v>
      </c>
      <c r="B84" s="70">
        <v>421</v>
      </c>
      <c r="C84" s="70">
        <v>13</v>
      </c>
      <c r="D84" s="70">
        <v>25</v>
      </c>
      <c r="E84" s="70">
        <v>2016</v>
      </c>
      <c r="F84" s="70" t="s">
        <v>155</v>
      </c>
      <c r="G84" s="1064" t="s">
        <v>1758</v>
      </c>
      <c r="H84" s="70" t="s">
        <v>1759</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1772</v>
      </c>
      <c r="B85" s="70">
        <v>422</v>
      </c>
      <c r="C85" s="70">
        <v>14</v>
      </c>
      <c r="D85" s="70">
        <v>25</v>
      </c>
      <c r="E85" s="70">
        <v>2017</v>
      </c>
      <c r="F85" s="70" t="s">
        <v>156</v>
      </c>
      <c r="G85" s="70" t="s">
        <v>1758</v>
      </c>
      <c r="H85" s="70" t="s">
        <v>1759</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1773</v>
      </c>
      <c r="B86" s="70">
        <v>423</v>
      </c>
      <c r="C86" s="70">
        <v>15</v>
      </c>
      <c r="D86" s="70">
        <v>25</v>
      </c>
      <c r="E86" s="70">
        <v>2018</v>
      </c>
      <c r="F86" s="70" t="s">
        <v>183</v>
      </c>
      <c r="G86" s="70" t="s">
        <v>1758</v>
      </c>
      <c r="H86" s="70" t="s">
        <v>1759</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1774</v>
      </c>
      <c r="B87" s="70">
        <v>424</v>
      </c>
      <c r="C87" s="70">
        <v>16</v>
      </c>
      <c r="D87" s="70">
        <v>25</v>
      </c>
      <c r="E87" s="70">
        <v>2019</v>
      </c>
      <c r="F87" s="70" t="s">
        <v>158</v>
      </c>
      <c r="G87" s="70" t="s">
        <v>1758</v>
      </c>
      <c r="H87" s="70" t="s">
        <v>1759</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1775</v>
      </c>
      <c r="B88" s="70">
        <v>425</v>
      </c>
      <c r="C88" s="70">
        <v>17</v>
      </c>
      <c r="D88" s="70">
        <v>25</v>
      </c>
      <c r="E88" s="70">
        <v>2020</v>
      </c>
      <c r="F88" s="70" t="s">
        <v>159</v>
      </c>
      <c r="G88" s="70" t="s">
        <v>1758</v>
      </c>
      <c r="H88" s="70" t="s">
        <v>1759</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1776</v>
      </c>
      <c r="B89" s="70">
        <v>425</v>
      </c>
      <c r="C89" s="70">
        <v>18</v>
      </c>
      <c r="D89" s="70">
        <v>25</v>
      </c>
      <c r="E89" s="70">
        <v>2021</v>
      </c>
      <c r="F89" s="70" t="s">
        <v>160</v>
      </c>
      <c r="G89" s="70" t="s">
        <v>1758</v>
      </c>
      <c r="H89" s="70" t="s">
        <v>1759</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1777</v>
      </c>
      <c r="B90" s="70">
        <v>425</v>
      </c>
      <c r="C90" s="70">
        <v>19</v>
      </c>
      <c r="D90" s="70">
        <v>25</v>
      </c>
      <c r="E90" s="70">
        <v>2022</v>
      </c>
      <c r="F90" s="70" t="s">
        <v>161</v>
      </c>
      <c r="G90" s="70" t="s">
        <v>1758</v>
      </c>
      <c r="H90" s="70" t="s">
        <v>1759</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425</v>
      </c>
      <c r="C91" s="70">
        <v>20</v>
      </c>
      <c r="D91" s="70">
        <v>25</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425</v>
      </c>
      <c r="C92" s="70">
        <v>21</v>
      </c>
      <c r="D92" s="70">
        <v>25</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375</v>
      </c>
      <c r="C93" s="70">
        <v>1</v>
      </c>
      <c r="D93" s="70">
        <v>23</v>
      </c>
      <c r="E93" s="70">
        <v>1990</v>
      </c>
      <c r="F93" s="70" t="s">
        <v>787</v>
      </c>
      <c r="G93" s="70" t="s">
        <v>1781</v>
      </c>
      <c r="H93" s="70" t="s">
        <v>1782</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376</v>
      </c>
      <c r="C94" s="70">
        <v>2</v>
      </c>
      <c r="D94" s="70">
        <v>23</v>
      </c>
      <c r="E94" s="70">
        <v>2005</v>
      </c>
      <c r="F94" s="70" t="s">
        <v>789</v>
      </c>
      <c r="G94" s="70" t="s">
        <v>1781</v>
      </c>
      <c r="H94" s="70" t="s">
        <v>1782</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377</v>
      </c>
      <c r="C95" s="70">
        <v>3</v>
      </c>
      <c r="D95" s="70">
        <v>23</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378</v>
      </c>
      <c r="C96" s="70">
        <v>4</v>
      </c>
      <c r="D96" s="70">
        <v>23</v>
      </c>
      <c r="E96" s="70">
        <v>2007</v>
      </c>
      <c r="F96" s="70" t="s">
        <v>791</v>
      </c>
      <c r="G96" s="70" t="s">
        <v>1781</v>
      </c>
      <c r="H96" s="70" t="s">
        <v>1782</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379</v>
      </c>
      <c r="C97" s="70">
        <v>5</v>
      </c>
      <c r="D97" s="70">
        <v>23</v>
      </c>
      <c r="E97" s="70">
        <v>2008</v>
      </c>
      <c r="F97" s="70" t="s">
        <v>792</v>
      </c>
      <c r="G97" s="70" t="s">
        <v>1781</v>
      </c>
      <c r="H97" s="70" t="s">
        <v>1782</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380</v>
      </c>
      <c r="C98" s="70">
        <v>6</v>
      </c>
      <c r="D98" s="70">
        <v>23</v>
      </c>
      <c r="E98" s="70">
        <v>2009</v>
      </c>
      <c r="F98" s="70" t="s">
        <v>176</v>
      </c>
      <c r="G98" s="70" t="s">
        <v>1781</v>
      </c>
      <c r="H98" s="70" t="s">
        <v>1782</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1788</v>
      </c>
      <c r="B99" s="70">
        <v>381</v>
      </c>
      <c r="C99" s="70">
        <v>7</v>
      </c>
      <c r="D99" s="70">
        <v>23</v>
      </c>
      <c r="E99" s="70">
        <v>2010</v>
      </c>
      <c r="F99" s="70" t="s">
        <v>177</v>
      </c>
      <c r="G99" s="70" t="s">
        <v>1781</v>
      </c>
      <c r="H99" s="70" t="s">
        <v>1782</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1789</v>
      </c>
      <c r="B100" s="70">
        <v>382</v>
      </c>
      <c r="C100" s="70">
        <v>8</v>
      </c>
      <c r="D100" s="70">
        <v>23</v>
      </c>
      <c r="E100" s="70">
        <v>2011</v>
      </c>
      <c r="F100" s="70" t="s">
        <v>178</v>
      </c>
      <c r="G100" s="70" t="s">
        <v>1781</v>
      </c>
      <c r="H100" s="70" t="s">
        <v>1782</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1790</v>
      </c>
      <c r="B101" s="70">
        <v>383</v>
      </c>
      <c r="C101" s="70">
        <v>9</v>
      </c>
      <c r="D101" s="70">
        <v>23</v>
      </c>
      <c r="E101" s="70">
        <v>2012</v>
      </c>
      <c r="F101" s="70" t="s">
        <v>179</v>
      </c>
      <c r="G101" s="70" t="s">
        <v>1781</v>
      </c>
      <c r="H101" s="70" t="s">
        <v>1782</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1791</v>
      </c>
      <c r="B102" s="70">
        <v>384</v>
      </c>
      <c r="C102" s="70">
        <v>10</v>
      </c>
      <c r="D102" s="70">
        <v>23</v>
      </c>
      <c r="E102" s="70">
        <v>2013</v>
      </c>
      <c r="F102" s="70" t="s">
        <v>180</v>
      </c>
      <c r="G102" s="1064" t="s">
        <v>1781</v>
      </c>
      <c r="H102" s="70" t="s">
        <v>1782</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1792</v>
      </c>
      <c r="B103" s="70">
        <v>385</v>
      </c>
      <c r="C103" s="70">
        <v>11</v>
      </c>
      <c r="D103" s="70">
        <v>23</v>
      </c>
      <c r="E103" s="70">
        <v>2014</v>
      </c>
      <c r="F103" s="70" t="s">
        <v>181</v>
      </c>
      <c r="G103" s="1064" t="s">
        <v>1781</v>
      </c>
      <c r="H103" s="70" t="s">
        <v>1782</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1793</v>
      </c>
      <c r="B104" s="70">
        <v>386</v>
      </c>
      <c r="C104" s="70">
        <v>12</v>
      </c>
      <c r="D104" s="70">
        <v>23</v>
      </c>
      <c r="E104" s="70">
        <v>2015</v>
      </c>
      <c r="F104" s="70" t="s">
        <v>182</v>
      </c>
      <c r="G104" s="70" t="s">
        <v>1781</v>
      </c>
      <c r="H104" s="70" t="s">
        <v>1782</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1794</v>
      </c>
      <c r="B105" s="70">
        <v>387</v>
      </c>
      <c r="C105" s="70">
        <v>13</v>
      </c>
      <c r="D105" s="70">
        <v>23</v>
      </c>
      <c r="E105" s="70">
        <v>2016</v>
      </c>
      <c r="F105" s="70" t="s">
        <v>155</v>
      </c>
      <c r="G105" s="70" t="s">
        <v>1781</v>
      </c>
      <c r="H105" s="70" t="s">
        <v>1782</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1795</v>
      </c>
      <c r="B106" s="70">
        <v>388</v>
      </c>
      <c r="C106" s="70">
        <v>14</v>
      </c>
      <c r="D106" s="70">
        <v>23</v>
      </c>
      <c r="E106" s="70">
        <v>2017</v>
      </c>
      <c r="F106" s="70" t="s">
        <v>156</v>
      </c>
      <c r="G106" s="70" t="s">
        <v>1781</v>
      </c>
      <c r="H106" s="70" t="s">
        <v>1782</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1796</v>
      </c>
      <c r="B107" s="70">
        <v>389</v>
      </c>
      <c r="C107" s="70">
        <v>15</v>
      </c>
      <c r="D107" s="70">
        <v>23</v>
      </c>
      <c r="E107" s="70">
        <v>2018</v>
      </c>
      <c r="F107" s="70" t="s">
        <v>183</v>
      </c>
      <c r="G107" s="70" t="s">
        <v>1781</v>
      </c>
      <c r="H107" s="70" t="s">
        <v>1782</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1797</v>
      </c>
      <c r="B108" s="70">
        <v>390</v>
      </c>
      <c r="C108" s="70">
        <v>16</v>
      </c>
      <c r="D108" s="70">
        <v>23</v>
      </c>
      <c r="E108" s="70">
        <v>2019</v>
      </c>
      <c r="F108" s="70" t="s">
        <v>158</v>
      </c>
      <c r="G108" s="70" t="s">
        <v>1781</v>
      </c>
      <c r="H108" s="70" t="s">
        <v>1782</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1798</v>
      </c>
      <c r="B109" s="70">
        <v>391</v>
      </c>
      <c r="C109" s="70">
        <v>17</v>
      </c>
      <c r="D109" s="70">
        <v>23</v>
      </c>
      <c r="E109" s="70">
        <v>2020</v>
      </c>
      <c r="F109" s="70" t="s">
        <v>159</v>
      </c>
      <c r="G109" s="70" t="s">
        <v>1781</v>
      </c>
      <c r="H109" s="70" t="s">
        <v>1782</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1799</v>
      </c>
      <c r="B110" s="70">
        <v>391</v>
      </c>
      <c r="C110" s="70">
        <v>18</v>
      </c>
      <c r="D110" s="70">
        <v>23</v>
      </c>
      <c r="E110" s="70">
        <v>2021</v>
      </c>
      <c r="F110" s="70" t="s">
        <v>160</v>
      </c>
      <c r="G110" s="70" t="s">
        <v>1781</v>
      </c>
      <c r="H110" s="70" t="s">
        <v>1782</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1800</v>
      </c>
      <c r="B111" s="70">
        <v>391</v>
      </c>
      <c r="C111" s="70">
        <v>19</v>
      </c>
      <c r="D111" s="70">
        <v>23</v>
      </c>
      <c r="E111" s="70">
        <v>2022</v>
      </c>
      <c r="F111" s="70" t="s">
        <v>161</v>
      </c>
      <c r="G111" s="70" t="s">
        <v>1781</v>
      </c>
      <c r="H111" s="70" t="s">
        <v>1782</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391</v>
      </c>
      <c r="C112" s="70">
        <v>20</v>
      </c>
      <c r="D112" s="70">
        <v>23</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391</v>
      </c>
      <c r="C113" s="70">
        <v>21</v>
      </c>
      <c r="D113" s="70">
        <v>23</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222</v>
      </c>
      <c r="C114" s="70">
        <v>1</v>
      </c>
      <c r="D114" s="70">
        <v>14</v>
      </c>
      <c r="E114" s="70">
        <v>1990</v>
      </c>
      <c r="F114" s="70" t="s">
        <v>787</v>
      </c>
      <c r="G114" s="70" t="s">
        <v>1804</v>
      </c>
      <c r="H114" s="70" t="s">
        <v>1805</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223</v>
      </c>
      <c r="C115" s="70">
        <v>2</v>
      </c>
      <c r="D115" s="70">
        <v>14</v>
      </c>
      <c r="E115" s="70">
        <v>2005</v>
      </c>
      <c r="F115" s="70" t="s">
        <v>789</v>
      </c>
      <c r="G115" s="70" t="s">
        <v>1804</v>
      </c>
      <c r="H115" s="70" t="s">
        <v>1805</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224</v>
      </c>
      <c r="C116" s="70">
        <v>3</v>
      </c>
      <c r="D116" s="70">
        <v>14</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225</v>
      </c>
      <c r="C117" s="70">
        <v>4</v>
      </c>
      <c r="D117" s="70">
        <v>14</v>
      </c>
      <c r="E117" s="70">
        <v>2007</v>
      </c>
      <c r="F117" s="70" t="s">
        <v>791</v>
      </c>
      <c r="G117" s="70" t="s">
        <v>1804</v>
      </c>
      <c r="H117" s="70" t="s">
        <v>1805</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226</v>
      </c>
      <c r="C118" s="70">
        <v>5</v>
      </c>
      <c r="D118" s="70">
        <v>14</v>
      </c>
      <c r="E118" s="70">
        <v>2008</v>
      </c>
      <c r="F118" s="70" t="s">
        <v>792</v>
      </c>
      <c r="G118" s="70" t="s">
        <v>1804</v>
      </c>
      <c r="H118" s="70" t="s">
        <v>1805</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227</v>
      </c>
      <c r="C119" s="70">
        <v>6</v>
      </c>
      <c r="D119" s="70">
        <v>14</v>
      </c>
      <c r="E119" s="70">
        <v>2009</v>
      </c>
      <c r="F119" s="70" t="s">
        <v>176</v>
      </c>
      <c r="G119" s="70" t="s">
        <v>1804</v>
      </c>
      <c r="H119" s="70" t="s">
        <v>1805</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1811</v>
      </c>
      <c r="B120" s="70">
        <v>228</v>
      </c>
      <c r="C120" s="70">
        <v>7</v>
      </c>
      <c r="D120" s="70">
        <v>14</v>
      </c>
      <c r="E120" s="70">
        <v>2010</v>
      </c>
      <c r="F120" s="70" t="s">
        <v>177</v>
      </c>
      <c r="G120" s="70" t="s">
        <v>1804</v>
      </c>
      <c r="H120" s="70" t="s">
        <v>1805</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1812</v>
      </c>
      <c r="B121" s="70">
        <v>229</v>
      </c>
      <c r="C121" s="70">
        <v>8</v>
      </c>
      <c r="D121" s="70">
        <v>14</v>
      </c>
      <c r="E121" s="70">
        <v>2011</v>
      </c>
      <c r="F121" s="70" t="s">
        <v>178</v>
      </c>
      <c r="G121" s="1064" t="s">
        <v>1804</v>
      </c>
      <c r="H121" s="70" t="s">
        <v>1805</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1813</v>
      </c>
      <c r="B122" s="70">
        <v>230</v>
      </c>
      <c r="C122" s="70">
        <v>9</v>
      </c>
      <c r="D122" s="70">
        <v>14</v>
      </c>
      <c r="E122" s="70">
        <v>2012</v>
      </c>
      <c r="F122" s="70" t="s">
        <v>179</v>
      </c>
      <c r="G122" s="1064" t="s">
        <v>1804</v>
      </c>
      <c r="H122" s="70" t="s">
        <v>1805</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1814</v>
      </c>
      <c r="B123" s="70">
        <v>231</v>
      </c>
      <c r="C123" s="70">
        <v>10</v>
      </c>
      <c r="D123" s="70">
        <v>14</v>
      </c>
      <c r="E123" s="70">
        <v>2013</v>
      </c>
      <c r="F123" s="70" t="s">
        <v>180</v>
      </c>
      <c r="G123" s="70" t="s">
        <v>1804</v>
      </c>
      <c r="H123" s="70" t="s">
        <v>1805</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1815</v>
      </c>
      <c r="B124" s="70">
        <v>232</v>
      </c>
      <c r="C124" s="70">
        <v>11</v>
      </c>
      <c r="D124" s="70">
        <v>14</v>
      </c>
      <c r="E124" s="70">
        <v>2014</v>
      </c>
      <c r="F124" s="70" t="s">
        <v>181</v>
      </c>
      <c r="G124" s="70" t="s">
        <v>1804</v>
      </c>
      <c r="H124" s="70" t="s">
        <v>1805</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1816</v>
      </c>
      <c r="B125" s="70">
        <v>233</v>
      </c>
      <c r="C125" s="70">
        <v>12</v>
      </c>
      <c r="D125" s="70">
        <v>14</v>
      </c>
      <c r="E125" s="70">
        <v>2015</v>
      </c>
      <c r="F125" s="70" t="s">
        <v>182</v>
      </c>
      <c r="G125" s="70" t="s">
        <v>1804</v>
      </c>
      <c r="H125" s="70" t="s">
        <v>1805</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1817</v>
      </c>
      <c r="B126" s="70">
        <v>234</v>
      </c>
      <c r="C126" s="70">
        <v>13</v>
      </c>
      <c r="D126" s="70">
        <v>14</v>
      </c>
      <c r="E126" s="70">
        <v>2016</v>
      </c>
      <c r="F126" s="70" t="s">
        <v>155</v>
      </c>
      <c r="G126" s="70" t="s">
        <v>1804</v>
      </c>
      <c r="H126" s="70" t="s">
        <v>1805</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1818</v>
      </c>
      <c r="B127" s="70">
        <v>235</v>
      </c>
      <c r="C127" s="70">
        <v>14</v>
      </c>
      <c r="D127" s="70">
        <v>14</v>
      </c>
      <c r="E127" s="70">
        <v>2017</v>
      </c>
      <c r="F127" s="70" t="s">
        <v>156</v>
      </c>
      <c r="G127" s="70" t="s">
        <v>1804</v>
      </c>
      <c r="H127" s="70" t="s">
        <v>1805</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1819</v>
      </c>
      <c r="B128" s="70">
        <v>236</v>
      </c>
      <c r="C128" s="70">
        <v>15</v>
      </c>
      <c r="D128" s="70">
        <v>14</v>
      </c>
      <c r="E128" s="70">
        <v>2018</v>
      </c>
      <c r="F128" s="70" t="s">
        <v>183</v>
      </c>
      <c r="G128" s="70" t="s">
        <v>1804</v>
      </c>
      <c r="H128" s="70" t="s">
        <v>1805</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1820</v>
      </c>
      <c r="B129" s="70">
        <v>237</v>
      </c>
      <c r="C129" s="70">
        <v>16</v>
      </c>
      <c r="D129" s="70">
        <v>14</v>
      </c>
      <c r="E129" s="70">
        <v>2019</v>
      </c>
      <c r="F129" s="70" t="s">
        <v>158</v>
      </c>
      <c r="G129" s="70" t="s">
        <v>1804</v>
      </c>
      <c r="H129" s="70" t="s">
        <v>1805</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1821</v>
      </c>
      <c r="B130" s="70">
        <v>238</v>
      </c>
      <c r="C130" s="70">
        <v>17</v>
      </c>
      <c r="D130" s="70">
        <v>14</v>
      </c>
      <c r="E130" s="70">
        <v>2020</v>
      </c>
      <c r="F130" s="70" t="s">
        <v>159</v>
      </c>
      <c r="G130" s="70" t="s">
        <v>1804</v>
      </c>
      <c r="H130" s="70" t="s">
        <v>1805</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1822</v>
      </c>
      <c r="B131" s="70">
        <v>238</v>
      </c>
      <c r="C131" s="70">
        <v>18</v>
      </c>
      <c r="D131" s="70">
        <v>14</v>
      </c>
      <c r="E131" s="70">
        <v>2021</v>
      </c>
      <c r="F131" s="70" t="s">
        <v>160</v>
      </c>
      <c r="G131" s="70" t="s">
        <v>1804</v>
      </c>
      <c r="H131" s="70" t="s">
        <v>1805</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1823</v>
      </c>
      <c r="B132" s="70">
        <v>238</v>
      </c>
      <c r="C132" s="70">
        <v>19</v>
      </c>
      <c r="D132" s="70">
        <v>14</v>
      </c>
      <c r="E132" s="70">
        <v>2022</v>
      </c>
      <c r="F132" s="70" t="s">
        <v>161</v>
      </c>
      <c r="G132" s="70" t="s">
        <v>1804</v>
      </c>
      <c r="H132" s="70" t="s">
        <v>1805</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238</v>
      </c>
      <c r="C133" s="70">
        <v>20</v>
      </c>
      <c r="D133" s="70">
        <v>14</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238</v>
      </c>
      <c r="C134" s="70">
        <v>21</v>
      </c>
      <c r="D134" s="70">
        <v>14</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324</v>
      </c>
      <c r="C135" s="70">
        <v>1</v>
      </c>
      <c r="D135" s="70">
        <v>20</v>
      </c>
      <c r="E135" s="70">
        <v>1990</v>
      </c>
      <c r="F135" s="70" t="s">
        <v>787</v>
      </c>
      <c r="G135" s="70" t="s">
        <v>1827</v>
      </c>
      <c r="H135" s="70" t="s">
        <v>1828</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325</v>
      </c>
      <c r="C136" s="70">
        <v>2</v>
      </c>
      <c r="D136" s="70">
        <v>20</v>
      </c>
      <c r="E136" s="70">
        <v>2005</v>
      </c>
      <c r="F136" s="70" t="s">
        <v>789</v>
      </c>
      <c r="G136" s="70" t="s">
        <v>1827</v>
      </c>
      <c r="H136" s="70" t="s">
        <v>1828</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326</v>
      </c>
      <c r="C137" s="70">
        <v>3</v>
      </c>
      <c r="D137" s="70">
        <v>20</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327</v>
      </c>
      <c r="C138" s="70">
        <v>4</v>
      </c>
      <c r="D138" s="70">
        <v>20</v>
      </c>
      <c r="E138" s="70">
        <v>2007</v>
      </c>
      <c r="F138" s="70" t="s">
        <v>791</v>
      </c>
      <c r="G138" s="70" t="s">
        <v>1827</v>
      </c>
      <c r="H138" s="70" t="s">
        <v>1828</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328</v>
      </c>
      <c r="C139" s="70">
        <v>5</v>
      </c>
      <c r="D139" s="70">
        <v>20</v>
      </c>
      <c r="E139" s="70">
        <v>2008</v>
      </c>
      <c r="F139" s="70" t="s">
        <v>792</v>
      </c>
      <c r="G139" s="70" t="s">
        <v>1827</v>
      </c>
      <c r="H139" s="70" t="s">
        <v>1828</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329</v>
      </c>
      <c r="C140" s="70">
        <v>6</v>
      </c>
      <c r="D140" s="70">
        <v>20</v>
      </c>
      <c r="E140" s="70">
        <v>2009</v>
      </c>
      <c r="F140" s="70" t="s">
        <v>176</v>
      </c>
      <c r="G140" s="1064" t="s">
        <v>1827</v>
      </c>
      <c r="H140" s="70" t="s">
        <v>1828</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1834</v>
      </c>
      <c r="B141" s="70">
        <v>330</v>
      </c>
      <c r="C141" s="70">
        <v>7</v>
      </c>
      <c r="D141" s="70">
        <v>20</v>
      </c>
      <c r="E141" s="70">
        <v>2010</v>
      </c>
      <c r="F141" s="70" t="s">
        <v>177</v>
      </c>
      <c r="G141" s="1064" t="s">
        <v>1827</v>
      </c>
      <c r="H141" s="70" t="s">
        <v>1828</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1835</v>
      </c>
      <c r="B142" s="70">
        <v>331</v>
      </c>
      <c r="C142" s="70">
        <v>8</v>
      </c>
      <c r="D142" s="70">
        <v>20</v>
      </c>
      <c r="E142" s="70">
        <v>2011</v>
      </c>
      <c r="F142" s="70" t="s">
        <v>178</v>
      </c>
      <c r="G142" s="70" t="s">
        <v>1827</v>
      </c>
      <c r="H142" s="70" t="s">
        <v>1828</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1836</v>
      </c>
      <c r="B143" s="70">
        <v>332</v>
      </c>
      <c r="C143" s="70">
        <v>9</v>
      </c>
      <c r="D143" s="70">
        <v>20</v>
      </c>
      <c r="E143" s="70">
        <v>2012</v>
      </c>
      <c r="F143" s="70" t="s">
        <v>179</v>
      </c>
      <c r="G143" s="70" t="s">
        <v>1827</v>
      </c>
      <c r="H143" s="70" t="s">
        <v>1828</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1837</v>
      </c>
      <c r="B144" s="70">
        <v>333</v>
      </c>
      <c r="C144" s="70">
        <v>10</v>
      </c>
      <c r="D144" s="70">
        <v>20</v>
      </c>
      <c r="E144" s="70">
        <v>2013</v>
      </c>
      <c r="F144" s="70" t="s">
        <v>180</v>
      </c>
      <c r="G144" s="70" t="s">
        <v>1827</v>
      </c>
      <c r="H144" s="70" t="s">
        <v>1828</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1838</v>
      </c>
      <c r="B145" s="70">
        <v>334</v>
      </c>
      <c r="C145" s="70">
        <v>11</v>
      </c>
      <c r="D145" s="70">
        <v>20</v>
      </c>
      <c r="E145" s="70">
        <v>2014</v>
      </c>
      <c r="F145" s="70" t="s">
        <v>181</v>
      </c>
      <c r="G145" s="70" t="s">
        <v>1827</v>
      </c>
      <c r="H145" s="70" t="s">
        <v>1828</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1839</v>
      </c>
      <c r="B146" s="70">
        <v>335</v>
      </c>
      <c r="C146" s="70">
        <v>12</v>
      </c>
      <c r="D146" s="70">
        <v>20</v>
      </c>
      <c r="E146" s="70">
        <v>2015</v>
      </c>
      <c r="F146" s="70" t="s">
        <v>182</v>
      </c>
      <c r="G146" s="70" t="s">
        <v>1827</v>
      </c>
      <c r="H146" s="70" t="s">
        <v>1828</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1840</v>
      </c>
      <c r="B147" s="70">
        <v>336</v>
      </c>
      <c r="C147" s="70">
        <v>13</v>
      </c>
      <c r="D147" s="70">
        <v>20</v>
      </c>
      <c r="E147" s="70">
        <v>2016</v>
      </c>
      <c r="F147" s="70" t="s">
        <v>155</v>
      </c>
      <c r="G147" s="70" t="s">
        <v>1827</v>
      </c>
      <c r="H147" s="70" t="s">
        <v>1828</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1841</v>
      </c>
      <c r="B148" s="70">
        <v>337</v>
      </c>
      <c r="C148" s="70">
        <v>14</v>
      </c>
      <c r="D148" s="70">
        <v>20</v>
      </c>
      <c r="E148" s="70">
        <v>2017</v>
      </c>
      <c r="F148" s="70" t="s">
        <v>156</v>
      </c>
      <c r="G148" s="70" t="s">
        <v>1827</v>
      </c>
      <c r="H148" s="70" t="s">
        <v>1828</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1842</v>
      </c>
      <c r="B149" s="70">
        <v>338</v>
      </c>
      <c r="C149" s="70">
        <v>15</v>
      </c>
      <c r="D149" s="70">
        <v>20</v>
      </c>
      <c r="E149" s="70">
        <v>2018</v>
      </c>
      <c r="F149" s="70" t="s">
        <v>183</v>
      </c>
      <c r="G149" s="70" t="s">
        <v>1827</v>
      </c>
      <c r="H149" s="70" t="s">
        <v>1828</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1843</v>
      </c>
      <c r="B150" s="70">
        <v>339</v>
      </c>
      <c r="C150" s="70">
        <v>16</v>
      </c>
      <c r="D150" s="70">
        <v>20</v>
      </c>
      <c r="E150" s="70">
        <v>2019</v>
      </c>
      <c r="F150" s="70" t="s">
        <v>158</v>
      </c>
      <c r="G150" s="70" t="s">
        <v>1827</v>
      </c>
      <c r="H150" s="70" t="s">
        <v>1828</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1844</v>
      </c>
      <c r="B151" s="70">
        <v>340</v>
      </c>
      <c r="C151" s="70">
        <v>17</v>
      </c>
      <c r="D151" s="70">
        <v>20</v>
      </c>
      <c r="E151" s="70">
        <v>2020</v>
      </c>
      <c r="F151" s="70" t="s">
        <v>159</v>
      </c>
      <c r="G151" s="70" t="s">
        <v>1827</v>
      </c>
      <c r="H151" s="70" t="s">
        <v>1828</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1845</v>
      </c>
      <c r="B152" s="70">
        <v>340</v>
      </c>
      <c r="C152" s="70">
        <v>18</v>
      </c>
      <c r="D152" s="70">
        <v>20</v>
      </c>
      <c r="E152" s="70">
        <v>2021</v>
      </c>
      <c r="F152" s="70" t="s">
        <v>160</v>
      </c>
      <c r="G152" s="70" t="s">
        <v>1827</v>
      </c>
      <c r="H152" s="70" t="s">
        <v>1828</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1846</v>
      </c>
      <c r="B153" s="70">
        <v>340</v>
      </c>
      <c r="C153" s="70">
        <v>19</v>
      </c>
      <c r="D153" s="70">
        <v>20</v>
      </c>
      <c r="E153" s="70">
        <v>2022</v>
      </c>
      <c r="F153" s="70" t="s">
        <v>161</v>
      </c>
      <c r="G153" s="70" t="s">
        <v>1827</v>
      </c>
      <c r="H153" s="70" t="s">
        <v>1828</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340</v>
      </c>
      <c r="C154" s="70">
        <v>20</v>
      </c>
      <c r="D154" s="70">
        <v>20</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340</v>
      </c>
      <c r="C155" s="70">
        <v>21</v>
      </c>
      <c r="D155" s="70">
        <v>20</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86</v>
      </c>
      <c r="C156" s="70">
        <v>1</v>
      </c>
      <c r="D156" s="70">
        <v>6</v>
      </c>
      <c r="E156" s="70">
        <v>1990</v>
      </c>
      <c r="F156" s="70" t="s">
        <v>787</v>
      </c>
      <c r="G156" s="70" t="s">
        <v>1850</v>
      </c>
      <c r="H156" s="70" t="s">
        <v>1851</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87</v>
      </c>
      <c r="C157" s="70">
        <v>2</v>
      </c>
      <c r="D157" s="70">
        <v>6</v>
      </c>
      <c r="E157" s="70">
        <v>2005</v>
      </c>
      <c r="F157" s="70" t="s">
        <v>789</v>
      </c>
      <c r="G157" s="70" t="s">
        <v>1850</v>
      </c>
      <c r="H157" s="70" t="s">
        <v>1851</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88</v>
      </c>
      <c r="C158" s="70">
        <v>3</v>
      </c>
      <c r="D158" s="70">
        <v>6</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89</v>
      </c>
      <c r="C159" s="70">
        <v>4</v>
      </c>
      <c r="D159" s="70">
        <v>6</v>
      </c>
      <c r="E159" s="70">
        <v>2007</v>
      </c>
      <c r="F159" s="70" t="s">
        <v>791</v>
      </c>
      <c r="G159" s="1064" t="s">
        <v>1850</v>
      </c>
      <c r="H159" s="70" t="s">
        <v>1851</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90</v>
      </c>
      <c r="C160" s="70">
        <v>5</v>
      </c>
      <c r="D160" s="70">
        <v>6</v>
      </c>
      <c r="E160" s="70">
        <v>2008</v>
      </c>
      <c r="F160" s="70" t="s">
        <v>792</v>
      </c>
      <c r="G160" s="70" t="s">
        <v>1850</v>
      </c>
      <c r="H160" s="70" t="s">
        <v>1851</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91</v>
      </c>
      <c r="C161" s="70">
        <v>6</v>
      </c>
      <c r="D161" s="70">
        <v>6</v>
      </c>
      <c r="E161" s="70">
        <v>2009</v>
      </c>
      <c r="F161" s="70" t="s">
        <v>176</v>
      </c>
      <c r="G161" s="70" t="s">
        <v>1850</v>
      </c>
      <c r="H161" s="70" t="s">
        <v>1851</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1857</v>
      </c>
      <c r="B162" s="70">
        <v>92</v>
      </c>
      <c r="C162" s="70">
        <v>7</v>
      </c>
      <c r="D162" s="70">
        <v>6</v>
      </c>
      <c r="E162" s="70">
        <v>2010</v>
      </c>
      <c r="F162" s="70" t="s">
        <v>177</v>
      </c>
      <c r="G162" s="70" t="s">
        <v>1850</v>
      </c>
      <c r="H162" s="70" t="s">
        <v>1851</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1858</v>
      </c>
      <c r="B163" s="70">
        <v>93</v>
      </c>
      <c r="C163" s="70">
        <v>8</v>
      </c>
      <c r="D163" s="70">
        <v>6</v>
      </c>
      <c r="E163" s="70">
        <v>2011</v>
      </c>
      <c r="F163" s="70" t="s">
        <v>178</v>
      </c>
      <c r="G163" s="70" t="s">
        <v>1850</v>
      </c>
      <c r="H163" s="70" t="s">
        <v>1851</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1859</v>
      </c>
      <c r="B164" s="70">
        <v>94</v>
      </c>
      <c r="C164" s="70">
        <v>9</v>
      </c>
      <c r="D164" s="70">
        <v>6</v>
      </c>
      <c r="E164" s="70">
        <v>2012</v>
      </c>
      <c r="F164" s="70" t="s">
        <v>179</v>
      </c>
      <c r="G164" s="70" t="s">
        <v>1850</v>
      </c>
      <c r="H164" s="70" t="s">
        <v>1851</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1860</v>
      </c>
      <c r="B165" s="70">
        <v>95</v>
      </c>
      <c r="C165" s="70">
        <v>10</v>
      </c>
      <c r="D165" s="70">
        <v>6</v>
      </c>
      <c r="E165" s="70">
        <v>2013</v>
      </c>
      <c r="F165" s="70" t="s">
        <v>180</v>
      </c>
      <c r="G165" s="70" t="s">
        <v>1850</v>
      </c>
      <c r="H165" s="70" t="s">
        <v>1851</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1861</v>
      </c>
      <c r="B166" s="70">
        <v>96</v>
      </c>
      <c r="C166" s="70">
        <v>11</v>
      </c>
      <c r="D166" s="70">
        <v>6</v>
      </c>
      <c r="E166" s="70">
        <v>2014</v>
      </c>
      <c r="F166" s="70" t="s">
        <v>181</v>
      </c>
      <c r="G166" s="70" t="s">
        <v>1850</v>
      </c>
      <c r="H166" s="70" t="s">
        <v>1851</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1862</v>
      </c>
      <c r="B167" s="70">
        <v>97</v>
      </c>
      <c r="C167" s="70">
        <v>12</v>
      </c>
      <c r="D167" s="70">
        <v>6</v>
      </c>
      <c r="E167" s="70">
        <v>2015</v>
      </c>
      <c r="F167" s="70" t="s">
        <v>182</v>
      </c>
      <c r="G167" s="70" t="s">
        <v>1850</v>
      </c>
      <c r="H167" s="70" t="s">
        <v>1851</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1863</v>
      </c>
      <c r="B168" s="70">
        <v>98</v>
      </c>
      <c r="C168" s="70">
        <v>13</v>
      </c>
      <c r="D168" s="70">
        <v>6</v>
      </c>
      <c r="E168" s="70">
        <v>2016</v>
      </c>
      <c r="F168" s="70" t="s">
        <v>155</v>
      </c>
      <c r="G168" s="70" t="s">
        <v>1850</v>
      </c>
      <c r="H168" s="70" t="s">
        <v>1851</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1864</v>
      </c>
      <c r="B169" s="70">
        <v>99</v>
      </c>
      <c r="C169" s="70">
        <v>14</v>
      </c>
      <c r="D169" s="70">
        <v>6</v>
      </c>
      <c r="E169" s="70">
        <v>2017</v>
      </c>
      <c r="F169" s="70" t="s">
        <v>156</v>
      </c>
      <c r="G169" s="70" t="s">
        <v>1850</v>
      </c>
      <c r="H169" s="70" t="s">
        <v>1851</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1865</v>
      </c>
      <c r="B170" s="70">
        <v>100</v>
      </c>
      <c r="C170" s="70">
        <v>15</v>
      </c>
      <c r="D170" s="70">
        <v>6</v>
      </c>
      <c r="E170" s="70">
        <v>2018</v>
      </c>
      <c r="F170" s="70" t="s">
        <v>183</v>
      </c>
      <c r="G170" s="70" t="s">
        <v>1850</v>
      </c>
      <c r="H170" s="70" t="s">
        <v>1851</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1866</v>
      </c>
      <c r="B171" s="70">
        <v>101</v>
      </c>
      <c r="C171" s="70">
        <v>16</v>
      </c>
      <c r="D171" s="70">
        <v>6</v>
      </c>
      <c r="E171" s="70">
        <v>2019</v>
      </c>
      <c r="F171" s="70" t="s">
        <v>158</v>
      </c>
      <c r="G171" s="70" t="s">
        <v>1850</v>
      </c>
      <c r="H171" s="70" t="s">
        <v>1851</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1867</v>
      </c>
      <c r="B172" s="70">
        <v>102</v>
      </c>
      <c r="C172" s="70">
        <v>17</v>
      </c>
      <c r="D172" s="70">
        <v>6</v>
      </c>
      <c r="E172" s="70">
        <v>2020</v>
      </c>
      <c r="F172" s="70" t="s">
        <v>159</v>
      </c>
      <c r="G172" s="70" t="s">
        <v>1850</v>
      </c>
      <c r="H172" s="70" t="s">
        <v>1851</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1868</v>
      </c>
      <c r="B173" s="70">
        <v>102</v>
      </c>
      <c r="C173" s="70">
        <v>18</v>
      </c>
      <c r="D173" s="70">
        <v>6</v>
      </c>
      <c r="E173" s="70">
        <v>2021</v>
      </c>
      <c r="F173" s="70" t="s">
        <v>160</v>
      </c>
      <c r="G173" s="70" t="s">
        <v>1850</v>
      </c>
      <c r="H173" s="70" t="s">
        <v>1851</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1869</v>
      </c>
      <c r="B174" s="70">
        <v>102</v>
      </c>
      <c r="C174" s="70">
        <v>19</v>
      </c>
      <c r="D174" s="70">
        <v>6</v>
      </c>
      <c r="E174" s="70">
        <v>2022</v>
      </c>
      <c r="F174" s="70" t="s">
        <v>161</v>
      </c>
      <c r="G174" s="70" t="s">
        <v>1850</v>
      </c>
      <c r="H174" s="70" t="s">
        <v>1851</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102</v>
      </c>
      <c r="C175" s="70">
        <v>20</v>
      </c>
      <c r="D175" s="70">
        <v>6</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102</v>
      </c>
      <c r="C176" s="70">
        <v>21</v>
      </c>
      <c r="D176" s="70">
        <v>6</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154</v>
      </c>
      <c r="C177" s="70">
        <v>1</v>
      </c>
      <c r="D177" s="70">
        <v>10</v>
      </c>
      <c r="E177" s="70">
        <v>1990</v>
      </c>
      <c r="F177" s="70" t="s">
        <v>787</v>
      </c>
      <c r="G177" s="70" t="s">
        <v>1873</v>
      </c>
      <c r="H177" s="70" t="s">
        <v>1874</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155</v>
      </c>
      <c r="C178" s="70">
        <v>2</v>
      </c>
      <c r="D178" s="70">
        <v>10</v>
      </c>
      <c r="E178" s="70">
        <v>2005</v>
      </c>
      <c r="F178" s="70" t="s">
        <v>789</v>
      </c>
      <c r="G178" s="1064" t="s">
        <v>1873</v>
      </c>
      <c r="H178" s="70" t="s">
        <v>1874</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156</v>
      </c>
      <c r="C179" s="70">
        <v>3</v>
      </c>
      <c r="D179" s="70">
        <v>10</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157</v>
      </c>
      <c r="C180" s="70">
        <v>4</v>
      </c>
      <c r="D180" s="70">
        <v>10</v>
      </c>
      <c r="E180" s="70">
        <v>2007</v>
      </c>
      <c r="F180" s="70" t="s">
        <v>791</v>
      </c>
      <c r="G180" s="70" t="s">
        <v>1873</v>
      </c>
      <c r="H180" s="70" t="s">
        <v>1874</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158</v>
      </c>
      <c r="C181" s="70">
        <v>5</v>
      </c>
      <c r="D181" s="70">
        <v>10</v>
      </c>
      <c r="E181" s="70">
        <v>2008</v>
      </c>
      <c r="F181" s="70" t="s">
        <v>792</v>
      </c>
      <c r="G181" s="70" t="s">
        <v>1873</v>
      </c>
      <c r="H181" s="70" t="s">
        <v>1874</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159</v>
      </c>
      <c r="C182" s="70">
        <v>6</v>
      </c>
      <c r="D182" s="70">
        <v>10</v>
      </c>
      <c r="E182" s="70">
        <v>2009</v>
      </c>
      <c r="F182" s="70" t="s">
        <v>176</v>
      </c>
      <c r="G182" s="70" t="s">
        <v>1873</v>
      </c>
      <c r="H182" s="70" t="s">
        <v>1874</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1880</v>
      </c>
      <c r="B183" s="70">
        <v>160</v>
      </c>
      <c r="C183" s="70">
        <v>7</v>
      </c>
      <c r="D183" s="70">
        <v>10</v>
      </c>
      <c r="E183" s="70">
        <v>2010</v>
      </c>
      <c r="F183" s="70" t="s">
        <v>177</v>
      </c>
      <c r="G183" s="70" t="s">
        <v>1873</v>
      </c>
      <c r="H183" s="70" t="s">
        <v>1874</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1881</v>
      </c>
      <c r="B184" s="70">
        <v>161</v>
      </c>
      <c r="C184" s="70">
        <v>8</v>
      </c>
      <c r="D184" s="70">
        <v>10</v>
      </c>
      <c r="E184" s="70">
        <v>2011</v>
      </c>
      <c r="F184" s="70" t="s">
        <v>178</v>
      </c>
      <c r="G184" s="70" t="s">
        <v>1873</v>
      </c>
      <c r="H184" s="70" t="s">
        <v>1874</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1882</v>
      </c>
      <c r="B185" s="70">
        <v>162</v>
      </c>
      <c r="C185" s="70">
        <v>9</v>
      </c>
      <c r="D185" s="70">
        <v>10</v>
      </c>
      <c r="E185" s="70">
        <v>2012</v>
      </c>
      <c r="F185" s="70" t="s">
        <v>179</v>
      </c>
      <c r="G185" s="70" t="s">
        <v>1873</v>
      </c>
      <c r="H185" s="70" t="s">
        <v>1874</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1883</v>
      </c>
      <c r="B186" s="70">
        <v>163</v>
      </c>
      <c r="C186" s="70">
        <v>10</v>
      </c>
      <c r="D186" s="70">
        <v>10</v>
      </c>
      <c r="E186" s="70">
        <v>2013</v>
      </c>
      <c r="F186" s="70" t="s">
        <v>180</v>
      </c>
      <c r="G186" s="70" t="s">
        <v>1873</v>
      </c>
      <c r="H186" s="70" t="s">
        <v>1874</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1884</v>
      </c>
      <c r="B187" s="70">
        <v>164</v>
      </c>
      <c r="C187" s="70">
        <v>11</v>
      </c>
      <c r="D187" s="70">
        <v>10</v>
      </c>
      <c r="E187" s="70">
        <v>2014</v>
      </c>
      <c r="F187" s="70" t="s">
        <v>181</v>
      </c>
      <c r="G187" s="70" t="s">
        <v>1873</v>
      </c>
      <c r="H187" s="70" t="s">
        <v>1874</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1885</v>
      </c>
      <c r="B188" s="70">
        <v>165</v>
      </c>
      <c r="C188" s="70">
        <v>12</v>
      </c>
      <c r="D188" s="70">
        <v>10</v>
      </c>
      <c r="E188" s="70">
        <v>2015</v>
      </c>
      <c r="F188" s="70" t="s">
        <v>182</v>
      </c>
      <c r="G188" s="70" t="s">
        <v>1873</v>
      </c>
      <c r="H188" s="70" t="s">
        <v>1874</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1886</v>
      </c>
      <c r="B189" s="70">
        <v>166</v>
      </c>
      <c r="C189" s="70">
        <v>13</v>
      </c>
      <c r="D189" s="70">
        <v>10</v>
      </c>
      <c r="E189" s="70">
        <v>2016</v>
      </c>
      <c r="F189" s="70" t="s">
        <v>155</v>
      </c>
      <c r="G189" s="70" t="s">
        <v>1873</v>
      </c>
      <c r="H189" s="70" t="s">
        <v>1874</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1887</v>
      </c>
      <c r="B190" s="70">
        <v>167</v>
      </c>
      <c r="C190" s="70">
        <v>14</v>
      </c>
      <c r="D190" s="70">
        <v>10</v>
      </c>
      <c r="E190" s="70">
        <v>2017</v>
      </c>
      <c r="F190" s="70" t="s">
        <v>156</v>
      </c>
      <c r="G190" s="70" t="s">
        <v>1873</v>
      </c>
      <c r="H190" s="70" t="s">
        <v>1874</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1888</v>
      </c>
      <c r="B191" s="70">
        <v>168</v>
      </c>
      <c r="C191" s="70">
        <v>15</v>
      </c>
      <c r="D191" s="70">
        <v>10</v>
      </c>
      <c r="E191" s="70">
        <v>2018</v>
      </c>
      <c r="F191" s="70" t="s">
        <v>183</v>
      </c>
      <c r="G191" s="70" t="s">
        <v>1873</v>
      </c>
      <c r="H191" s="70" t="s">
        <v>1874</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1889</v>
      </c>
      <c r="B192" s="70">
        <v>169</v>
      </c>
      <c r="C192" s="70">
        <v>16</v>
      </c>
      <c r="D192" s="70">
        <v>10</v>
      </c>
      <c r="E192" s="70">
        <v>2019</v>
      </c>
      <c r="F192" s="70" t="s">
        <v>158</v>
      </c>
      <c r="G192" s="70" t="s">
        <v>1873</v>
      </c>
      <c r="H192" s="70" t="s">
        <v>1874</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1890</v>
      </c>
      <c r="B193" s="70">
        <v>170</v>
      </c>
      <c r="C193" s="70">
        <v>17</v>
      </c>
      <c r="D193" s="70">
        <v>10</v>
      </c>
      <c r="E193" s="70">
        <v>2020</v>
      </c>
      <c r="F193" s="70" t="s">
        <v>159</v>
      </c>
      <c r="G193" s="70" t="s">
        <v>1873</v>
      </c>
      <c r="H193" s="70" t="s">
        <v>1874</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1891</v>
      </c>
      <c r="B194" s="70">
        <v>170</v>
      </c>
      <c r="C194" s="70">
        <v>18</v>
      </c>
      <c r="D194" s="70">
        <v>10</v>
      </c>
      <c r="E194" s="70">
        <v>2021</v>
      </c>
      <c r="F194" s="70" t="s">
        <v>160</v>
      </c>
      <c r="G194" s="70" t="s">
        <v>1873</v>
      </c>
      <c r="H194" s="70" t="s">
        <v>1874</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1892</v>
      </c>
      <c r="B195" s="70">
        <v>170</v>
      </c>
      <c r="C195" s="70">
        <v>19</v>
      </c>
      <c r="D195" s="70">
        <v>10</v>
      </c>
      <c r="E195" s="70">
        <v>2022</v>
      </c>
      <c r="F195" s="70" t="s">
        <v>161</v>
      </c>
      <c r="G195" s="70" t="s">
        <v>1873</v>
      </c>
      <c r="H195" s="70" t="s">
        <v>1874</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170</v>
      </c>
      <c r="C196" s="70">
        <v>20</v>
      </c>
      <c r="D196" s="70">
        <v>10</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170</v>
      </c>
      <c r="C197" s="70">
        <v>21</v>
      </c>
      <c r="D197" s="70">
        <v>10</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18</v>
      </c>
      <c r="C198" s="70">
        <v>1</v>
      </c>
      <c r="D198" s="70">
        <v>2</v>
      </c>
      <c r="E198" s="70">
        <v>1990</v>
      </c>
      <c r="F198" s="70" t="s">
        <v>787</v>
      </c>
      <c r="G198" s="1064" t="s">
        <v>1896</v>
      </c>
      <c r="H198" s="70" t="s">
        <v>1897</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19</v>
      </c>
      <c r="C199" s="70">
        <v>2</v>
      </c>
      <c r="D199" s="70">
        <v>2</v>
      </c>
      <c r="E199" s="70">
        <v>2005</v>
      </c>
      <c r="F199" s="70" t="s">
        <v>789</v>
      </c>
      <c r="G199" s="70" t="s">
        <v>1896</v>
      </c>
      <c r="H199" s="70" t="s">
        <v>1897</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20</v>
      </c>
      <c r="C200" s="70">
        <v>3</v>
      </c>
      <c r="D200" s="70">
        <v>2</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21</v>
      </c>
      <c r="C201" s="70">
        <v>4</v>
      </c>
      <c r="D201" s="70">
        <v>2</v>
      </c>
      <c r="E201" s="70">
        <v>2007</v>
      </c>
      <c r="F201" s="70" t="s">
        <v>791</v>
      </c>
      <c r="G201" s="70" t="s">
        <v>1896</v>
      </c>
      <c r="H201" s="70" t="s">
        <v>1897</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22</v>
      </c>
      <c r="C202" s="70">
        <v>5</v>
      </c>
      <c r="D202" s="70">
        <v>2</v>
      </c>
      <c r="E202" s="70">
        <v>2008</v>
      </c>
      <c r="F202" s="70" t="s">
        <v>792</v>
      </c>
      <c r="G202" s="70" t="s">
        <v>1896</v>
      </c>
      <c r="H202" s="70" t="s">
        <v>1897</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23</v>
      </c>
      <c r="C203" s="70">
        <v>6</v>
      </c>
      <c r="D203" s="70">
        <v>2</v>
      </c>
      <c r="E203" s="70">
        <v>2009</v>
      </c>
      <c r="F203" s="70" t="s">
        <v>176</v>
      </c>
      <c r="G203" s="70" t="s">
        <v>1896</v>
      </c>
      <c r="H203" s="70" t="s">
        <v>1897</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1903</v>
      </c>
      <c r="B204" s="70">
        <v>24</v>
      </c>
      <c r="C204" s="70">
        <v>7</v>
      </c>
      <c r="D204" s="70">
        <v>2</v>
      </c>
      <c r="E204" s="70">
        <v>2010</v>
      </c>
      <c r="F204" s="70" t="s">
        <v>177</v>
      </c>
      <c r="G204" s="70" t="s">
        <v>1896</v>
      </c>
      <c r="H204" s="70" t="s">
        <v>1897</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1904</v>
      </c>
      <c r="B205" s="70">
        <v>25</v>
      </c>
      <c r="C205" s="70">
        <v>8</v>
      </c>
      <c r="D205" s="70">
        <v>2</v>
      </c>
      <c r="E205" s="70">
        <v>2011</v>
      </c>
      <c r="F205" s="70" t="s">
        <v>178</v>
      </c>
      <c r="G205" s="70" t="s">
        <v>1896</v>
      </c>
      <c r="H205" s="70" t="s">
        <v>1897</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1905</v>
      </c>
      <c r="B206" s="70">
        <v>26</v>
      </c>
      <c r="C206" s="70">
        <v>9</v>
      </c>
      <c r="D206" s="70">
        <v>2</v>
      </c>
      <c r="E206" s="70">
        <v>2012</v>
      </c>
      <c r="F206" s="70" t="s">
        <v>179</v>
      </c>
      <c r="G206" s="70" t="s">
        <v>1896</v>
      </c>
      <c r="H206" s="70" t="s">
        <v>1897</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1906</v>
      </c>
      <c r="B207" s="70">
        <v>27</v>
      </c>
      <c r="C207" s="70">
        <v>10</v>
      </c>
      <c r="D207" s="70">
        <v>2</v>
      </c>
      <c r="E207" s="70">
        <v>2013</v>
      </c>
      <c r="F207" s="70" t="s">
        <v>180</v>
      </c>
      <c r="G207" s="70" t="s">
        <v>1896</v>
      </c>
      <c r="H207" s="70" t="s">
        <v>1897</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1907</v>
      </c>
      <c r="B208" s="70">
        <v>28</v>
      </c>
      <c r="C208" s="70">
        <v>11</v>
      </c>
      <c r="D208" s="70">
        <v>2</v>
      </c>
      <c r="E208" s="70">
        <v>2014</v>
      </c>
      <c r="F208" s="70" t="s">
        <v>181</v>
      </c>
      <c r="G208" s="70" t="s">
        <v>1896</v>
      </c>
      <c r="H208" s="70" t="s">
        <v>1897</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1908</v>
      </c>
      <c r="B209" s="70">
        <v>29</v>
      </c>
      <c r="C209" s="70">
        <v>12</v>
      </c>
      <c r="D209" s="70">
        <v>2</v>
      </c>
      <c r="E209" s="70">
        <v>2015</v>
      </c>
      <c r="F209" s="70" t="s">
        <v>182</v>
      </c>
      <c r="G209" s="70" t="s">
        <v>1896</v>
      </c>
      <c r="H209" s="70" t="s">
        <v>1897</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1909</v>
      </c>
      <c r="B210" s="70">
        <v>30</v>
      </c>
      <c r="C210" s="70">
        <v>13</v>
      </c>
      <c r="D210" s="70">
        <v>2</v>
      </c>
      <c r="E210" s="70">
        <v>2016</v>
      </c>
      <c r="F210" s="70" t="s">
        <v>155</v>
      </c>
      <c r="G210" s="70" t="s">
        <v>1896</v>
      </c>
      <c r="H210" s="70" t="s">
        <v>1897</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1910</v>
      </c>
      <c r="B211" s="70">
        <v>31</v>
      </c>
      <c r="C211" s="70">
        <v>14</v>
      </c>
      <c r="D211" s="70">
        <v>2</v>
      </c>
      <c r="E211" s="70">
        <v>2017</v>
      </c>
      <c r="F211" s="70" t="s">
        <v>156</v>
      </c>
      <c r="G211" s="70" t="s">
        <v>1896</v>
      </c>
      <c r="H211" s="70" t="s">
        <v>1897</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1911</v>
      </c>
      <c r="B212" s="70">
        <v>32</v>
      </c>
      <c r="C212" s="70">
        <v>15</v>
      </c>
      <c r="D212" s="70">
        <v>2</v>
      </c>
      <c r="E212" s="70">
        <v>2018</v>
      </c>
      <c r="F212" s="70" t="s">
        <v>183</v>
      </c>
      <c r="G212" s="70" t="s">
        <v>1896</v>
      </c>
      <c r="H212" s="70" t="s">
        <v>1897</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1912</v>
      </c>
      <c r="B213" s="70">
        <v>33</v>
      </c>
      <c r="C213" s="70">
        <v>16</v>
      </c>
      <c r="D213" s="70">
        <v>2</v>
      </c>
      <c r="E213" s="70">
        <v>2019</v>
      </c>
      <c r="F213" s="70" t="s">
        <v>158</v>
      </c>
      <c r="G213" s="70" t="s">
        <v>1896</v>
      </c>
      <c r="H213" s="70" t="s">
        <v>1897</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1913</v>
      </c>
      <c r="B214" s="70">
        <v>34</v>
      </c>
      <c r="C214" s="70">
        <v>17</v>
      </c>
      <c r="D214" s="70">
        <v>2</v>
      </c>
      <c r="E214" s="70">
        <v>2020</v>
      </c>
      <c r="F214" s="70" t="s">
        <v>159</v>
      </c>
      <c r="G214" s="70" t="s">
        <v>1896</v>
      </c>
      <c r="H214" s="70" t="s">
        <v>1897</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1914</v>
      </c>
      <c r="B215" s="70">
        <v>34</v>
      </c>
      <c r="C215" s="70">
        <v>18</v>
      </c>
      <c r="D215" s="70">
        <v>2</v>
      </c>
      <c r="E215" s="70">
        <v>2021</v>
      </c>
      <c r="F215" s="70" t="s">
        <v>160</v>
      </c>
      <c r="G215" s="70" t="s">
        <v>1896</v>
      </c>
      <c r="H215" s="70" t="s">
        <v>1897</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1915</v>
      </c>
      <c r="B216" s="70">
        <v>34</v>
      </c>
      <c r="C216" s="70">
        <v>19</v>
      </c>
      <c r="D216" s="70">
        <v>2</v>
      </c>
      <c r="E216" s="70">
        <v>2022</v>
      </c>
      <c r="F216" s="70" t="s">
        <v>161</v>
      </c>
      <c r="G216" s="1064" t="s">
        <v>1896</v>
      </c>
      <c r="H216" s="70" t="s">
        <v>1897</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34</v>
      </c>
      <c r="C217" s="70">
        <v>20</v>
      </c>
      <c r="D217" s="70">
        <v>2</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34</v>
      </c>
      <c r="C218" s="70">
        <v>21</v>
      </c>
      <c r="D218" s="70">
        <v>2</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120</v>
      </c>
      <c r="C219" s="70">
        <v>1</v>
      </c>
      <c r="D219" s="70">
        <v>8</v>
      </c>
      <c r="E219" s="70">
        <v>1990</v>
      </c>
      <c r="F219" s="70" t="s">
        <v>787</v>
      </c>
      <c r="G219" s="70" t="s">
        <v>1919</v>
      </c>
      <c r="H219" s="70" t="s">
        <v>1920</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121</v>
      </c>
      <c r="C220" s="70">
        <v>2</v>
      </c>
      <c r="D220" s="70">
        <v>8</v>
      </c>
      <c r="E220" s="70">
        <v>2005</v>
      </c>
      <c r="F220" s="70" t="s">
        <v>789</v>
      </c>
      <c r="G220" s="70" t="s">
        <v>1919</v>
      </c>
      <c r="H220" s="70" t="s">
        <v>1920</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122</v>
      </c>
      <c r="C221" s="70">
        <v>3</v>
      </c>
      <c r="D221" s="70">
        <v>8</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123</v>
      </c>
      <c r="C222" s="70">
        <v>4</v>
      </c>
      <c r="D222" s="70">
        <v>8</v>
      </c>
      <c r="E222" s="70">
        <v>2007</v>
      </c>
      <c r="F222" s="70" t="s">
        <v>791</v>
      </c>
      <c r="G222" s="70" t="s">
        <v>1919</v>
      </c>
      <c r="H222" s="70" t="s">
        <v>1920</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124</v>
      </c>
      <c r="C223" s="70">
        <v>5</v>
      </c>
      <c r="D223" s="70">
        <v>8</v>
      </c>
      <c r="E223" s="70">
        <v>2008</v>
      </c>
      <c r="F223" s="70" t="s">
        <v>792</v>
      </c>
      <c r="G223" s="70" t="s">
        <v>1919</v>
      </c>
      <c r="H223" s="70" t="s">
        <v>1920</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125</v>
      </c>
      <c r="C224" s="70">
        <v>6</v>
      </c>
      <c r="D224" s="70">
        <v>8</v>
      </c>
      <c r="E224" s="70">
        <v>2009</v>
      </c>
      <c r="F224" s="70" t="s">
        <v>176</v>
      </c>
      <c r="G224" s="70" t="s">
        <v>1919</v>
      </c>
      <c r="H224" s="70" t="s">
        <v>1920</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1926</v>
      </c>
      <c r="B225" s="70">
        <v>126</v>
      </c>
      <c r="C225" s="70">
        <v>7</v>
      </c>
      <c r="D225" s="70">
        <v>8</v>
      </c>
      <c r="E225" s="70">
        <v>2010</v>
      </c>
      <c r="F225" s="70" t="s">
        <v>177</v>
      </c>
      <c r="G225" s="70" t="s">
        <v>1919</v>
      </c>
      <c r="H225" s="70" t="s">
        <v>1920</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1927</v>
      </c>
      <c r="B226" s="70">
        <v>127</v>
      </c>
      <c r="C226" s="70">
        <v>8</v>
      </c>
      <c r="D226" s="70">
        <v>8</v>
      </c>
      <c r="E226" s="70">
        <v>2011</v>
      </c>
      <c r="F226" s="70" t="s">
        <v>178</v>
      </c>
      <c r="G226" s="70" t="s">
        <v>1919</v>
      </c>
      <c r="H226" s="70" t="s">
        <v>1920</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1928</v>
      </c>
      <c r="B227" s="70">
        <v>128</v>
      </c>
      <c r="C227" s="70">
        <v>9</v>
      </c>
      <c r="D227" s="70">
        <v>8</v>
      </c>
      <c r="E227" s="70">
        <v>2012</v>
      </c>
      <c r="F227" s="70" t="s">
        <v>179</v>
      </c>
      <c r="G227" s="70" t="s">
        <v>1919</v>
      </c>
      <c r="H227" s="70" t="s">
        <v>1920</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1929</v>
      </c>
      <c r="B228" s="70">
        <v>129</v>
      </c>
      <c r="C228" s="70">
        <v>10</v>
      </c>
      <c r="D228" s="70">
        <v>8</v>
      </c>
      <c r="E228" s="70">
        <v>2013</v>
      </c>
      <c r="F228" s="70" t="s">
        <v>180</v>
      </c>
      <c r="G228" s="70" t="s">
        <v>1919</v>
      </c>
      <c r="H228" s="70" t="s">
        <v>1920</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1930</v>
      </c>
      <c r="B229" s="70">
        <v>130</v>
      </c>
      <c r="C229" s="70">
        <v>11</v>
      </c>
      <c r="D229" s="70">
        <v>8</v>
      </c>
      <c r="E229" s="70">
        <v>2014</v>
      </c>
      <c r="F229" s="70" t="s">
        <v>181</v>
      </c>
      <c r="G229" s="70" t="s">
        <v>1919</v>
      </c>
      <c r="H229" s="70" t="s">
        <v>1920</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1931</v>
      </c>
      <c r="B230" s="70">
        <v>131</v>
      </c>
      <c r="C230" s="70">
        <v>12</v>
      </c>
      <c r="D230" s="70">
        <v>8</v>
      </c>
      <c r="E230" s="70">
        <v>2015</v>
      </c>
      <c r="F230" s="70" t="s">
        <v>182</v>
      </c>
      <c r="G230" s="70" t="s">
        <v>1919</v>
      </c>
      <c r="H230" s="70" t="s">
        <v>1920</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1932</v>
      </c>
      <c r="B231" s="70">
        <v>132</v>
      </c>
      <c r="C231" s="70">
        <v>13</v>
      </c>
      <c r="D231" s="70">
        <v>8</v>
      </c>
      <c r="E231" s="70">
        <v>2016</v>
      </c>
      <c r="F231" s="70" t="s">
        <v>155</v>
      </c>
      <c r="G231" s="70" t="s">
        <v>1919</v>
      </c>
      <c r="H231" s="70" t="s">
        <v>1920</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1933</v>
      </c>
      <c r="B232" s="70">
        <v>133</v>
      </c>
      <c r="C232" s="70">
        <v>14</v>
      </c>
      <c r="D232" s="70">
        <v>8</v>
      </c>
      <c r="E232" s="70">
        <v>2017</v>
      </c>
      <c r="F232" s="70" t="s">
        <v>156</v>
      </c>
      <c r="G232" s="70" t="s">
        <v>1919</v>
      </c>
      <c r="H232" s="70" t="s">
        <v>1920</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1934</v>
      </c>
      <c r="B233" s="70">
        <v>134</v>
      </c>
      <c r="C233" s="70">
        <v>15</v>
      </c>
      <c r="D233" s="70">
        <v>8</v>
      </c>
      <c r="E233" s="70">
        <v>2018</v>
      </c>
      <c r="F233" s="70" t="s">
        <v>183</v>
      </c>
      <c r="G233" s="70" t="s">
        <v>1919</v>
      </c>
      <c r="H233" s="70" t="s">
        <v>1920</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1935</v>
      </c>
      <c r="B234" s="70">
        <v>135</v>
      </c>
      <c r="C234" s="70">
        <v>16</v>
      </c>
      <c r="D234" s="70">
        <v>8</v>
      </c>
      <c r="E234" s="70">
        <v>2019</v>
      </c>
      <c r="F234" s="70" t="s">
        <v>158</v>
      </c>
      <c r="G234" s="70" t="s">
        <v>1919</v>
      </c>
      <c r="H234" s="70" t="s">
        <v>1920</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1936</v>
      </c>
      <c r="B235" s="70">
        <v>136</v>
      </c>
      <c r="C235" s="70">
        <v>17</v>
      </c>
      <c r="D235" s="70">
        <v>8</v>
      </c>
      <c r="E235" s="70">
        <v>2020</v>
      </c>
      <c r="F235" s="70" t="s">
        <v>159</v>
      </c>
      <c r="G235" s="1064" t="s">
        <v>1919</v>
      </c>
      <c r="H235" s="70" t="s">
        <v>1920</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1937</v>
      </c>
      <c r="B236" s="70">
        <v>136</v>
      </c>
      <c r="C236" s="70">
        <v>18</v>
      </c>
      <c r="D236" s="70">
        <v>8</v>
      </c>
      <c r="E236" s="70">
        <v>2021</v>
      </c>
      <c r="F236" s="70" t="s">
        <v>160</v>
      </c>
      <c r="G236" s="1064" t="s">
        <v>1919</v>
      </c>
      <c r="H236" s="70" t="s">
        <v>1920</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1938</v>
      </c>
      <c r="B237" s="70">
        <v>136</v>
      </c>
      <c r="C237" s="70">
        <v>19</v>
      </c>
      <c r="D237" s="70">
        <v>8</v>
      </c>
      <c r="E237" s="70">
        <v>2022</v>
      </c>
      <c r="F237" s="70" t="s">
        <v>161</v>
      </c>
      <c r="G237" s="70" t="s">
        <v>1919</v>
      </c>
      <c r="H237" s="70" t="s">
        <v>1920</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136</v>
      </c>
      <c r="C238" s="70">
        <v>20</v>
      </c>
      <c r="D238" s="70">
        <v>8</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136</v>
      </c>
      <c r="C239" s="70">
        <v>21</v>
      </c>
      <c r="D239" s="70">
        <v>8</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477</v>
      </c>
      <c r="C240" s="70">
        <v>1</v>
      </c>
      <c r="D240" s="70">
        <v>29</v>
      </c>
      <c r="E240" s="70">
        <v>1990</v>
      </c>
      <c r="F240" s="70" t="s">
        <v>787</v>
      </c>
      <c r="G240" s="70" t="s">
        <v>1942</v>
      </c>
      <c r="H240" s="70" t="s">
        <v>1943</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478</v>
      </c>
      <c r="C241" s="70">
        <v>2</v>
      </c>
      <c r="D241" s="70">
        <v>29</v>
      </c>
      <c r="E241" s="70">
        <v>2005</v>
      </c>
      <c r="F241" s="70" t="s">
        <v>789</v>
      </c>
      <c r="G241" s="70" t="s">
        <v>1942</v>
      </c>
      <c r="H241" s="70" t="s">
        <v>1943</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479</v>
      </c>
      <c r="C242" s="70">
        <v>3</v>
      </c>
      <c r="D242" s="70">
        <v>29</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480</v>
      </c>
      <c r="C243" s="70">
        <v>4</v>
      </c>
      <c r="D243" s="70">
        <v>29</v>
      </c>
      <c r="E243" s="70">
        <v>2007</v>
      </c>
      <c r="F243" s="70" t="s">
        <v>791</v>
      </c>
      <c r="G243" s="70" t="s">
        <v>1942</v>
      </c>
      <c r="H243" s="70" t="s">
        <v>1943</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481</v>
      </c>
      <c r="C244" s="70">
        <v>5</v>
      </c>
      <c r="D244" s="70">
        <v>29</v>
      </c>
      <c r="E244" s="70">
        <v>2008</v>
      </c>
      <c r="F244" s="70" t="s">
        <v>792</v>
      </c>
      <c r="G244" s="70" t="s">
        <v>1942</v>
      </c>
      <c r="H244" s="70" t="s">
        <v>1943</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482</v>
      </c>
      <c r="C245" s="70">
        <v>6</v>
      </c>
      <c r="D245" s="70">
        <v>29</v>
      </c>
      <c r="E245" s="70">
        <v>2009</v>
      </c>
      <c r="F245" s="70" t="s">
        <v>176</v>
      </c>
      <c r="G245" s="70" t="s">
        <v>1942</v>
      </c>
      <c r="H245" s="70" t="s">
        <v>1943</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1949</v>
      </c>
      <c r="B246" s="70">
        <v>483</v>
      </c>
      <c r="C246" s="70">
        <v>7</v>
      </c>
      <c r="D246" s="70">
        <v>29</v>
      </c>
      <c r="E246" s="70">
        <v>2010</v>
      </c>
      <c r="F246" s="70" t="s">
        <v>177</v>
      </c>
      <c r="G246" s="70" t="s">
        <v>1942</v>
      </c>
      <c r="H246" s="70" t="s">
        <v>1943</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1950</v>
      </c>
      <c r="B247" s="70">
        <v>484</v>
      </c>
      <c r="C247" s="70">
        <v>8</v>
      </c>
      <c r="D247" s="70">
        <v>29</v>
      </c>
      <c r="E247" s="70">
        <v>2011</v>
      </c>
      <c r="F247" s="70" t="s">
        <v>178</v>
      </c>
      <c r="G247" s="70" t="s">
        <v>1942</v>
      </c>
      <c r="H247" s="70" t="s">
        <v>1943</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1951</v>
      </c>
      <c r="B248" s="70">
        <v>485</v>
      </c>
      <c r="C248" s="70">
        <v>9</v>
      </c>
      <c r="D248" s="70">
        <v>29</v>
      </c>
      <c r="E248" s="70">
        <v>2012</v>
      </c>
      <c r="F248" s="70" t="s">
        <v>179</v>
      </c>
      <c r="G248" s="70" t="s">
        <v>1942</v>
      </c>
      <c r="H248" s="70" t="s">
        <v>1943</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1952</v>
      </c>
      <c r="B249" s="70">
        <v>486</v>
      </c>
      <c r="C249" s="70">
        <v>10</v>
      </c>
      <c r="D249" s="70">
        <v>29</v>
      </c>
      <c r="E249" s="70">
        <v>2013</v>
      </c>
      <c r="F249" s="70" t="s">
        <v>180</v>
      </c>
      <c r="G249" s="70" t="s">
        <v>1942</v>
      </c>
      <c r="H249" s="70" t="s">
        <v>1943</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1953</v>
      </c>
      <c r="B250" s="70">
        <v>487</v>
      </c>
      <c r="C250" s="70">
        <v>11</v>
      </c>
      <c r="D250" s="70">
        <v>29</v>
      </c>
      <c r="E250" s="70">
        <v>2014</v>
      </c>
      <c r="F250" s="70" t="s">
        <v>181</v>
      </c>
      <c r="G250" s="70" t="s">
        <v>1942</v>
      </c>
      <c r="H250" s="70" t="s">
        <v>1943</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1954</v>
      </c>
      <c r="B251" s="70">
        <v>488</v>
      </c>
      <c r="C251" s="70">
        <v>12</v>
      </c>
      <c r="D251" s="70">
        <v>29</v>
      </c>
      <c r="E251" s="70">
        <v>2015</v>
      </c>
      <c r="F251" s="70" t="s">
        <v>182</v>
      </c>
      <c r="G251" s="70" t="s">
        <v>1942</v>
      </c>
      <c r="H251" s="70" t="s">
        <v>1943</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1955</v>
      </c>
      <c r="B252" s="70">
        <v>489</v>
      </c>
      <c r="C252" s="70">
        <v>13</v>
      </c>
      <c r="D252" s="70">
        <v>29</v>
      </c>
      <c r="E252" s="70">
        <v>2016</v>
      </c>
      <c r="F252" s="70" t="s">
        <v>155</v>
      </c>
      <c r="G252" s="70" t="s">
        <v>1942</v>
      </c>
      <c r="H252" s="70" t="s">
        <v>1943</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1956</v>
      </c>
      <c r="B253" s="70">
        <v>490</v>
      </c>
      <c r="C253" s="70">
        <v>14</v>
      </c>
      <c r="D253" s="70">
        <v>29</v>
      </c>
      <c r="E253" s="70">
        <v>2017</v>
      </c>
      <c r="F253" s="70" t="s">
        <v>156</v>
      </c>
      <c r="G253" s="70" t="s">
        <v>1942</v>
      </c>
      <c r="H253" s="70" t="s">
        <v>1943</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1957</v>
      </c>
      <c r="B254" s="70">
        <v>491</v>
      </c>
      <c r="C254" s="70">
        <v>15</v>
      </c>
      <c r="D254" s="70">
        <v>29</v>
      </c>
      <c r="E254" s="70">
        <v>2018</v>
      </c>
      <c r="F254" s="70" t="s">
        <v>183</v>
      </c>
      <c r="G254" s="1064" t="s">
        <v>1942</v>
      </c>
      <c r="H254" s="70" t="s">
        <v>1943</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1958</v>
      </c>
      <c r="B255" s="70">
        <v>492</v>
      </c>
      <c r="C255" s="70">
        <v>16</v>
      </c>
      <c r="D255" s="70">
        <v>29</v>
      </c>
      <c r="E255" s="70">
        <v>2019</v>
      </c>
      <c r="F255" s="70" t="s">
        <v>158</v>
      </c>
      <c r="G255" s="1064" t="s">
        <v>1942</v>
      </c>
      <c r="H255" s="70" t="s">
        <v>1943</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1959</v>
      </c>
      <c r="B256" s="70">
        <v>493</v>
      </c>
      <c r="C256" s="70">
        <v>17</v>
      </c>
      <c r="D256" s="70">
        <v>29</v>
      </c>
      <c r="E256" s="70">
        <v>2020</v>
      </c>
      <c r="F256" s="70" t="s">
        <v>159</v>
      </c>
      <c r="G256" s="70" t="s">
        <v>1942</v>
      </c>
      <c r="H256" s="70" t="s">
        <v>1943</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1960</v>
      </c>
      <c r="B257" s="70">
        <v>493</v>
      </c>
      <c r="C257" s="70">
        <v>18</v>
      </c>
      <c r="D257" s="70">
        <v>29</v>
      </c>
      <c r="E257" s="70">
        <v>2021</v>
      </c>
      <c r="F257" s="70" t="s">
        <v>160</v>
      </c>
      <c r="G257" s="70" t="s">
        <v>1942</v>
      </c>
      <c r="H257" s="70" t="s">
        <v>1943</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1961</v>
      </c>
      <c r="B258" s="70">
        <v>493</v>
      </c>
      <c r="C258" s="70">
        <v>19</v>
      </c>
      <c r="D258" s="70">
        <v>29</v>
      </c>
      <c r="E258" s="70">
        <v>2022</v>
      </c>
      <c r="F258" s="70" t="s">
        <v>161</v>
      </c>
      <c r="G258" s="70" t="s">
        <v>1942</v>
      </c>
      <c r="H258" s="70" t="s">
        <v>1943</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493</v>
      </c>
      <c r="C259" s="70">
        <v>20</v>
      </c>
      <c r="D259" s="70">
        <v>29</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493</v>
      </c>
      <c r="C260" s="70">
        <v>21</v>
      </c>
      <c r="D260" s="70">
        <v>29</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188</v>
      </c>
      <c r="C261" s="70">
        <v>1</v>
      </c>
      <c r="D261" s="70">
        <v>12</v>
      </c>
      <c r="E261" s="70">
        <v>1990</v>
      </c>
      <c r="F261" s="70" t="s">
        <v>787</v>
      </c>
      <c r="G261" s="70" t="s">
        <v>1685</v>
      </c>
      <c r="H261" s="70" t="s">
        <v>1686</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1965</v>
      </c>
      <c r="B262" s="70">
        <v>189</v>
      </c>
      <c r="C262" s="70">
        <v>2</v>
      </c>
      <c r="D262" s="70">
        <v>12</v>
      </c>
      <c r="E262" s="70">
        <v>2005</v>
      </c>
      <c r="F262" s="70" t="s">
        <v>789</v>
      </c>
      <c r="G262" s="70" t="s">
        <v>1685</v>
      </c>
      <c r="H262" s="70" t="s">
        <v>1686</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1966</v>
      </c>
      <c r="B263" s="70">
        <v>190</v>
      </c>
      <c r="C263" s="70">
        <v>3</v>
      </c>
      <c r="D263" s="70">
        <v>12</v>
      </c>
      <c r="E263" s="70">
        <v>2006</v>
      </c>
      <c r="F263" s="70" t="s">
        <v>790</v>
      </c>
      <c r="G263" s="70" t="s">
        <v>1685</v>
      </c>
      <c r="H263" s="70" t="s">
        <v>1686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1967</v>
      </c>
      <c r="B264" s="70">
        <v>191</v>
      </c>
      <c r="C264" s="70">
        <v>4</v>
      </c>
      <c r="D264" s="70">
        <v>12</v>
      </c>
      <c r="E264" s="70">
        <v>2007</v>
      </c>
      <c r="F264" s="70" t="s">
        <v>791</v>
      </c>
      <c r="G264" s="70" t="s">
        <v>1685</v>
      </c>
      <c r="H264" s="70" t="s">
        <v>1686</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1968</v>
      </c>
      <c r="B265" s="70">
        <v>192</v>
      </c>
      <c r="C265" s="70">
        <v>5</v>
      </c>
      <c r="D265" s="70">
        <v>12</v>
      </c>
      <c r="E265" s="70">
        <v>2008</v>
      </c>
      <c r="F265" s="70" t="s">
        <v>792</v>
      </c>
      <c r="G265" s="70" t="s">
        <v>1685</v>
      </c>
      <c r="H265" s="70" t="s">
        <v>1686</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1969</v>
      </c>
      <c r="B266" s="70">
        <v>193</v>
      </c>
      <c r="C266" s="70">
        <v>6</v>
      </c>
      <c r="D266" s="70">
        <v>12</v>
      </c>
      <c r="E266" s="70">
        <v>2009</v>
      </c>
      <c r="F266" s="70" t="s">
        <v>176</v>
      </c>
      <c r="G266" s="70" t="s">
        <v>1685</v>
      </c>
      <c r="H266" s="70" t="s">
        <v>1686</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1970</v>
      </c>
      <c r="B267" s="70">
        <v>194</v>
      </c>
      <c r="C267" s="70">
        <v>7</v>
      </c>
      <c r="D267" s="70">
        <v>12</v>
      </c>
      <c r="E267" s="70">
        <v>2010</v>
      </c>
      <c r="F267" s="70" t="s">
        <v>177</v>
      </c>
      <c r="G267" s="70" t="s">
        <v>1685</v>
      </c>
      <c r="H267" s="70" t="s">
        <v>1686</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1971</v>
      </c>
      <c r="B268" s="70">
        <v>195</v>
      </c>
      <c r="C268" s="70">
        <v>8</v>
      </c>
      <c r="D268" s="70">
        <v>12</v>
      </c>
      <c r="E268" s="70">
        <v>2011</v>
      </c>
      <c r="F268" s="70" t="s">
        <v>178</v>
      </c>
      <c r="G268" s="70" t="s">
        <v>1685</v>
      </c>
      <c r="H268" s="70" t="s">
        <v>1686</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1972</v>
      </c>
      <c r="B269" s="70">
        <v>196</v>
      </c>
      <c r="C269" s="70">
        <v>9</v>
      </c>
      <c r="D269" s="70">
        <v>12</v>
      </c>
      <c r="E269" s="70">
        <v>2012</v>
      </c>
      <c r="F269" s="70" t="s">
        <v>179</v>
      </c>
      <c r="G269" s="70" t="s">
        <v>1685</v>
      </c>
      <c r="H269" s="70" t="s">
        <v>1686</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1973</v>
      </c>
      <c r="B270" s="70">
        <v>197</v>
      </c>
      <c r="C270" s="70">
        <v>10</v>
      </c>
      <c r="D270" s="70">
        <v>12</v>
      </c>
      <c r="E270" s="70">
        <v>2013</v>
      </c>
      <c r="F270" s="70" t="s">
        <v>180</v>
      </c>
      <c r="G270" s="70" t="s">
        <v>1685</v>
      </c>
      <c r="H270" s="70" t="s">
        <v>1686</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1974</v>
      </c>
      <c r="B271" s="70">
        <v>198</v>
      </c>
      <c r="C271" s="70">
        <v>11</v>
      </c>
      <c r="D271" s="70">
        <v>12</v>
      </c>
      <c r="E271" s="70">
        <v>2014</v>
      </c>
      <c r="F271" s="70" t="s">
        <v>181</v>
      </c>
      <c r="G271" s="70" t="s">
        <v>1685</v>
      </c>
      <c r="H271" s="70" t="s">
        <v>1686</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1975</v>
      </c>
      <c r="B272" s="70">
        <v>199</v>
      </c>
      <c r="C272" s="70">
        <v>12</v>
      </c>
      <c r="D272" s="70">
        <v>12</v>
      </c>
      <c r="E272" s="70">
        <v>2015</v>
      </c>
      <c r="F272" s="70" t="s">
        <v>182</v>
      </c>
      <c r="G272" s="70" t="s">
        <v>1685</v>
      </c>
      <c r="H272" s="70" t="s">
        <v>1686</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1976</v>
      </c>
      <c r="B273" s="70">
        <v>200</v>
      </c>
      <c r="C273" s="70">
        <v>13</v>
      </c>
      <c r="D273" s="70">
        <v>12</v>
      </c>
      <c r="E273" s="70">
        <v>2016</v>
      </c>
      <c r="F273" s="70" t="s">
        <v>155</v>
      </c>
      <c r="G273" s="1064" t="s">
        <v>1685</v>
      </c>
      <c r="H273" s="70" t="s">
        <v>1686</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1977</v>
      </c>
      <c r="B274" s="70">
        <v>201</v>
      </c>
      <c r="C274" s="70">
        <v>14</v>
      </c>
      <c r="D274" s="70">
        <v>12</v>
      </c>
      <c r="E274" s="70">
        <v>2017</v>
      </c>
      <c r="F274" s="70" t="s">
        <v>156</v>
      </c>
      <c r="G274" s="1064" t="s">
        <v>1685</v>
      </c>
      <c r="H274" s="70" t="s">
        <v>1686</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1978</v>
      </c>
      <c r="B275" s="70">
        <v>202</v>
      </c>
      <c r="C275" s="70">
        <v>15</v>
      </c>
      <c r="D275" s="70">
        <v>12</v>
      </c>
      <c r="E275" s="70">
        <v>2018</v>
      </c>
      <c r="F275" s="70" t="s">
        <v>183</v>
      </c>
      <c r="G275" s="70" t="s">
        <v>1685</v>
      </c>
      <c r="H275" s="70" t="s">
        <v>1686</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1979</v>
      </c>
      <c r="B276" s="70">
        <v>203</v>
      </c>
      <c r="C276" s="70">
        <v>16</v>
      </c>
      <c r="D276" s="70">
        <v>12</v>
      </c>
      <c r="E276" s="70">
        <v>2019</v>
      </c>
      <c r="F276" s="70" t="s">
        <v>158</v>
      </c>
      <c r="G276" s="70" t="s">
        <v>1685</v>
      </c>
      <c r="H276" s="70" t="s">
        <v>1686</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1980</v>
      </c>
      <c r="B277" s="70">
        <v>204</v>
      </c>
      <c r="C277" s="70">
        <v>17</v>
      </c>
      <c r="D277" s="70">
        <v>12</v>
      </c>
      <c r="E277" s="70">
        <v>2020</v>
      </c>
      <c r="F277" s="70" t="s">
        <v>159</v>
      </c>
      <c r="G277" s="70" t="s">
        <v>1685</v>
      </c>
      <c r="H277" s="70" t="s">
        <v>1686</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1981</v>
      </c>
      <c r="B278" s="70">
        <v>204</v>
      </c>
      <c r="C278" s="70">
        <v>18</v>
      </c>
      <c r="D278" s="70">
        <v>12</v>
      </c>
      <c r="E278" s="70">
        <v>2021</v>
      </c>
      <c r="F278" s="70" t="s">
        <v>160</v>
      </c>
      <c r="G278" s="70" t="s">
        <v>1685</v>
      </c>
      <c r="H278" s="70" t="s">
        <v>1686</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1687</v>
      </c>
      <c r="B279" s="70">
        <v>204</v>
      </c>
      <c r="C279" s="70">
        <v>19</v>
      </c>
      <c r="D279" s="70">
        <v>12</v>
      </c>
      <c r="E279" s="70">
        <v>2022</v>
      </c>
      <c r="F279" s="70" t="s">
        <v>161</v>
      </c>
      <c r="G279" s="70" t="s">
        <v>1685</v>
      </c>
      <c r="H279" s="70" t="s">
        <v>1686</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1982</v>
      </c>
      <c r="B280" s="70">
        <v>204</v>
      </c>
      <c r="C280" s="70">
        <v>20</v>
      </c>
      <c r="D280" s="70">
        <v>12</v>
      </c>
      <c r="E280" s="70">
        <v>2023</v>
      </c>
      <c r="F280" s="70" t="s">
        <v>1539</v>
      </c>
      <c r="G280" s="70" t="s">
        <v>1685</v>
      </c>
      <c r="H280" s="70" t="s">
        <v>1686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1684</v>
      </c>
      <c r="B281" s="70">
        <v>204</v>
      </c>
      <c r="C281" s="70">
        <v>21</v>
      </c>
      <c r="D281" s="70">
        <v>12</v>
      </c>
      <c r="E281" s="70">
        <v>2024</v>
      </c>
      <c r="F281" s="70" t="s">
        <v>1554</v>
      </c>
      <c r="G281" s="70" t="s">
        <v>1685</v>
      </c>
      <c r="H281" s="70" t="s">
        <v>1686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1983</v>
      </c>
      <c r="B282" s="70">
        <v>171</v>
      </c>
      <c r="C282" s="70">
        <v>1</v>
      </c>
      <c r="D282" s="70">
        <v>11</v>
      </c>
      <c r="E282" s="70">
        <v>1990</v>
      </c>
      <c r="F282" s="70" t="s">
        <v>787</v>
      </c>
      <c r="G282" s="70" t="s">
        <v>1984</v>
      </c>
      <c r="H282" s="70" t="s">
        <v>1985</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1986</v>
      </c>
      <c r="B283" s="70">
        <v>172</v>
      </c>
      <c r="C283" s="70">
        <v>2</v>
      </c>
      <c r="D283" s="70">
        <v>11</v>
      </c>
      <c r="E283" s="70">
        <v>2005</v>
      </c>
      <c r="F283" s="70" t="s">
        <v>789</v>
      </c>
      <c r="G283" s="70" t="s">
        <v>1984</v>
      </c>
      <c r="H283" s="70" t="s">
        <v>1985</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1987</v>
      </c>
      <c r="B284" s="70">
        <v>173</v>
      </c>
      <c r="C284" s="70">
        <v>3</v>
      </c>
      <c r="D284" s="70">
        <v>11</v>
      </c>
      <c r="E284" s="70">
        <v>2006</v>
      </c>
      <c r="F284" s="70" t="s">
        <v>790</v>
      </c>
      <c r="G284" s="70" t="s">
        <v>1984</v>
      </c>
      <c r="H284" s="70" t="s">
        <v>1985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1988</v>
      </c>
      <c r="B285" s="70">
        <v>174</v>
      </c>
      <c r="C285" s="70">
        <v>4</v>
      </c>
      <c r="D285" s="70">
        <v>11</v>
      </c>
      <c r="E285" s="70">
        <v>2007</v>
      </c>
      <c r="F285" s="70" t="s">
        <v>791</v>
      </c>
      <c r="G285" s="70" t="s">
        <v>1984</v>
      </c>
      <c r="H285" s="70" t="s">
        <v>1985</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1989</v>
      </c>
      <c r="B286" s="70">
        <v>175</v>
      </c>
      <c r="C286" s="70">
        <v>5</v>
      </c>
      <c r="D286" s="70">
        <v>11</v>
      </c>
      <c r="E286" s="70">
        <v>2008</v>
      </c>
      <c r="F286" s="70" t="s">
        <v>792</v>
      </c>
      <c r="G286" s="70" t="s">
        <v>1984</v>
      </c>
      <c r="H286" s="70" t="s">
        <v>1985</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1990</v>
      </c>
      <c r="B287" s="70">
        <v>176</v>
      </c>
      <c r="C287" s="70">
        <v>6</v>
      </c>
      <c r="D287" s="70">
        <v>11</v>
      </c>
      <c r="E287" s="70">
        <v>2009</v>
      </c>
      <c r="F287" s="70" t="s">
        <v>176</v>
      </c>
      <c r="G287" s="70" t="s">
        <v>1984</v>
      </c>
      <c r="H287" s="70" t="s">
        <v>1985</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1991</v>
      </c>
      <c r="B288" s="70">
        <v>177</v>
      </c>
      <c r="C288" s="70">
        <v>7</v>
      </c>
      <c r="D288" s="70">
        <v>11</v>
      </c>
      <c r="E288" s="70">
        <v>2010</v>
      </c>
      <c r="F288" s="70" t="s">
        <v>177</v>
      </c>
      <c r="G288" s="70" t="s">
        <v>1984</v>
      </c>
      <c r="H288" s="70" t="s">
        <v>1985</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1992</v>
      </c>
      <c r="B289" s="70">
        <v>178</v>
      </c>
      <c r="C289" s="70">
        <v>8</v>
      </c>
      <c r="D289" s="70">
        <v>11</v>
      </c>
      <c r="E289" s="70">
        <v>2011</v>
      </c>
      <c r="F289" s="70" t="s">
        <v>178</v>
      </c>
      <c r="G289" s="70" t="s">
        <v>1984</v>
      </c>
      <c r="H289" s="70" t="s">
        <v>1985</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1993</v>
      </c>
      <c r="B290" s="70">
        <v>179</v>
      </c>
      <c r="C290" s="70">
        <v>9</v>
      </c>
      <c r="D290" s="70">
        <v>11</v>
      </c>
      <c r="E290" s="70">
        <v>2012</v>
      </c>
      <c r="F290" s="70" t="s">
        <v>179</v>
      </c>
      <c r="G290" s="70" t="s">
        <v>1984</v>
      </c>
      <c r="H290" s="70" t="s">
        <v>1985</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1994</v>
      </c>
      <c r="B291" s="70">
        <v>180</v>
      </c>
      <c r="C291" s="70">
        <v>10</v>
      </c>
      <c r="D291" s="70">
        <v>11</v>
      </c>
      <c r="E291" s="70">
        <v>2013</v>
      </c>
      <c r="F291" s="70" t="s">
        <v>180</v>
      </c>
      <c r="G291" s="70" t="s">
        <v>1984</v>
      </c>
      <c r="H291" s="70" t="s">
        <v>1985</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1995</v>
      </c>
      <c r="B292" s="70">
        <v>181</v>
      </c>
      <c r="C292" s="70">
        <v>11</v>
      </c>
      <c r="D292" s="70">
        <v>11</v>
      </c>
      <c r="E292" s="70">
        <v>2014</v>
      </c>
      <c r="F292" s="70" t="s">
        <v>181</v>
      </c>
      <c r="G292" s="1064" t="s">
        <v>1984</v>
      </c>
      <c r="H292" s="70" t="s">
        <v>1985</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1996</v>
      </c>
      <c r="B293" s="70">
        <v>182</v>
      </c>
      <c r="C293" s="70">
        <v>12</v>
      </c>
      <c r="D293" s="70">
        <v>11</v>
      </c>
      <c r="E293" s="70">
        <v>2015</v>
      </c>
      <c r="F293" s="70" t="s">
        <v>182</v>
      </c>
      <c r="G293" s="1064" t="s">
        <v>1984</v>
      </c>
      <c r="H293" s="70" t="s">
        <v>1985</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1997</v>
      </c>
      <c r="B294" s="70">
        <v>183</v>
      </c>
      <c r="C294" s="70">
        <v>13</v>
      </c>
      <c r="D294" s="70">
        <v>11</v>
      </c>
      <c r="E294" s="70">
        <v>2016</v>
      </c>
      <c r="F294" s="70" t="s">
        <v>155</v>
      </c>
      <c r="G294" s="70" t="s">
        <v>1984</v>
      </c>
      <c r="H294" s="70" t="s">
        <v>1985</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1998</v>
      </c>
      <c r="B295" s="70">
        <v>184</v>
      </c>
      <c r="C295" s="70">
        <v>14</v>
      </c>
      <c r="D295" s="70">
        <v>11</v>
      </c>
      <c r="E295" s="70">
        <v>2017</v>
      </c>
      <c r="F295" s="70" t="s">
        <v>156</v>
      </c>
      <c r="G295" s="70" t="s">
        <v>1984</v>
      </c>
      <c r="H295" s="70" t="s">
        <v>1985</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1999</v>
      </c>
      <c r="B296" s="70">
        <v>185</v>
      </c>
      <c r="C296" s="70">
        <v>15</v>
      </c>
      <c r="D296" s="70">
        <v>11</v>
      </c>
      <c r="E296" s="70">
        <v>2018</v>
      </c>
      <c r="F296" s="70" t="s">
        <v>183</v>
      </c>
      <c r="G296" s="70" t="s">
        <v>1984</v>
      </c>
      <c r="H296" s="70" t="s">
        <v>1985</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2000</v>
      </c>
      <c r="B297" s="70">
        <v>186</v>
      </c>
      <c r="C297" s="70">
        <v>16</v>
      </c>
      <c r="D297" s="70">
        <v>11</v>
      </c>
      <c r="E297" s="70">
        <v>2019</v>
      </c>
      <c r="F297" s="70" t="s">
        <v>158</v>
      </c>
      <c r="G297" s="70" t="s">
        <v>1984</v>
      </c>
      <c r="H297" s="70" t="s">
        <v>1985</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2001</v>
      </c>
      <c r="B298" s="70">
        <v>187</v>
      </c>
      <c r="C298" s="70">
        <v>17</v>
      </c>
      <c r="D298" s="70">
        <v>11</v>
      </c>
      <c r="E298" s="70">
        <v>2020</v>
      </c>
      <c r="F298" s="70" t="s">
        <v>159</v>
      </c>
      <c r="G298" s="70" t="s">
        <v>1984</v>
      </c>
      <c r="H298" s="70" t="s">
        <v>1985</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2002</v>
      </c>
      <c r="B299" s="70">
        <v>187</v>
      </c>
      <c r="C299" s="70">
        <v>18</v>
      </c>
      <c r="D299" s="70">
        <v>11</v>
      </c>
      <c r="E299" s="70">
        <v>2021</v>
      </c>
      <c r="F299" s="70" t="s">
        <v>160</v>
      </c>
      <c r="G299" s="70" t="s">
        <v>1984</v>
      </c>
      <c r="H299" s="70" t="s">
        <v>1985</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2003</v>
      </c>
      <c r="B300" s="70">
        <v>187</v>
      </c>
      <c r="C300" s="70">
        <v>19</v>
      </c>
      <c r="D300" s="70">
        <v>11</v>
      </c>
      <c r="E300" s="70">
        <v>2022</v>
      </c>
      <c r="F300" s="70" t="s">
        <v>161</v>
      </c>
      <c r="G300" s="70" t="s">
        <v>1984</v>
      </c>
      <c r="H300" s="70" t="s">
        <v>1985</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2004</v>
      </c>
      <c r="B301" s="70">
        <v>187</v>
      </c>
      <c r="C301" s="70">
        <v>20</v>
      </c>
      <c r="D301" s="70">
        <v>11</v>
      </c>
      <c r="E301" s="70">
        <v>2023</v>
      </c>
      <c r="F301" s="70" t="s">
        <v>1539</v>
      </c>
      <c r="G301" s="70" t="s">
        <v>1984</v>
      </c>
      <c r="H301" s="70" t="s">
        <v>1985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2005</v>
      </c>
      <c r="B302" s="70">
        <v>187</v>
      </c>
      <c r="C302" s="70">
        <v>21</v>
      </c>
      <c r="D302" s="70">
        <v>11</v>
      </c>
      <c r="E302" s="70">
        <v>2024</v>
      </c>
      <c r="F302" s="70" t="s">
        <v>1554</v>
      </c>
      <c r="G302" s="70" t="s">
        <v>1984</v>
      </c>
      <c r="H302" s="70" t="s">
        <v>1985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2006</v>
      </c>
      <c r="B303" s="70">
        <v>137</v>
      </c>
      <c r="C303" s="70">
        <v>1</v>
      </c>
      <c r="D303" s="70">
        <v>9</v>
      </c>
      <c r="E303" s="70">
        <v>1990</v>
      </c>
      <c r="F303" s="70" t="s">
        <v>787</v>
      </c>
      <c r="G303" s="70" t="s">
        <v>2007</v>
      </c>
      <c r="H303" s="70" t="s">
        <v>2008</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2009</v>
      </c>
      <c r="B304" s="70">
        <v>138</v>
      </c>
      <c r="C304" s="70">
        <v>2</v>
      </c>
      <c r="D304" s="70">
        <v>9</v>
      </c>
      <c r="E304" s="70">
        <v>2005</v>
      </c>
      <c r="F304" s="70" t="s">
        <v>789</v>
      </c>
      <c r="G304" s="70" t="s">
        <v>2007</v>
      </c>
      <c r="H304" s="70" t="s">
        <v>2008</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2010</v>
      </c>
      <c r="B305" s="70">
        <v>139</v>
      </c>
      <c r="C305" s="70">
        <v>3</v>
      </c>
      <c r="D305" s="70">
        <v>9</v>
      </c>
      <c r="E305" s="70">
        <v>2006</v>
      </c>
      <c r="F305" s="70" t="s">
        <v>790</v>
      </c>
      <c r="G305" s="70" t="s">
        <v>2007</v>
      </c>
      <c r="H305" s="70" t="s">
        <v>2008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2011</v>
      </c>
      <c r="B306" s="70">
        <v>140</v>
      </c>
      <c r="C306" s="70">
        <v>4</v>
      </c>
      <c r="D306" s="70">
        <v>9</v>
      </c>
      <c r="E306" s="70">
        <v>2007</v>
      </c>
      <c r="F306" s="70" t="s">
        <v>791</v>
      </c>
      <c r="G306" s="70" t="s">
        <v>2007</v>
      </c>
      <c r="H306" s="70" t="s">
        <v>2008</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2012</v>
      </c>
      <c r="B307" s="70">
        <v>141</v>
      </c>
      <c r="C307" s="70">
        <v>5</v>
      </c>
      <c r="D307" s="70">
        <v>9</v>
      </c>
      <c r="E307" s="70">
        <v>2008</v>
      </c>
      <c r="F307" s="70" t="s">
        <v>792</v>
      </c>
      <c r="G307" s="70" t="s">
        <v>2007</v>
      </c>
      <c r="H307" s="70" t="s">
        <v>2008</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2013</v>
      </c>
      <c r="B308" s="70">
        <v>142</v>
      </c>
      <c r="C308" s="70">
        <v>6</v>
      </c>
      <c r="D308" s="70">
        <v>9</v>
      </c>
      <c r="E308" s="70">
        <v>2009</v>
      </c>
      <c r="F308" s="70" t="s">
        <v>176</v>
      </c>
      <c r="G308" s="70" t="s">
        <v>2007</v>
      </c>
      <c r="H308" s="70" t="s">
        <v>2008</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2014</v>
      </c>
      <c r="B309" s="70">
        <v>143</v>
      </c>
      <c r="C309" s="70">
        <v>7</v>
      </c>
      <c r="D309" s="70">
        <v>9</v>
      </c>
      <c r="E309" s="70">
        <v>2010</v>
      </c>
      <c r="F309" s="70" t="s">
        <v>177</v>
      </c>
      <c r="G309" s="70" t="s">
        <v>2007</v>
      </c>
      <c r="H309" s="70" t="s">
        <v>2008</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2015</v>
      </c>
      <c r="B310" s="70">
        <v>144</v>
      </c>
      <c r="C310" s="70">
        <v>8</v>
      </c>
      <c r="D310" s="70">
        <v>9</v>
      </c>
      <c r="E310" s="70">
        <v>2011</v>
      </c>
      <c r="F310" s="70" t="s">
        <v>178</v>
      </c>
      <c r="G310" s="70" t="s">
        <v>2007</v>
      </c>
      <c r="H310" s="70" t="s">
        <v>2008</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2016</v>
      </c>
      <c r="B311" s="70">
        <v>145</v>
      </c>
      <c r="C311" s="70">
        <v>9</v>
      </c>
      <c r="D311" s="70">
        <v>9</v>
      </c>
      <c r="E311" s="70">
        <v>2012</v>
      </c>
      <c r="F311" s="70" t="s">
        <v>179</v>
      </c>
      <c r="G311" s="1064" t="s">
        <v>2007</v>
      </c>
      <c r="H311" s="70" t="s">
        <v>2008</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2017</v>
      </c>
      <c r="B312" s="70">
        <v>146</v>
      </c>
      <c r="C312" s="70">
        <v>10</v>
      </c>
      <c r="D312" s="70">
        <v>9</v>
      </c>
      <c r="E312" s="70">
        <v>2013</v>
      </c>
      <c r="F312" s="70" t="s">
        <v>180</v>
      </c>
      <c r="G312" s="1064" t="s">
        <v>2007</v>
      </c>
      <c r="H312" s="70" t="s">
        <v>2008</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2018</v>
      </c>
      <c r="B313" s="70">
        <v>147</v>
      </c>
      <c r="C313" s="70">
        <v>11</v>
      </c>
      <c r="D313" s="70">
        <v>9</v>
      </c>
      <c r="E313" s="70">
        <v>2014</v>
      </c>
      <c r="F313" s="70" t="s">
        <v>181</v>
      </c>
      <c r="G313" s="70" t="s">
        <v>2007</v>
      </c>
      <c r="H313" s="70" t="s">
        <v>2008</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2019</v>
      </c>
      <c r="B314" s="70">
        <v>148</v>
      </c>
      <c r="C314" s="70">
        <v>12</v>
      </c>
      <c r="D314" s="70">
        <v>9</v>
      </c>
      <c r="E314" s="70">
        <v>2015</v>
      </c>
      <c r="F314" s="70" t="s">
        <v>182</v>
      </c>
      <c r="G314" s="70" t="s">
        <v>2007</v>
      </c>
      <c r="H314" s="70" t="s">
        <v>2008</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2020</v>
      </c>
      <c r="B315" s="70">
        <v>149</v>
      </c>
      <c r="C315" s="70">
        <v>13</v>
      </c>
      <c r="D315" s="70">
        <v>9</v>
      </c>
      <c r="E315" s="70">
        <v>2016</v>
      </c>
      <c r="F315" s="70" t="s">
        <v>155</v>
      </c>
      <c r="G315" s="70" t="s">
        <v>2007</v>
      </c>
      <c r="H315" s="70" t="s">
        <v>2008</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2021</v>
      </c>
      <c r="B316" s="70">
        <v>150</v>
      </c>
      <c r="C316" s="70">
        <v>14</v>
      </c>
      <c r="D316" s="70">
        <v>9</v>
      </c>
      <c r="E316" s="70">
        <v>2017</v>
      </c>
      <c r="F316" s="70" t="s">
        <v>156</v>
      </c>
      <c r="G316" s="70" t="s">
        <v>2007</v>
      </c>
      <c r="H316" s="70" t="s">
        <v>2008</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2022</v>
      </c>
      <c r="B317" s="70">
        <v>151</v>
      </c>
      <c r="C317" s="70">
        <v>15</v>
      </c>
      <c r="D317" s="70">
        <v>9</v>
      </c>
      <c r="E317" s="70">
        <v>2018</v>
      </c>
      <c r="F317" s="70" t="s">
        <v>183</v>
      </c>
      <c r="G317" s="70" t="s">
        <v>2007</v>
      </c>
      <c r="H317" s="70" t="s">
        <v>2008</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2023</v>
      </c>
      <c r="B318" s="70">
        <v>152</v>
      </c>
      <c r="C318" s="70">
        <v>16</v>
      </c>
      <c r="D318" s="70">
        <v>9</v>
      </c>
      <c r="E318" s="70">
        <v>2019</v>
      </c>
      <c r="F318" s="70" t="s">
        <v>158</v>
      </c>
      <c r="G318" s="70" t="s">
        <v>2007</v>
      </c>
      <c r="H318" s="70" t="s">
        <v>2008</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2024</v>
      </c>
      <c r="B319" s="70">
        <v>153</v>
      </c>
      <c r="C319" s="70">
        <v>17</v>
      </c>
      <c r="D319" s="70">
        <v>9</v>
      </c>
      <c r="E319" s="70">
        <v>2020</v>
      </c>
      <c r="F319" s="70" t="s">
        <v>159</v>
      </c>
      <c r="G319" s="70" t="s">
        <v>2007</v>
      </c>
      <c r="H319" s="70" t="s">
        <v>2008</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2025</v>
      </c>
      <c r="B320" s="70">
        <v>153</v>
      </c>
      <c r="C320" s="70">
        <v>18</v>
      </c>
      <c r="D320" s="70">
        <v>9</v>
      </c>
      <c r="E320" s="70">
        <v>2021</v>
      </c>
      <c r="F320" s="70" t="s">
        <v>160</v>
      </c>
      <c r="G320" s="70" t="s">
        <v>2007</v>
      </c>
      <c r="H320" s="70" t="s">
        <v>2008</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2026</v>
      </c>
      <c r="B321" s="70">
        <v>153</v>
      </c>
      <c r="C321" s="70">
        <v>19</v>
      </c>
      <c r="D321" s="70">
        <v>9</v>
      </c>
      <c r="E321" s="70">
        <v>2022</v>
      </c>
      <c r="F321" s="70" t="s">
        <v>161</v>
      </c>
      <c r="G321" s="70" t="s">
        <v>2007</v>
      </c>
      <c r="H321" s="70" t="s">
        <v>2008</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2027</v>
      </c>
      <c r="B322" s="70">
        <v>153</v>
      </c>
      <c r="C322" s="70">
        <v>20</v>
      </c>
      <c r="D322" s="70">
        <v>9</v>
      </c>
      <c r="E322" s="70">
        <v>2023</v>
      </c>
      <c r="F322" s="70" t="s">
        <v>1539</v>
      </c>
      <c r="G322" s="70" t="s">
        <v>2007</v>
      </c>
      <c r="H322" s="70" t="s">
        <v>2008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2028</v>
      </c>
      <c r="B323" s="70">
        <v>153</v>
      </c>
      <c r="C323" s="70">
        <v>21</v>
      </c>
      <c r="D323" s="70">
        <v>9</v>
      </c>
      <c r="E323" s="70">
        <v>2024</v>
      </c>
      <c r="F323" s="70" t="s">
        <v>1554</v>
      </c>
      <c r="G323" s="70" t="s">
        <v>2007</v>
      </c>
      <c r="H323" s="70" t="s">
        <v>2008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2029</v>
      </c>
      <c r="B324" s="70">
        <v>69</v>
      </c>
      <c r="C324" s="70">
        <v>1</v>
      </c>
      <c r="D324" s="70">
        <v>5</v>
      </c>
      <c r="E324" s="70">
        <v>1990</v>
      </c>
      <c r="F324" s="70" t="s">
        <v>787</v>
      </c>
      <c r="G324" s="70" t="s">
        <v>2030</v>
      </c>
      <c r="H324" s="70" t="s">
        <v>2031</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2032</v>
      </c>
      <c r="B325" s="70">
        <v>70</v>
      </c>
      <c r="C325" s="70">
        <v>2</v>
      </c>
      <c r="D325" s="70">
        <v>5</v>
      </c>
      <c r="E325" s="70">
        <v>2005</v>
      </c>
      <c r="F325" s="70" t="s">
        <v>789</v>
      </c>
      <c r="G325" s="70" t="s">
        <v>2030</v>
      </c>
      <c r="H325" s="70" t="s">
        <v>2031</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2033</v>
      </c>
      <c r="B326" s="70">
        <v>71</v>
      </c>
      <c r="C326" s="70">
        <v>3</v>
      </c>
      <c r="D326" s="70">
        <v>5</v>
      </c>
      <c r="E326" s="70">
        <v>2006</v>
      </c>
      <c r="F326" s="70" t="s">
        <v>790</v>
      </c>
      <c r="G326" s="70" t="s">
        <v>2030</v>
      </c>
      <c r="H326" s="70" t="s">
        <v>2031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2034</v>
      </c>
      <c r="B327" s="70">
        <v>72</v>
      </c>
      <c r="C327" s="70">
        <v>4</v>
      </c>
      <c r="D327" s="70">
        <v>5</v>
      </c>
      <c r="E327" s="70">
        <v>2007</v>
      </c>
      <c r="F327" s="70" t="s">
        <v>791</v>
      </c>
      <c r="G327" s="70" t="s">
        <v>2030</v>
      </c>
      <c r="H327" s="70" t="s">
        <v>2031</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2035</v>
      </c>
      <c r="B328" s="70">
        <v>73</v>
      </c>
      <c r="C328" s="70">
        <v>5</v>
      </c>
      <c r="D328" s="70">
        <v>5</v>
      </c>
      <c r="E328" s="70">
        <v>2008</v>
      </c>
      <c r="F328" s="70" t="s">
        <v>792</v>
      </c>
      <c r="G328" s="70" t="s">
        <v>2030</v>
      </c>
      <c r="H328" s="70" t="s">
        <v>2031</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2036</v>
      </c>
      <c r="B329" s="70">
        <v>74</v>
      </c>
      <c r="C329" s="70">
        <v>6</v>
      </c>
      <c r="D329" s="70">
        <v>5</v>
      </c>
      <c r="E329" s="70">
        <v>2009</v>
      </c>
      <c r="F329" s="70" t="s">
        <v>176</v>
      </c>
      <c r="G329" s="1064" t="s">
        <v>2030</v>
      </c>
      <c r="H329" s="70" t="s">
        <v>2031</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2037</v>
      </c>
      <c r="B330" s="70">
        <v>75</v>
      </c>
      <c r="C330" s="70">
        <v>7</v>
      </c>
      <c r="D330" s="70">
        <v>5</v>
      </c>
      <c r="E330" s="70">
        <v>2010</v>
      </c>
      <c r="F330" s="70" t="s">
        <v>177</v>
      </c>
      <c r="G330" s="1064" t="s">
        <v>2030</v>
      </c>
      <c r="H330" s="70" t="s">
        <v>2031</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2038</v>
      </c>
      <c r="B331" s="70">
        <v>76</v>
      </c>
      <c r="C331" s="70">
        <v>8</v>
      </c>
      <c r="D331" s="70">
        <v>5</v>
      </c>
      <c r="E331" s="70">
        <v>2011</v>
      </c>
      <c r="F331" s="70" t="s">
        <v>178</v>
      </c>
      <c r="G331" s="70" t="s">
        <v>2030</v>
      </c>
      <c r="H331" s="70" t="s">
        <v>2031</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2039</v>
      </c>
      <c r="B332" s="70">
        <v>77</v>
      </c>
      <c r="C332" s="70">
        <v>9</v>
      </c>
      <c r="D332" s="70">
        <v>5</v>
      </c>
      <c r="E332" s="70">
        <v>2012</v>
      </c>
      <c r="F332" s="70" t="s">
        <v>179</v>
      </c>
      <c r="G332" s="70" t="s">
        <v>2030</v>
      </c>
      <c r="H332" s="70" t="s">
        <v>2031</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2040</v>
      </c>
      <c r="B333" s="70">
        <v>78</v>
      </c>
      <c r="C333" s="70">
        <v>10</v>
      </c>
      <c r="D333" s="70">
        <v>5</v>
      </c>
      <c r="E333" s="70">
        <v>2013</v>
      </c>
      <c r="F333" s="70" t="s">
        <v>180</v>
      </c>
      <c r="G333" s="70" t="s">
        <v>2030</v>
      </c>
      <c r="H333" s="70" t="s">
        <v>2031</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2041</v>
      </c>
      <c r="B334" s="70">
        <v>79</v>
      </c>
      <c r="C334" s="70">
        <v>11</v>
      </c>
      <c r="D334" s="70">
        <v>5</v>
      </c>
      <c r="E334" s="70">
        <v>2014</v>
      </c>
      <c r="F334" s="70" t="s">
        <v>181</v>
      </c>
      <c r="G334" s="70" t="s">
        <v>2030</v>
      </c>
      <c r="H334" s="70" t="s">
        <v>2031</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2042</v>
      </c>
      <c r="B335" s="70">
        <v>80</v>
      </c>
      <c r="C335" s="70">
        <v>12</v>
      </c>
      <c r="D335" s="70">
        <v>5</v>
      </c>
      <c r="E335" s="70">
        <v>2015</v>
      </c>
      <c r="F335" s="70" t="s">
        <v>182</v>
      </c>
      <c r="G335" s="70" t="s">
        <v>2030</v>
      </c>
      <c r="H335" s="70" t="s">
        <v>2031</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2043</v>
      </c>
      <c r="B336" s="70">
        <v>81</v>
      </c>
      <c r="C336" s="70">
        <v>13</v>
      </c>
      <c r="D336" s="70">
        <v>5</v>
      </c>
      <c r="E336" s="70">
        <v>2016</v>
      </c>
      <c r="F336" s="70" t="s">
        <v>155</v>
      </c>
      <c r="G336" s="70" t="s">
        <v>2030</v>
      </c>
      <c r="H336" s="70" t="s">
        <v>2031</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2044</v>
      </c>
      <c r="B337" s="70">
        <v>82</v>
      </c>
      <c r="C337" s="70">
        <v>14</v>
      </c>
      <c r="D337" s="70">
        <v>5</v>
      </c>
      <c r="E337" s="70">
        <v>2017</v>
      </c>
      <c r="F337" s="70" t="s">
        <v>156</v>
      </c>
      <c r="G337" s="70" t="s">
        <v>2030</v>
      </c>
      <c r="H337" s="70" t="s">
        <v>2031</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2045</v>
      </c>
      <c r="B338" s="70">
        <v>83</v>
      </c>
      <c r="C338" s="70">
        <v>15</v>
      </c>
      <c r="D338" s="70">
        <v>5</v>
      </c>
      <c r="E338" s="70">
        <v>2018</v>
      </c>
      <c r="F338" s="70" t="s">
        <v>183</v>
      </c>
      <c r="G338" s="70" t="s">
        <v>2030</v>
      </c>
      <c r="H338" s="70" t="s">
        <v>2031</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2046</v>
      </c>
      <c r="B339" s="70">
        <v>84</v>
      </c>
      <c r="C339" s="70">
        <v>16</v>
      </c>
      <c r="D339" s="70">
        <v>5</v>
      </c>
      <c r="E339" s="70">
        <v>2019</v>
      </c>
      <c r="F339" s="70" t="s">
        <v>158</v>
      </c>
      <c r="G339" s="70" t="s">
        <v>2030</v>
      </c>
      <c r="H339" s="70" t="s">
        <v>2031</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2047</v>
      </c>
      <c r="B340" s="70">
        <v>85</v>
      </c>
      <c r="C340" s="70">
        <v>17</v>
      </c>
      <c r="D340" s="70">
        <v>5</v>
      </c>
      <c r="E340" s="70">
        <v>2020</v>
      </c>
      <c r="F340" s="70" t="s">
        <v>159</v>
      </c>
      <c r="G340" s="70" t="s">
        <v>2030</v>
      </c>
      <c r="H340" s="70" t="s">
        <v>2031</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2048</v>
      </c>
      <c r="B341" s="70">
        <v>85</v>
      </c>
      <c r="C341" s="70">
        <v>18</v>
      </c>
      <c r="D341" s="70">
        <v>5</v>
      </c>
      <c r="E341" s="70">
        <v>2021</v>
      </c>
      <c r="F341" s="70" t="s">
        <v>160</v>
      </c>
      <c r="G341" s="70" t="s">
        <v>2030</v>
      </c>
      <c r="H341" s="70" t="s">
        <v>2031</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2049</v>
      </c>
      <c r="B342" s="70">
        <v>85</v>
      </c>
      <c r="C342" s="70">
        <v>19</v>
      </c>
      <c r="D342" s="70">
        <v>5</v>
      </c>
      <c r="E342" s="70">
        <v>2022</v>
      </c>
      <c r="F342" s="70" t="s">
        <v>161</v>
      </c>
      <c r="G342" s="70" t="s">
        <v>2030</v>
      </c>
      <c r="H342" s="70" t="s">
        <v>2031</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2050</v>
      </c>
      <c r="B343" s="70">
        <v>85</v>
      </c>
      <c r="C343" s="70">
        <v>20</v>
      </c>
      <c r="D343" s="70">
        <v>5</v>
      </c>
      <c r="E343" s="70">
        <v>2023</v>
      </c>
      <c r="F343" s="70" t="s">
        <v>1539</v>
      </c>
      <c r="G343" s="70" t="s">
        <v>2030</v>
      </c>
      <c r="H343" s="70" t="s">
        <v>2031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2051</v>
      </c>
      <c r="B344" s="70">
        <v>85</v>
      </c>
      <c r="C344" s="70">
        <v>21</v>
      </c>
      <c r="D344" s="70">
        <v>5</v>
      </c>
      <c r="E344" s="70">
        <v>2024</v>
      </c>
      <c r="F344" s="70" t="s">
        <v>1554</v>
      </c>
      <c r="G344" s="70" t="s">
        <v>2030</v>
      </c>
      <c r="H344" s="70" t="s">
        <v>2031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2052</v>
      </c>
      <c r="B345" s="70">
        <v>307</v>
      </c>
      <c r="C345" s="70">
        <v>1</v>
      </c>
      <c r="D345" s="70">
        <v>19</v>
      </c>
      <c r="E345" s="70">
        <v>1990</v>
      </c>
      <c r="F345" s="70" t="s">
        <v>787</v>
      </c>
      <c r="G345" s="70" t="s">
        <v>2053</v>
      </c>
      <c r="H345" s="70" t="s">
        <v>2054</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308</v>
      </c>
      <c r="C346" s="70">
        <v>2</v>
      </c>
      <c r="D346" s="70">
        <v>19</v>
      </c>
      <c r="E346" s="70">
        <v>2005</v>
      </c>
      <c r="F346" s="70" t="s">
        <v>789</v>
      </c>
      <c r="G346" s="70" t="s">
        <v>2053</v>
      </c>
      <c r="H346" s="70" t="s">
        <v>2054</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309</v>
      </c>
      <c r="C347" s="70">
        <v>3</v>
      </c>
      <c r="D347" s="70">
        <v>19</v>
      </c>
      <c r="E347" s="70">
        <v>2006</v>
      </c>
      <c r="F347" s="70" t="s">
        <v>790</v>
      </c>
      <c r="G347" s="70" t="s">
        <v>2053</v>
      </c>
      <c r="H347" s="70" t="s">
        <v>2054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310</v>
      </c>
      <c r="C348" s="70">
        <v>4</v>
      </c>
      <c r="D348" s="70">
        <v>19</v>
      </c>
      <c r="E348" s="70">
        <v>2007</v>
      </c>
      <c r="F348" s="70" t="s">
        <v>791</v>
      </c>
      <c r="G348" s="70" t="s">
        <v>2053</v>
      </c>
      <c r="H348" s="70" t="s">
        <v>2054</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311</v>
      </c>
      <c r="C349" s="70">
        <v>5</v>
      </c>
      <c r="D349" s="70">
        <v>19</v>
      </c>
      <c r="E349" s="70">
        <v>2008</v>
      </c>
      <c r="F349" s="70" t="s">
        <v>792</v>
      </c>
      <c r="G349" s="1064" t="s">
        <v>2053</v>
      </c>
      <c r="H349" s="70" t="s">
        <v>2054</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312</v>
      </c>
      <c r="C350" s="70">
        <v>6</v>
      </c>
      <c r="D350" s="70">
        <v>19</v>
      </c>
      <c r="E350" s="70">
        <v>2009</v>
      </c>
      <c r="F350" s="70" t="s">
        <v>176</v>
      </c>
      <c r="G350" s="1064" t="s">
        <v>2053</v>
      </c>
      <c r="H350" s="70" t="s">
        <v>2054</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2060</v>
      </c>
      <c r="B351" s="70">
        <v>313</v>
      </c>
      <c r="C351" s="70">
        <v>7</v>
      </c>
      <c r="D351" s="70">
        <v>19</v>
      </c>
      <c r="E351" s="70">
        <v>2010</v>
      </c>
      <c r="F351" s="70" t="s">
        <v>177</v>
      </c>
      <c r="G351" s="70" t="s">
        <v>2053</v>
      </c>
      <c r="H351" s="70" t="s">
        <v>2054</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2061</v>
      </c>
      <c r="B352" s="70">
        <v>314</v>
      </c>
      <c r="C352" s="70">
        <v>8</v>
      </c>
      <c r="D352" s="70">
        <v>19</v>
      </c>
      <c r="E352" s="70">
        <v>2011</v>
      </c>
      <c r="F352" s="70" t="s">
        <v>178</v>
      </c>
      <c r="G352" s="70" t="s">
        <v>2053</v>
      </c>
      <c r="H352" s="70" t="s">
        <v>2054</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2062</v>
      </c>
      <c r="B353" s="70">
        <v>315</v>
      </c>
      <c r="C353" s="70">
        <v>9</v>
      </c>
      <c r="D353" s="70">
        <v>19</v>
      </c>
      <c r="E353" s="70">
        <v>2012</v>
      </c>
      <c r="F353" s="70" t="s">
        <v>179</v>
      </c>
      <c r="G353" s="70" t="s">
        <v>2053</v>
      </c>
      <c r="H353" s="70" t="s">
        <v>2054</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2063</v>
      </c>
      <c r="B354" s="70">
        <v>316</v>
      </c>
      <c r="C354" s="70">
        <v>10</v>
      </c>
      <c r="D354" s="70">
        <v>19</v>
      </c>
      <c r="E354" s="70">
        <v>2013</v>
      </c>
      <c r="F354" s="70" t="s">
        <v>180</v>
      </c>
      <c r="G354" s="70" t="s">
        <v>2053</v>
      </c>
      <c r="H354" s="70" t="s">
        <v>2054</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2064</v>
      </c>
      <c r="B355" s="70">
        <v>317</v>
      </c>
      <c r="C355" s="70">
        <v>11</v>
      </c>
      <c r="D355" s="70">
        <v>19</v>
      </c>
      <c r="E355" s="70">
        <v>2014</v>
      </c>
      <c r="F355" s="70" t="s">
        <v>181</v>
      </c>
      <c r="G355" s="70" t="s">
        <v>2053</v>
      </c>
      <c r="H355" s="70" t="s">
        <v>2054</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2065</v>
      </c>
      <c r="B356" s="70">
        <v>318</v>
      </c>
      <c r="C356" s="70">
        <v>12</v>
      </c>
      <c r="D356" s="70">
        <v>19</v>
      </c>
      <c r="E356" s="70">
        <v>2015</v>
      </c>
      <c r="F356" s="70" t="s">
        <v>182</v>
      </c>
      <c r="G356" s="70" t="s">
        <v>2053</v>
      </c>
      <c r="H356" s="70" t="s">
        <v>2054</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2066</v>
      </c>
      <c r="B357" s="70">
        <v>319</v>
      </c>
      <c r="C357" s="70">
        <v>13</v>
      </c>
      <c r="D357" s="70">
        <v>19</v>
      </c>
      <c r="E357" s="70">
        <v>2016</v>
      </c>
      <c r="F357" s="70" t="s">
        <v>155</v>
      </c>
      <c r="G357" s="70" t="s">
        <v>2053</v>
      </c>
      <c r="H357" s="70" t="s">
        <v>2054</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2067</v>
      </c>
      <c r="B358" s="70">
        <v>320</v>
      </c>
      <c r="C358" s="70">
        <v>14</v>
      </c>
      <c r="D358" s="70">
        <v>19</v>
      </c>
      <c r="E358" s="70">
        <v>2017</v>
      </c>
      <c r="F358" s="70" t="s">
        <v>156</v>
      </c>
      <c r="G358" s="70" t="s">
        <v>2053</v>
      </c>
      <c r="H358" s="70" t="s">
        <v>2054</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2068</v>
      </c>
      <c r="B359" s="70">
        <v>321</v>
      </c>
      <c r="C359" s="70">
        <v>15</v>
      </c>
      <c r="D359" s="70">
        <v>19</v>
      </c>
      <c r="E359" s="70">
        <v>2018</v>
      </c>
      <c r="F359" s="70" t="s">
        <v>183</v>
      </c>
      <c r="G359" s="70" t="s">
        <v>2053</v>
      </c>
      <c r="H359" s="70" t="s">
        <v>2054</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2069</v>
      </c>
      <c r="B360" s="70">
        <v>322</v>
      </c>
      <c r="C360" s="70">
        <v>16</v>
      </c>
      <c r="D360" s="70">
        <v>19</v>
      </c>
      <c r="E360" s="70">
        <v>2019</v>
      </c>
      <c r="F360" s="70" t="s">
        <v>158</v>
      </c>
      <c r="G360" s="70" t="s">
        <v>2053</v>
      </c>
      <c r="H360" s="70" t="s">
        <v>2054</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2070</v>
      </c>
      <c r="B361" s="70">
        <v>323</v>
      </c>
      <c r="C361" s="70">
        <v>17</v>
      </c>
      <c r="D361" s="70">
        <v>19</v>
      </c>
      <c r="E361" s="70">
        <v>2020</v>
      </c>
      <c r="F361" s="70" t="s">
        <v>159</v>
      </c>
      <c r="G361" s="70" t="s">
        <v>2053</v>
      </c>
      <c r="H361" s="70" t="s">
        <v>2054</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2071</v>
      </c>
      <c r="B362" s="70">
        <v>323</v>
      </c>
      <c r="C362" s="70">
        <v>18</v>
      </c>
      <c r="D362" s="70">
        <v>19</v>
      </c>
      <c r="E362" s="70">
        <v>2021</v>
      </c>
      <c r="F362" s="70" t="s">
        <v>160</v>
      </c>
      <c r="G362" s="70" t="s">
        <v>2053</v>
      </c>
      <c r="H362" s="70" t="s">
        <v>2054</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2072</v>
      </c>
      <c r="B363" s="70">
        <v>323</v>
      </c>
      <c r="C363" s="70">
        <v>19</v>
      </c>
      <c r="D363" s="70">
        <v>19</v>
      </c>
      <c r="E363" s="70">
        <v>2022</v>
      </c>
      <c r="F363" s="70" t="s">
        <v>161</v>
      </c>
      <c r="G363" s="70" t="s">
        <v>2053</v>
      </c>
      <c r="H363" s="70" t="s">
        <v>2054</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2073</v>
      </c>
      <c r="B364" s="70">
        <v>323</v>
      </c>
      <c r="C364" s="70">
        <v>20</v>
      </c>
      <c r="D364" s="70">
        <v>19</v>
      </c>
      <c r="E364" s="70">
        <v>2023</v>
      </c>
      <c r="F364" s="70" t="s">
        <v>1539</v>
      </c>
      <c r="G364" s="70" t="s">
        <v>2053</v>
      </c>
      <c r="H364" s="70" t="s">
        <v>2054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2074</v>
      </c>
      <c r="B365" s="70">
        <v>323</v>
      </c>
      <c r="C365" s="70">
        <v>21</v>
      </c>
      <c r="D365" s="70">
        <v>19</v>
      </c>
      <c r="E365" s="70">
        <v>2024</v>
      </c>
      <c r="F365" s="70" t="s">
        <v>1554</v>
      </c>
      <c r="G365" s="70" t="s">
        <v>2053</v>
      </c>
      <c r="H365" s="70" t="s">
        <v>2054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2075</v>
      </c>
      <c r="B366" s="70">
        <v>443</v>
      </c>
      <c r="C366" s="70">
        <v>1</v>
      </c>
      <c r="D366" s="70">
        <v>27</v>
      </c>
      <c r="E366" s="70">
        <v>1990</v>
      </c>
      <c r="F366" s="70" t="s">
        <v>787</v>
      </c>
      <c r="G366" s="70" t="s">
        <v>2076</v>
      </c>
      <c r="H366" s="70" t="s">
        <v>2077</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2078</v>
      </c>
      <c r="B367" s="70">
        <v>444</v>
      </c>
      <c r="C367" s="70">
        <v>2</v>
      </c>
      <c r="D367" s="70">
        <v>27</v>
      </c>
      <c r="E367" s="70">
        <v>2005</v>
      </c>
      <c r="F367" s="70" t="s">
        <v>789</v>
      </c>
      <c r="G367" s="70" t="s">
        <v>2076</v>
      </c>
      <c r="H367" s="70" t="s">
        <v>2077</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2079</v>
      </c>
      <c r="B368" s="70">
        <v>445</v>
      </c>
      <c r="C368" s="70">
        <v>3</v>
      </c>
      <c r="D368" s="70">
        <v>27</v>
      </c>
      <c r="E368" s="70">
        <v>2006</v>
      </c>
      <c r="F368" s="70" t="s">
        <v>790</v>
      </c>
      <c r="G368" s="1064" t="s">
        <v>2076</v>
      </c>
      <c r="H368" s="70" t="s">
        <v>2077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2080</v>
      </c>
      <c r="B369" s="70">
        <v>446</v>
      </c>
      <c r="C369" s="70">
        <v>4</v>
      </c>
      <c r="D369" s="70">
        <v>27</v>
      </c>
      <c r="E369" s="70">
        <v>2007</v>
      </c>
      <c r="F369" s="70" t="s">
        <v>791</v>
      </c>
      <c r="G369" s="1064" t="s">
        <v>2076</v>
      </c>
      <c r="H369" s="70" t="s">
        <v>2077</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2081</v>
      </c>
      <c r="B370" s="70">
        <v>447</v>
      </c>
      <c r="C370" s="70">
        <v>5</v>
      </c>
      <c r="D370" s="70">
        <v>27</v>
      </c>
      <c r="E370" s="70">
        <v>2008</v>
      </c>
      <c r="F370" s="70" t="s">
        <v>792</v>
      </c>
      <c r="G370" s="70" t="s">
        <v>2076</v>
      </c>
      <c r="H370" s="70" t="s">
        <v>2077</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2082</v>
      </c>
      <c r="B371" s="70">
        <v>448</v>
      </c>
      <c r="C371" s="70">
        <v>6</v>
      </c>
      <c r="D371" s="70">
        <v>27</v>
      </c>
      <c r="E371" s="70">
        <v>2009</v>
      </c>
      <c r="F371" s="70" t="s">
        <v>176</v>
      </c>
      <c r="G371" s="70" t="s">
        <v>2076</v>
      </c>
      <c r="H371" s="70" t="s">
        <v>2077</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2083</v>
      </c>
      <c r="B372" s="70">
        <v>449</v>
      </c>
      <c r="C372" s="70">
        <v>7</v>
      </c>
      <c r="D372" s="70">
        <v>27</v>
      </c>
      <c r="E372" s="70">
        <v>2010</v>
      </c>
      <c r="F372" s="70" t="s">
        <v>177</v>
      </c>
      <c r="G372" s="70" t="s">
        <v>2076</v>
      </c>
      <c r="H372" s="70" t="s">
        <v>2077</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2084</v>
      </c>
      <c r="B373" s="70">
        <v>450</v>
      </c>
      <c r="C373" s="70">
        <v>8</v>
      </c>
      <c r="D373" s="70">
        <v>27</v>
      </c>
      <c r="E373" s="70">
        <v>2011</v>
      </c>
      <c r="F373" s="70" t="s">
        <v>178</v>
      </c>
      <c r="G373" s="70" t="s">
        <v>2076</v>
      </c>
      <c r="H373" s="70" t="s">
        <v>2077</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2085</v>
      </c>
      <c r="B374" s="70">
        <v>451</v>
      </c>
      <c r="C374" s="70">
        <v>9</v>
      </c>
      <c r="D374" s="70">
        <v>27</v>
      </c>
      <c r="E374" s="70">
        <v>2012</v>
      </c>
      <c r="F374" s="70" t="s">
        <v>179</v>
      </c>
      <c r="G374" s="70" t="s">
        <v>2076</v>
      </c>
      <c r="H374" s="70" t="s">
        <v>2077</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2086</v>
      </c>
      <c r="B375" s="70">
        <v>452</v>
      </c>
      <c r="C375" s="70">
        <v>10</v>
      </c>
      <c r="D375" s="70">
        <v>27</v>
      </c>
      <c r="E375" s="70">
        <v>2013</v>
      </c>
      <c r="F375" s="70" t="s">
        <v>180</v>
      </c>
      <c r="G375" s="70" t="s">
        <v>2076</v>
      </c>
      <c r="H375" s="70" t="s">
        <v>2077</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2087</v>
      </c>
      <c r="B376" s="70">
        <v>453</v>
      </c>
      <c r="C376" s="70">
        <v>11</v>
      </c>
      <c r="D376" s="70">
        <v>27</v>
      </c>
      <c r="E376" s="70">
        <v>2014</v>
      </c>
      <c r="F376" s="70" t="s">
        <v>181</v>
      </c>
      <c r="G376" s="70" t="s">
        <v>2076</v>
      </c>
      <c r="H376" s="70" t="s">
        <v>2077</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2088</v>
      </c>
      <c r="B377" s="70">
        <v>454</v>
      </c>
      <c r="C377" s="70">
        <v>12</v>
      </c>
      <c r="D377" s="70">
        <v>27</v>
      </c>
      <c r="E377" s="70">
        <v>2015</v>
      </c>
      <c r="F377" s="70" t="s">
        <v>182</v>
      </c>
      <c r="G377" s="70" t="s">
        <v>2076</v>
      </c>
      <c r="H377" s="70" t="s">
        <v>2077</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2089</v>
      </c>
      <c r="B378" s="70">
        <v>455</v>
      </c>
      <c r="C378" s="70">
        <v>13</v>
      </c>
      <c r="D378" s="70">
        <v>27</v>
      </c>
      <c r="E378" s="70">
        <v>2016</v>
      </c>
      <c r="F378" s="70" t="s">
        <v>155</v>
      </c>
      <c r="G378" s="70" t="s">
        <v>2076</v>
      </c>
      <c r="H378" s="70" t="s">
        <v>2077</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2090</v>
      </c>
      <c r="B379" s="70">
        <v>456</v>
      </c>
      <c r="C379" s="70">
        <v>14</v>
      </c>
      <c r="D379" s="70">
        <v>27</v>
      </c>
      <c r="E379" s="70">
        <v>2017</v>
      </c>
      <c r="F379" s="70" t="s">
        <v>156</v>
      </c>
      <c r="G379" s="70" t="s">
        <v>2076</v>
      </c>
      <c r="H379" s="70" t="s">
        <v>2077</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2091</v>
      </c>
      <c r="B380" s="70">
        <v>457</v>
      </c>
      <c r="C380" s="70">
        <v>15</v>
      </c>
      <c r="D380" s="70">
        <v>27</v>
      </c>
      <c r="E380" s="70">
        <v>2018</v>
      </c>
      <c r="F380" s="70" t="s">
        <v>183</v>
      </c>
      <c r="G380" s="70" t="s">
        <v>2076</v>
      </c>
      <c r="H380" s="70" t="s">
        <v>2077</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2092</v>
      </c>
      <c r="B381" s="70">
        <v>458</v>
      </c>
      <c r="C381" s="70">
        <v>16</v>
      </c>
      <c r="D381" s="70">
        <v>27</v>
      </c>
      <c r="E381" s="70">
        <v>2019</v>
      </c>
      <c r="F381" s="70" t="s">
        <v>158</v>
      </c>
      <c r="G381" s="70" t="s">
        <v>2076</v>
      </c>
      <c r="H381" s="70" t="s">
        <v>2077</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2093</v>
      </c>
      <c r="B382" s="70">
        <v>459</v>
      </c>
      <c r="C382" s="70">
        <v>17</v>
      </c>
      <c r="D382" s="70">
        <v>27</v>
      </c>
      <c r="E382" s="70">
        <v>2020</v>
      </c>
      <c r="F382" s="70" t="s">
        <v>159</v>
      </c>
      <c r="G382" s="70" t="s">
        <v>2076</v>
      </c>
      <c r="H382" s="70" t="s">
        <v>2077</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2094</v>
      </c>
      <c r="B383" s="70">
        <v>459</v>
      </c>
      <c r="C383" s="70">
        <v>18</v>
      </c>
      <c r="D383" s="70">
        <v>27</v>
      </c>
      <c r="E383" s="70">
        <v>2021</v>
      </c>
      <c r="F383" s="70" t="s">
        <v>160</v>
      </c>
      <c r="G383" s="70" t="s">
        <v>2076</v>
      </c>
      <c r="H383" s="70" t="s">
        <v>2077</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2095</v>
      </c>
      <c r="B384" s="70">
        <v>459</v>
      </c>
      <c r="C384" s="70">
        <v>19</v>
      </c>
      <c r="D384" s="70">
        <v>27</v>
      </c>
      <c r="E384" s="70">
        <v>2022</v>
      </c>
      <c r="F384" s="70" t="s">
        <v>161</v>
      </c>
      <c r="G384" s="70" t="s">
        <v>2076</v>
      </c>
      <c r="H384" s="70" t="s">
        <v>2077</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2096</v>
      </c>
      <c r="B385" s="70">
        <v>459</v>
      </c>
      <c r="C385" s="70">
        <v>20</v>
      </c>
      <c r="D385" s="70">
        <v>27</v>
      </c>
      <c r="E385" s="70">
        <v>2023</v>
      </c>
      <c r="F385" s="70" t="s">
        <v>1539</v>
      </c>
      <c r="G385" s="70" t="s">
        <v>2076</v>
      </c>
      <c r="H385" s="70" t="s">
        <v>2077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2097</v>
      </c>
      <c r="B386" s="70">
        <v>459</v>
      </c>
      <c r="C386" s="70">
        <v>21</v>
      </c>
      <c r="D386" s="70">
        <v>27</v>
      </c>
      <c r="E386" s="70">
        <v>2024</v>
      </c>
      <c r="F386" s="70" t="s">
        <v>1554</v>
      </c>
      <c r="G386" s="1064" t="s">
        <v>2076</v>
      </c>
      <c r="H386" s="70" t="s">
        <v>2077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2098</v>
      </c>
      <c r="B387" s="70">
        <v>392</v>
      </c>
      <c r="C387" s="70">
        <v>1</v>
      </c>
      <c r="D387" s="70">
        <v>24</v>
      </c>
      <c r="E387" s="70">
        <v>1990</v>
      </c>
      <c r="F387" s="70" t="s">
        <v>787</v>
      </c>
      <c r="G387" s="1064" t="s">
        <v>2099</v>
      </c>
      <c r="H387" s="70" t="s">
        <v>2100</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2101</v>
      </c>
      <c r="B388" s="70">
        <v>393</v>
      </c>
      <c r="C388" s="70">
        <v>2</v>
      </c>
      <c r="D388" s="70">
        <v>24</v>
      </c>
      <c r="E388" s="70">
        <v>2005</v>
      </c>
      <c r="F388" s="70" t="s">
        <v>789</v>
      </c>
      <c r="G388" s="70" t="s">
        <v>2099</v>
      </c>
      <c r="H388" s="70" t="s">
        <v>2100</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2102</v>
      </c>
      <c r="B389" s="70">
        <v>394</v>
      </c>
      <c r="C389" s="70">
        <v>3</v>
      </c>
      <c r="D389" s="70">
        <v>24</v>
      </c>
      <c r="E389" s="70">
        <v>2006</v>
      </c>
      <c r="F389" s="70" t="s">
        <v>790</v>
      </c>
      <c r="G389" s="70" t="s">
        <v>2099</v>
      </c>
      <c r="H389" s="70" t="s">
        <v>2100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2103</v>
      </c>
      <c r="B390" s="70">
        <v>395</v>
      </c>
      <c r="C390" s="70">
        <v>4</v>
      </c>
      <c r="D390" s="70">
        <v>24</v>
      </c>
      <c r="E390" s="70">
        <v>2007</v>
      </c>
      <c r="F390" s="70" t="s">
        <v>791</v>
      </c>
      <c r="G390" s="70" t="s">
        <v>2099</v>
      </c>
      <c r="H390" s="70" t="s">
        <v>2100</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2104</v>
      </c>
      <c r="B391" s="70">
        <v>396</v>
      </c>
      <c r="C391" s="70">
        <v>5</v>
      </c>
      <c r="D391" s="70">
        <v>24</v>
      </c>
      <c r="E391" s="70">
        <v>2008</v>
      </c>
      <c r="F391" s="70" t="s">
        <v>792</v>
      </c>
      <c r="G391" s="70" t="s">
        <v>2099</v>
      </c>
      <c r="H391" s="70" t="s">
        <v>2100</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2105</v>
      </c>
      <c r="B392" s="70">
        <v>397</v>
      </c>
      <c r="C392" s="70">
        <v>6</v>
      </c>
      <c r="D392" s="70">
        <v>24</v>
      </c>
      <c r="E392" s="70">
        <v>2009</v>
      </c>
      <c r="F392" s="70" t="s">
        <v>176</v>
      </c>
      <c r="G392" s="70" t="s">
        <v>2099</v>
      </c>
      <c r="H392" s="70" t="s">
        <v>2100</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2106</v>
      </c>
      <c r="B393" s="70">
        <v>398</v>
      </c>
      <c r="C393" s="70">
        <v>7</v>
      </c>
      <c r="D393" s="70">
        <v>24</v>
      </c>
      <c r="E393" s="70">
        <v>2010</v>
      </c>
      <c r="F393" s="70" t="s">
        <v>177</v>
      </c>
      <c r="G393" s="70" t="s">
        <v>2099</v>
      </c>
      <c r="H393" s="70" t="s">
        <v>2100</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2107</v>
      </c>
      <c r="B394" s="70">
        <v>399</v>
      </c>
      <c r="C394" s="70">
        <v>8</v>
      </c>
      <c r="D394" s="70">
        <v>24</v>
      </c>
      <c r="E394" s="70">
        <v>2011</v>
      </c>
      <c r="F394" s="70" t="s">
        <v>178</v>
      </c>
      <c r="G394" s="70" t="s">
        <v>2099</v>
      </c>
      <c r="H394" s="70" t="s">
        <v>2100</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2108</v>
      </c>
      <c r="B395" s="70">
        <v>400</v>
      </c>
      <c r="C395" s="70">
        <v>9</v>
      </c>
      <c r="D395" s="70">
        <v>24</v>
      </c>
      <c r="E395" s="70">
        <v>2012</v>
      </c>
      <c r="F395" s="70" t="s">
        <v>179</v>
      </c>
      <c r="G395" s="70" t="s">
        <v>2099</v>
      </c>
      <c r="H395" s="70" t="s">
        <v>2100</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2109</v>
      </c>
      <c r="B396" s="70">
        <v>401</v>
      </c>
      <c r="C396" s="70">
        <v>10</v>
      </c>
      <c r="D396" s="70">
        <v>24</v>
      </c>
      <c r="E396" s="70">
        <v>2013</v>
      </c>
      <c r="F396" s="70" t="s">
        <v>180</v>
      </c>
      <c r="G396" s="70" t="s">
        <v>2099</v>
      </c>
      <c r="H396" s="70" t="s">
        <v>2100</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2110</v>
      </c>
      <c r="B397" s="70">
        <v>402</v>
      </c>
      <c r="C397" s="70">
        <v>11</v>
      </c>
      <c r="D397" s="70">
        <v>24</v>
      </c>
      <c r="E397" s="70">
        <v>2014</v>
      </c>
      <c r="F397" s="70" t="s">
        <v>181</v>
      </c>
      <c r="G397" s="70" t="s">
        <v>2099</v>
      </c>
      <c r="H397" s="70" t="s">
        <v>2100</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2111</v>
      </c>
      <c r="B398" s="70">
        <v>403</v>
      </c>
      <c r="C398" s="70">
        <v>12</v>
      </c>
      <c r="D398" s="70">
        <v>24</v>
      </c>
      <c r="E398" s="70">
        <v>2015</v>
      </c>
      <c r="F398" s="70" t="s">
        <v>182</v>
      </c>
      <c r="G398" s="70" t="s">
        <v>2099</v>
      </c>
      <c r="H398" s="70" t="s">
        <v>2100</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2112</v>
      </c>
      <c r="B399" s="70">
        <v>404</v>
      </c>
      <c r="C399" s="70">
        <v>13</v>
      </c>
      <c r="D399" s="70">
        <v>24</v>
      </c>
      <c r="E399" s="70">
        <v>2016</v>
      </c>
      <c r="F399" s="70" t="s">
        <v>155</v>
      </c>
      <c r="G399" s="70" t="s">
        <v>2099</v>
      </c>
      <c r="H399" s="70" t="s">
        <v>2100</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2113</v>
      </c>
      <c r="B400" s="70">
        <v>405</v>
      </c>
      <c r="C400" s="70">
        <v>14</v>
      </c>
      <c r="D400" s="70">
        <v>24</v>
      </c>
      <c r="E400" s="70">
        <v>2017</v>
      </c>
      <c r="F400" s="70" t="s">
        <v>156</v>
      </c>
      <c r="G400" s="70" t="s">
        <v>2099</v>
      </c>
      <c r="H400" s="70" t="s">
        <v>2100</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2114</v>
      </c>
      <c r="B401" s="70">
        <v>406</v>
      </c>
      <c r="C401" s="70">
        <v>15</v>
      </c>
      <c r="D401" s="70">
        <v>24</v>
      </c>
      <c r="E401" s="70">
        <v>2018</v>
      </c>
      <c r="F401" s="70" t="s">
        <v>183</v>
      </c>
      <c r="G401" s="70" t="s">
        <v>2099</v>
      </c>
      <c r="H401" s="70" t="s">
        <v>2100</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2115</v>
      </c>
      <c r="B402" s="70">
        <v>407</v>
      </c>
      <c r="C402" s="70">
        <v>16</v>
      </c>
      <c r="D402" s="70">
        <v>24</v>
      </c>
      <c r="E402" s="70">
        <v>2019</v>
      </c>
      <c r="F402" s="70" t="s">
        <v>158</v>
      </c>
      <c r="G402" s="70" t="s">
        <v>2099</v>
      </c>
      <c r="H402" s="70" t="s">
        <v>2100</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2116</v>
      </c>
      <c r="B403" s="70">
        <v>408</v>
      </c>
      <c r="C403" s="70">
        <v>17</v>
      </c>
      <c r="D403" s="70">
        <v>24</v>
      </c>
      <c r="E403" s="70">
        <v>2020</v>
      </c>
      <c r="F403" s="70" t="s">
        <v>159</v>
      </c>
      <c r="G403" s="70" t="s">
        <v>2099</v>
      </c>
      <c r="H403" s="70" t="s">
        <v>2100</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2117</v>
      </c>
      <c r="B404" s="70">
        <v>408</v>
      </c>
      <c r="C404" s="70">
        <v>18</v>
      </c>
      <c r="D404" s="70">
        <v>24</v>
      </c>
      <c r="E404" s="70">
        <v>2021</v>
      </c>
      <c r="F404" s="70" t="s">
        <v>160</v>
      </c>
      <c r="G404" s="70" t="s">
        <v>2099</v>
      </c>
      <c r="H404" s="70" t="s">
        <v>2100</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2118</v>
      </c>
      <c r="B405" s="70">
        <v>408</v>
      </c>
      <c r="C405" s="70">
        <v>19</v>
      </c>
      <c r="D405" s="70">
        <v>24</v>
      </c>
      <c r="E405" s="70">
        <v>2022</v>
      </c>
      <c r="F405" s="70" t="s">
        <v>161</v>
      </c>
      <c r="G405" s="70" t="s">
        <v>2099</v>
      </c>
      <c r="H405" s="70" t="s">
        <v>2100</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2119</v>
      </c>
      <c r="B406" s="70">
        <v>408</v>
      </c>
      <c r="C406" s="70">
        <v>20</v>
      </c>
      <c r="D406" s="70">
        <v>24</v>
      </c>
      <c r="E406" s="70">
        <v>2023</v>
      </c>
      <c r="F406" s="70" t="s">
        <v>1539</v>
      </c>
      <c r="G406" s="1064" t="s">
        <v>2099</v>
      </c>
      <c r="H406" s="70" t="s">
        <v>2100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2120</v>
      </c>
      <c r="B407" s="70">
        <v>408</v>
      </c>
      <c r="C407" s="70">
        <v>21</v>
      </c>
      <c r="D407" s="70">
        <v>24</v>
      </c>
      <c r="E407" s="70">
        <v>2024</v>
      </c>
      <c r="F407" s="70" t="s">
        <v>1554</v>
      </c>
      <c r="G407" s="1064" t="s">
        <v>2099</v>
      </c>
      <c r="H407" s="70" t="s">
        <v>2100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2121</v>
      </c>
      <c r="B408" s="70">
        <v>69</v>
      </c>
      <c r="C408" s="70">
        <v>1</v>
      </c>
      <c r="D408" s="70">
        <v>5</v>
      </c>
      <c r="E408" s="70">
        <v>1990</v>
      </c>
      <c r="F408" s="70" t="s">
        <v>787</v>
      </c>
      <c r="G408" s="70" t="s">
        <v>2122</v>
      </c>
      <c r="H408" s="70" t="s">
        <v>2123</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2124</v>
      </c>
      <c r="B409" s="70">
        <v>70</v>
      </c>
      <c r="C409" s="70">
        <v>2</v>
      </c>
      <c r="D409" s="70">
        <v>5</v>
      </c>
      <c r="E409" s="70">
        <v>2005</v>
      </c>
      <c r="F409" s="70" t="s">
        <v>789</v>
      </c>
      <c r="G409" s="70" t="s">
        <v>2122</v>
      </c>
      <c r="H409" s="70" t="s">
        <v>2123</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2125</v>
      </c>
      <c r="B410" s="70">
        <v>71</v>
      </c>
      <c r="C410" s="70">
        <v>3</v>
      </c>
      <c r="D410" s="70">
        <v>5</v>
      </c>
      <c r="E410" s="70">
        <v>2006</v>
      </c>
      <c r="F410" s="70" t="s">
        <v>790</v>
      </c>
      <c r="G410" s="70" t="s">
        <v>2122</v>
      </c>
      <c r="H410" s="70" t="s">
        <v>2123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2126</v>
      </c>
      <c r="B411" s="70">
        <v>72</v>
      </c>
      <c r="C411" s="70">
        <v>4</v>
      </c>
      <c r="D411" s="70">
        <v>5</v>
      </c>
      <c r="E411" s="70">
        <v>2007</v>
      </c>
      <c r="F411" s="70" t="s">
        <v>791</v>
      </c>
      <c r="G411" s="70" t="s">
        <v>2122</v>
      </c>
      <c r="H411" s="70" t="s">
        <v>2123</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2127</v>
      </c>
      <c r="B412" s="70">
        <v>73</v>
      </c>
      <c r="C412" s="70">
        <v>5</v>
      </c>
      <c r="D412" s="70">
        <v>5</v>
      </c>
      <c r="E412" s="70">
        <v>2008</v>
      </c>
      <c r="F412" s="70" t="s">
        <v>792</v>
      </c>
      <c r="G412" s="70" t="s">
        <v>2122</v>
      </c>
      <c r="H412" s="70" t="s">
        <v>2123</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2128</v>
      </c>
      <c r="B413" s="70">
        <v>74</v>
      </c>
      <c r="C413" s="70">
        <v>6</v>
      </c>
      <c r="D413" s="70">
        <v>5</v>
      </c>
      <c r="E413" s="70">
        <v>2009</v>
      </c>
      <c r="F413" s="70" t="s">
        <v>176</v>
      </c>
      <c r="G413" s="70" t="s">
        <v>2122</v>
      </c>
      <c r="H413" s="70" t="s">
        <v>2123</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2129</v>
      </c>
      <c r="B414" s="70">
        <v>75</v>
      </c>
      <c r="C414" s="70">
        <v>7</v>
      </c>
      <c r="D414" s="70">
        <v>5</v>
      </c>
      <c r="E414" s="70">
        <v>2010</v>
      </c>
      <c r="F414" s="70" t="s">
        <v>177</v>
      </c>
      <c r="G414" s="70" t="s">
        <v>2122</v>
      </c>
      <c r="H414" s="70" t="s">
        <v>2123</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2130</v>
      </c>
      <c r="B415" s="70">
        <v>76</v>
      </c>
      <c r="C415" s="70">
        <v>8</v>
      </c>
      <c r="D415" s="70">
        <v>5</v>
      </c>
      <c r="E415" s="70">
        <v>2011</v>
      </c>
      <c r="F415" s="70" t="s">
        <v>178</v>
      </c>
      <c r="G415" s="70" t="s">
        <v>2122</v>
      </c>
      <c r="H415" s="70" t="s">
        <v>2123</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2131</v>
      </c>
      <c r="B416" s="70">
        <v>77</v>
      </c>
      <c r="C416" s="70">
        <v>9</v>
      </c>
      <c r="D416" s="70">
        <v>5</v>
      </c>
      <c r="E416" s="70">
        <v>2012</v>
      </c>
      <c r="F416" s="70" t="s">
        <v>179</v>
      </c>
      <c r="G416" s="70" t="s">
        <v>2122</v>
      </c>
      <c r="H416" s="70" t="s">
        <v>2123</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2132</v>
      </c>
      <c r="B417" s="70">
        <v>78</v>
      </c>
      <c r="C417" s="70">
        <v>10</v>
      </c>
      <c r="D417" s="70">
        <v>5</v>
      </c>
      <c r="E417" s="70">
        <v>2013</v>
      </c>
      <c r="F417" s="70" t="s">
        <v>180</v>
      </c>
      <c r="G417" s="70" t="s">
        <v>2122</v>
      </c>
      <c r="H417" s="70" t="s">
        <v>2123</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2133</v>
      </c>
      <c r="B418" s="70">
        <v>79</v>
      </c>
      <c r="C418" s="70">
        <v>11</v>
      </c>
      <c r="D418" s="70">
        <v>5</v>
      </c>
      <c r="E418" s="70">
        <v>2014</v>
      </c>
      <c r="F418" s="70" t="s">
        <v>181</v>
      </c>
      <c r="G418" s="70" t="s">
        <v>2122</v>
      </c>
      <c r="H418" s="70" t="s">
        <v>2123</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2134</v>
      </c>
      <c r="B419" s="70">
        <v>80</v>
      </c>
      <c r="C419" s="70">
        <v>12</v>
      </c>
      <c r="D419" s="70">
        <v>5</v>
      </c>
      <c r="E419" s="70">
        <v>2015</v>
      </c>
      <c r="F419" s="70" t="s">
        <v>182</v>
      </c>
      <c r="G419" s="70" t="s">
        <v>2122</v>
      </c>
      <c r="H419" s="70" t="s">
        <v>2123</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2135</v>
      </c>
      <c r="B420" s="70">
        <v>81</v>
      </c>
      <c r="C420" s="70">
        <v>13</v>
      </c>
      <c r="D420" s="70">
        <v>5</v>
      </c>
      <c r="E420" s="70">
        <v>2016</v>
      </c>
      <c r="F420" s="70" t="s">
        <v>155</v>
      </c>
      <c r="G420" s="70" t="s">
        <v>2122</v>
      </c>
      <c r="H420" s="70" t="s">
        <v>2123</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2136</v>
      </c>
      <c r="B421" s="70">
        <v>82</v>
      </c>
      <c r="C421" s="70">
        <v>14</v>
      </c>
      <c r="D421" s="70">
        <v>5</v>
      </c>
      <c r="E421" s="70">
        <v>2017</v>
      </c>
      <c r="F421" s="70" t="s">
        <v>156</v>
      </c>
      <c r="G421" s="70" t="s">
        <v>2122</v>
      </c>
      <c r="H421" s="70" t="s">
        <v>2123</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2137</v>
      </c>
      <c r="B422" s="70">
        <v>83</v>
      </c>
      <c r="C422" s="70">
        <v>15</v>
      </c>
      <c r="D422" s="70">
        <v>5</v>
      </c>
      <c r="E422" s="70">
        <v>2018</v>
      </c>
      <c r="F422" s="70" t="s">
        <v>183</v>
      </c>
      <c r="G422" s="70" t="s">
        <v>2122</v>
      </c>
      <c r="H422" s="70" t="s">
        <v>2123</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2138</v>
      </c>
      <c r="B423" s="70">
        <v>84</v>
      </c>
      <c r="C423" s="70">
        <v>16</v>
      </c>
      <c r="D423" s="70">
        <v>5</v>
      </c>
      <c r="E423" s="70">
        <v>2019</v>
      </c>
      <c r="F423" s="70" t="s">
        <v>158</v>
      </c>
      <c r="G423" s="70" t="s">
        <v>2122</v>
      </c>
      <c r="H423" s="70" t="s">
        <v>2123</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2139</v>
      </c>
      <c r="B424" s="70">
        <v>85</v>
      </c>
      <c r="C424" s="70">
        <v>17</v>
      </c>
      <c r="D424" s="70">
        <v>5</v>
      </c>
      <c r="E424" s="70">
        <v>2020</v>
      </c>
      <c r="F424" s="70" t="s">
        <v>159</v>
      </c>
      <c r="G424" s="70" t="s">
        <v>2122</v>
      </c>
      <c r="H424" s="70" t="s">
        <v>2123</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2140</v>
      </c>
      <c r="B425" s="70">
        <v>85</v>
      </c>
      <c r="C425" s="70">
        <v>18</v>
      </c>
      <c r="D425" s="70">
        <v>5</v>
      </c>
      <c r="E425" s="70">
        <v>2021</v>
      </c>
      <c r="F425" s="70" t="s">
        <v>160</v>
      </c>
      <c r="G425" s="1064" t="s">
        <v>2122</v>
      </c>
      <c r="H425" s="70" t="s">
        <v>2123</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2141</v>
      </c>
      <c r="B426" s="70">
        <v>85</v>
      </c>
      <c r="C426" s="70">
        <v>19</v>
      </c>
      <c r="D426" s="70">
        <v>5</v>
      </c>
      <c r="E426" s="70">
        <v>2022</v>
      </c>
      <c r="F426" s="70" t="s">
        <v>161</v>
      </c>
      <c r="G426" s="1064" t="s">
        <v>2122</v>
      </c>
      <c r="H426" s="70" t="s">
        <v>2123</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85</v>
      </c>
      <c r="C427" s="70">
        <v>20</v>
      </c>
      <c r="D427" s="70">
        <v>5</v>
      </c>
      <c r="E427" s="70">
        <v>2023</v>
      </c>
      <c r="F427" s="70" t="s">
        <v>1539</v>
      </c>
      <c r="G427" s="70" t="s">
        <v>2122</v>
      </c>
      <c r="H427" s="70" t="s">
        <v>2123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2143</v>
      </c>
      <c r="B428" s="70">
        <v>85</v>
      </c>
      <c r="C428" s="70">
        <v>21</v>
      </c>
      <c r="D428" s="70">
        <v>5</v>
      </c>
      <c r="E428" s="70">
        <v>2024</v>
      </c>
      <c r="F428" s="70" t="s">
        <v>1554</v>
      </c>
      <c r="G428" s="70" t="s">
        <v>2122</v>
      </c>
      <c r="H428" s="70" t="s">
        <v>2123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2144</v>
      </c>
      <c r="B429" s="70">
        <v>341</v>
      </c>
      <c r="C429" s="70">
        <v>1</v>
      </c>
      <c r="D429" s="70">
        <v>21</v>
      </c>
      <c r="E429" s="70">
        <v>1990</v>
      </c>
      <c r="F429" s="70" t="s">
        <v>787</v>
      </c>
      <c r="G429" s="70" t="s">
        <v>2145</v>
      </c>
      <c r="H429" s="70" t="s">
        <v>2146</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2147</v>
      </c>
      <c r="B430" s="70">
        <v>342</v>
      </c>
      <c r="C430" s="70">
        <v>2</v>
      </c>
      <c r="D430" s="70">
        <v>21</v>
      </c>
      <c r="E430" s="70">
        <v>2005</v>
      </c>
      <c r="F430" s="70" t="s">
        <v>789</v>
      </c>
      <c r="G430" s="70" t="s">
        <v>2145</v>
      </c>
      <c r="H430" s="70" t="s">
        <v>2146</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2148</v>
      </c>
      <c r="B431" s="70">
        <v>343</v>
      </c>
      <c r="C431" s="70">
        <v>3</v>
      </c>
      <c r="D431" s="70">
        <v>21</v>
      </c>
      <c r="E431" s="70">
        <v>2006</v>
      </c>
      <c r="F431" s="70" t="s">
        <v>790</v>
      </c>
      <c r="G431" s="70" t="s">
        <v>2145</v>
      </c>
      <c r="H431" s="70" t="s">
        <v>2146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2149</v>
      </c>
      <c r="B432" s="70">
        <v>344</v>
      </c>
      <c r="C432" s="70">
        <v>4</v>
      </c>
      <c r="D432" s="70">
        <v>21</v>
      </c>
      <c r="E432" s="70">
        <v>2007</v>
      </c>
      <c r="F432" s="70" t="s">
        <v>791</v>
      </c>
      <c r="G432" s="70" t="s">
        <v>2145</v>
      </c>
      <c r="H432" s="70" t="s">
        <v>2146</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2150</v>
      </c>
      <c r="B433" s="70">
        <v>345</v>
      </c>
      <c r="C433" s="70">
        <v>5</v>
      </c>
      <c r="D433" s="70">
        <v>21</v>
      </c>
      <c r="E433" s="70">
        <v>2008</v>
      </c>
      <c r="F433" s="70" t="s">
        <v>792</v>
      </c>
      <c r="G433" s="70" t="s">
        <v>2145</v>
      </c>
      <c r="H433" s="70" t="s">
        <v>2146</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2151</v>
      </c>
      <c r="B434" s="70">
        <v>346</v>
      </c>
      <c r="C434" s="70">
        <v>6</v>
      </c>
      <c r="D434" s="70">
        <v>21</v>
      </c>
      <c r="E434" s="70">
        <v>2009</v>
      </c>
      <c r="F434" s="70" t="s">
        <v>176</v>
      </c>
      <c r="G434" s="70" t="s">
        <v>2145</v>
      </c>
      <c r="H434" s="70" t="s">
        <v>2146</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2152</v>
      </c>
      <c r="B435" s="70">
        <v>347</v>
      </c>
      <c r="C435" s="70">
        <v>7</v>
      </c>
      <c r="D435" s="70">
        <v>21</v>
      </c>
      <c r="E435" s="70">
        <v>2010</v>
      </c>
      <c r="F435" s="70" t="s">
        <v>177</v>
      </c>
      <c r="G435" s="70" t="s">
        <v>2145</v>
      </c>
      <c r="H435" s="70" t="s">
        <v>2146</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2153</v>
      </c>
      <c r="B436" s="70">
        <v>348</v>
      </c>
      <c r="C436" s="70">
        <v>8</v>
      </c>
      <c r="D436" s="70">
        <v>21</v>
      </c>
      <c r="E436" s="70">
        <v>2011</v>
      </c>
      <c r="F436" s="70" t="s">
        <v>178</v>
      </c>
      <c r="G436" s="70" t="s">
        <v>2145</v>
      </c>
      <c r="H436" s="70" t="s">
        <v>2146</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2154</v>
      </c>
      <c r="B437" s="70">
        <v>349</v>
      </c>
      <c r="C437" s="70">
        <v>9</v>
      </c>
      <c r="D437" s="70">
        <v>21</v>
      </c>
      <c r="E437" s="70">
        <v>2012</v>
      </c>
      <c r="F437" s="70" t="s">
        <v>179</v>
      </c>
      <c r="G437" s="70" t="s">
        <v>2145</v>
      </c>
      <c r="H437" s="70" t="s">
        <v>2146</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2155</v>
      </c>
      <c r="B438" s="70">
        <v>350</v>
      </c>
      <c r="C438" s="70">
        <v>10</v>
      </c>
      <c r="D438" s="70">
        <v>21</v>
      </c>
      <c r="E438" s="70">
        <v>2013</v>
      </c>
      <c r="F438" s="70" t="s">
        <v>180</v>
      </c>
      <c r="G438" s="70" t="s">
        <v>2145</v>
      </c>
      <c r="H438" s="70" t="s">
        <v>2146</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2156</v>
      </c>
      <c r="B439" s="70">
        <v>351</v>
      </c>
      <c r="C439" s="70">
        <v>11</v>
      </c>
      <c r="D439" s="70">
        <v>21</v>
      </c>
      <c r="E439" s="70">
        <v>2014</v>
      </c>
      <c r="F439" s="70" t="s">
        <v>181</v>
      </c>
      <c r="G439" s="70" t="s">
        <v>2145</v>
      </c>
      <c r="H439" s="70" t="s">
        <v>2146</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2157</v>
      </c>
      <c r="B440" s="70">
        <v>352</v>
      </c>
      <c r="C440" s="70">
        <v>12</v>
      </c>
      <c r="D440" s="70">
        <v>21</v>
      </c>
      <c r="E440" s="70">
        <v>2015</v>
      </c>
      <c r="F440" s="70" t="s">
        <v>182</v>
      </c>
      <c r="G440" s="70" t="s">
        <v>2145</v>
      </c>
      <c r="H440" s="70" t="s">
        <v>2146</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2158</v>
      </c>
      <c r="B441" s="70">
        <v>353</v>
      </c>
      <c r="C441" s="70">
        <v>13</v>
      </c>
      <c r="D441" s="70">
        <v>21</v>
      </c>
      <c r="E441" s="70">
        <v>2016</v>
      </c>
      <c r="F441" s="70" t="s">
        <v>155</v>
      </c>
      <c r="G441" s="70" t="s">
        <v>2145</v>
      </c>
      <c r="H441" s="70" t="s">
        <v>2146</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2159</v>
      </c>
      <c r="B442" s="70">
        <v>354</v>
      </c>
      <c r="C442" s="70">
        <v>14</v>
      </c>
      <c r="D442" s="70">
        <v>21</v>
      </c>
      <c r="E442" s="70">
        <v>2017</v>
      </c>
      <c r="F442" s="70" t="s">
        <v>156</v>
      </c>
      <c r="G442" s="70" t="s">
        <v>2145</v>
      </c>
      <c r="H442" s="70" t="s">
        <v>2146</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2160</v>
      </c>
      <c r="B443" s="70">
        <v>355</v>
      </c>
      <c r="C443" s="70">
        <v>15</v>
      </c>
      <c r="D443" s="70">
        <v>21</v>
      </c>
      <c r="E443" s="70">
        <v>2018</v>
      </c>
      <c r="F443" s="70" t="s">
        <v>183</v>
      </c>
      <c r="G443" s="70" t="s">
        <v>2145</v>
      </c>
      <c r="H443" s="70" t="s">
        <v>2146</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2161</v>
      </c>
      <c r="B444" s="70">
        <v>356</v>
      </c>
      <c r="C444" s="70">
        <v>16</v>
      </c>
      <c r="D444" s="70">
        <v>21</v>
      </c>
      <c r="E444" s="70">
        <v>2019</v>
      </c>
      <c r="F444" s="70" t="s">
        <v>158</v>
      </c>
      <c r="G444" s="1064" t="s">
        <v>2145</v>
      </c>
      <c r="H444" s="70" t="s">
        <v>2146</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2162</v>
      </c>
      <c r="B445" s="70">
        <v>357</v>
      </c>
      <c r="C445" s="70">
        <v>17</v>
      </c>
      <c r="D445" s="70">
        <v>21</v>
      </c>
      <c r="E445" s="70">
        <v>2020</v>
      </c>
      <c r="F445" s="70" t="s">
        <v>159</v>
      </c>
      <c r="G445" s="1064" t="s">
        <v>2145</v>
      </c>
      <c r="H445" s="70" t="s">
        <v>2146</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2163</v>
      </c>
      <c r="B446" s="70">
        <v>357</v>
      </c>
      <c r="C446" s="70">
        <v>18</v>
      </c>
      <c r="D446" s="70">
        <v>21</v>
      </c>
      <c r="E446" s="70">
        <v>2021</v>
      </c>
      <c r="F446" s="70" t="s">
        <v>160</v>
      </c>
      <c r="G446" s="70" t="s">
        <v>2145</v>
      </c>
      <c r="H446" s="70" t="s">
        <v>2146</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2164</v>
      </c>
      <c r="B447" s="70">
        <v>357</v>
      </c>
      <c r="C447" s="70">
        <v>19</v>
      </c>
      <c r="D447" s="70">
        <v>21</v>
      </c>
      <c r="E447" s="70">
        <v>2022</v>
      </c>
      <c r="F447" s="70" t="s">
        <v>161</v>
      </c>
      <c r="G447" s="70" t="s">
        <v>2145</v>
      </c>
      <c r="H447" s="70" t="s">
        <v>2146</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2165</v>
      </c>
      <c r="B448" s="70">
        <v>357</v>
      </c>
      <c r="C448" s="70">
        <v>20</v>
      </c>
      <c r="D448" s="70">
        <v>21</v>
      </c>
      <c r="E448" s="70">
        <v>2023</v>
      </c>
      <c r="F448" s="70" t="s">
        <v>1539</v>
      </c>
      <c r="G448" s="70" t="s">
        <v>2145</v>
      </c>
      <c r="H448" s="70" t="s">
        <v>2146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2166</v>
      </c>
      <c r="B449" s="70">
        <v>357</v>
      </c>
      <c r="C449" s="70">
        <v>21</v>
      </c>
      <c r="D449" s="70">
        <v>21</v>
      </c>
      <c r="E449" s="70">
        <v>2024</v>
      </c>
      <c r="F449" s="70" t="s">
        <v>1554</v>
      </c>
      <c r="G449" s="70" t="s">
        <v>2145</v>
      </c>
      <c r="H449" s="70" t="s">
        <v>2146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2167</v>
      </c>
      <c r="B450" s="70">
        <v>35</v>
      </c>
      <c r="C450" s="70">
        <v>1</v>
      </c>
      <c r="D450" s="70">
        <v>3</v>
      </c>
      <c r="E450" s="70">
        <v>1990</v>
      </c>
      <c r="F450" s="70" t="s">
        <v>787</v>
      </c>
      <c r="G450" s="70" t="s">
        <v>2168</v>
      </c>
      <c r="H450" s="70" t="s">
        <v>2169</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2170</v>
      </c>
      <c r="B451" s="70">
        <v>36</v>
      </c>
      <c r="C451" s="70">
        <v>2</v>
      </c>
      <c r="D451" s="70">
        <v>3</v>
      </c>
      <c r="E451" s="70">
        <v>2005</v>
      </c>
      <c r="F451" s="70" t="s">
        <v>789</v>
      </c>
      <c r="G451" s="70" t="s">
        <v>2168</v>
      </c>
      <c r="H451" s="70" t="s">
        <v>2169</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2171</v>
      </c>
      <c r="B452" s="70">
        <v>37</v>
      </c>
      <c r="C452" s="70">
        <v>3</v>
      </c>
      <c r="D452" s="70">
        <v>3</v>
      </c>
      <c r="E452" s="70">
        <v>2006</v>
      </c>
      <c r="F452" s="70" t="s">
        <v>790</v>
      </c>
      <c r="G452" s="70" t="s">
        <v>2168</v>
      </c>
      <c r="H452" s="70" t="s">
        <v>2169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2172</v>
      </c>
      <c r="B453" s="70">
        <v>38</v>
      </c>
      <c r="C453" s="70">
        <v>4</v>
      </c>
      <c r="D453" s="70">
        <v>3</v>
      </c>
      <c r="E453" s="70">
        <v>2007</v>
      </c>
      <c r="F453" s="70" t="s">
        <v>791</v>
      </c>
      <c r="G453" s="70" t="s">
        <v>2168</v>
      </c>
      <c r="H453" s="70" t="s">
        <v>2169</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2173</v>
      </c>
      <c r="B454" s="70">
        <v>39</v>
      </c>
      <c r="C454" s="70">
        <v>5</v>
      </c>
      <c r="D454" s="70">
        <v>3</v>
      </c>
      <c r="E454" s="70">
        <v>2008</v>
      </c>
      <c r="F454" s="70" t="s">
        <v>792</v>
      </c>
      <c r="G454" s="70" t="s">
        <v>2168</v>
      </c>
      <c r="H454" s="70" t="s">
        <v>2169</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2174</v>
      </c>
      <c r="B455" s="70">
        <v>40</v>
      </c>
      <c r="C455" s="70">
        <v>6</v>
      </c>
      <c r="D455" s="70">
        <v>3</v>
      </c>
      <c r="E455" s="70">
        <v>2009</v>
      </c>
      <c r="F455" s="70" t="s">
        <v>176</v>
      </c>
      <c r="G455" s="70" t="s">
        <v>2168</v>
      </c>
      <c r="H455" s="70" t="s">
        <v>2169</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2175</v>
      </c>
      <c r="B456" s="70">
        <v>41</v>
      </c>
      <c r="C456" s="70">
        <v>7</v>
      </c>
      <c r="D456" s="70">
        <v>3</v>
      </c>
      <c r="E456" s="70">
        <v>2010</v>
      </c>
      <c r="F456" s="70" t="s">
        <v>177</v>
      </c>
      <c r="G456" s="70" t="s">
        <v>2168</v>
      </c>
      <c r="H456" s="70" t="s">
        <v>2169</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2176</v>
      </c>
      <c r="B457" s="70">
        <v>42</v>
      </c>
      <c r="C457" s="70">
        <v>8</v>
      </c>
      <c r="D457" s="70">
        <v>3</v>
      </c>
      <c r="E457" s="70">
        <v>2011</v>
      </c>
      <c r="F457" s="70" t="s">
        <v>178</v>
      </c>
      <c r="G457" s="70" t="s">
        <v>2168</v>
      </c>
      <c r="H457" s="70" t="s">
        <v>2169</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2177</v>
      </c>
      <c r="B458" s="70">
        <v>43</v>
      </c>
      <c r="C458" s="70">
        <v>9</v>
      </c>
      <c r="D458" s="70">
        <v>3</v>
      </c>
      <c r="E458" s="70">
        <v>2012</v>
      </c>
      <c r="F458" s="70" t="s">
        <v>179</v>
      </c>
      <c r="G458" s="70" t="s">
        <v>2168</v>
      </c>
      <c r="H458" s="70" t="s">
        <v>2169</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2178</v>
      </c>
      <c r="B459" s="70">
        <v>44</v>
      </c>
      <c r="C459" s="70">
        <v>10</v>
      </c>
      <c r="D459" s="70">
        <v>3</v>
      </c>
      <c r="E459" s="70">
        <v>2013</v>
      </c>
      <c r="F459" s="70" t="s">
        <v>180</v>
      </c>
      <c r="G459" s="70" t="s">
        <v>2168</v>
      </c>
      <c r="H459" s="70" t="s">
        <v>2169</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2179</v>
      </c>
      <c r="B460" s="70">
        <v>45</v>
      </c>
      <c r="C460" s="70">
        <v>11</v>
      </c>
      <c r="D460" s="70">
        <v>3</v>
      </c>
      <c r="E460" s="70">
        <v>2014</v>
      </c>
      <c r="F460" s="70" t="s">
        <v>181</v>
      </c>
      <c r="G460" s="70" t="s">
        <v>2168</v>
      </c>
      <c r="H460" s="70" t="s">
        <v>2169</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2180</v>
      </c>
      <c r="B461" s="70">
        <v>46</v>
      </c>
      <c r="C461" s="70">
        <v>12</v>
      </c>
      <c r="D461" s="70">
        <v>3</v>
      </c>
      <c r="E461" s="70">
        <v>2015</v>
      </c>
      <c r="F461" s="70" t="s">
        <v>182</v>
      </c>
      <c r="G461" s="70" t="s">
        <v>2168</v>
      </c>
      <c r="H461" s="70" t="s">
        <v>2169</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2181</v>
      </c>
      <c r="B462" s="70">
        <v>47</v>
      </c>
      <c r="C462" s="70">
        <v>13</v>
      </c>
      <c r="D462" s="70">
        <v>3</v>
      </c>
      <c r="E462" s="70">
        <v>2016</v>
      </c>
      <c r="F462" s="70" t="s">
        <v>155</v>
      </c>
      <c r="G462" s="1064" t="s">
        <v>2168</v>
      </c>
      <c r="H462" s="70" t="s">
        <v>2169</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2182</v>
      </c>
      <c r="B463" s="70">
        <v>48</v>
      </c>
      <c r="C463" s="70">
        <v>14</v>
      </c>
      <c r="D463" s="70">
        <v>3</v>
      </c>
      <c r="E463" s="70">
        <v>2017</v>
      </c>
      <c r="F463" s="70" t="s">
        <v>156</v>
      </c>
      <c r="G463" s="1064" t="s">
        <v>2168</v>
      </c>
      <c r="H463" s="70" t="s">
        <v>2169</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2183</v>
      </c>
      <c r="B464" s="70">
        <v>49</v>
      </c>
      <c r="C464" s="70">
        <v>15</v>
      </c>
      <c r="D464" s="70">
        <v>3</v>
      </c>
      <c r="E464" s="70">
        <v>2018</v>
      </c>
      <c r="F464" s="70" t="s">
        <v>183</v>
      </c>
      <c r="G464" s="70" t="s">
        <v>2168</v>
      </c>
      <c r="H464" s="70" t="s">
        <v>2169</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2184</v>
      </c>
      <c r="B465" s="70">
        <v>50</v>
      </c>
      <c r="C465" s="70">
        <v>16</v>
      </c>
      <c r="D465" s="70">
        <v>3</v>
      </c>
      <c r="E465" s="70">
        <v>2019</v>
      </c>
      <c r="F465" s="70" t="s">
        <v>158</v>
      </c>
      <c r="G465" s="70" t="s">
        <v>2168</v>
      </c>
      <c r="H465" s="70" t="s">
        <v>2169</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2185</v>
      </c>
      <c r="B466" s="70">
        <v>51</v>
      </c>
      <c r="C466" s="70">
        <v>17</v>
      </c>
      <c r="D466" s="70">
        <v>3</v>
      </c>
      <c r="E466" s="70">
        <v>2020</v>
      </c>
      <c r="F466" s="70" t="s">
        <v>159</v>
      </c>
      <c r="G466" s="70" t="s">
        <v>2168</v>
      </c>
      <c r="H466" s="70" t="s">
        <v>2169</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2186</v>
      </c>
      <c r="B467" s="70">
        <v>51</v>
      </c>
      <c r="C467" s="70">
        <v>18</v>
      </c>
      <c r="D467" s="70">
        <v>3</v>
      </c>
      <c r="E467" s="70">
        <v>2021</v>
      </c>
      <c r="F467" s="70" t="s">
        <v>160</v>
      </c>
      <c r="G467" s="70" t="s">
        <v>2168</v>
      </c>
      <c r="H467" s="70" t="s">
        <v>2169</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2187</v>
      </c>
      <c r="B468" s="70">
        <v>51</v>
      </c>
      <c r="C468" s="70">
        <v>19</v>
      </c>
      <c r="D468" s="70">
        <v>3</v>
      </c>
      <c r="E468" s="70">
        <v>2022</v>
      </c>
      <c r="F468" s="70" t="s">
        <v>161</v>
      </c>
      <c r="G468" s="70" t="s">
        <v>2168</v>
      </c>
      <c r="H468" s="70" t="s">
        <v>2169</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2188</v>
      </c>
      <c r="B469" s="70">
        <v>51</v>
      </c>
      <c r="C469" s="70">
        <v>20</v>
      </c>
      <c r="D469" s="70">
        <v>3</v>
      </c>
      <c r="E469" s="70">
        <v>2023</v>
      </c>
      <c r="F469" s="70" t="s">
        <v>1539</v>
      </c>
      <c r="G469" s="70" t="s">
        <v>2168</v>
      </c>
      <c r="H469" s="70" t="s">
        <v>2169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2189</v>
      </c>
      <c r="B470" s="70">
        <v>51</v>
      </c>
      <c r="C470" s="70">
        <v>21</v>
      </c>
      <c r="D470" s="70">
        <v>3</v>
      </c>
      <c r="E470" s="70">
        <v>2024</v>
      </c>
      <c r="F470" s="70" t="s">
        <v>1554</v>
      </c>
      <c r="G470" s="70" t="s">
        <v>2168</v>
      </c>
      <c r="H470" s="70" t="s">
        <v>2169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239</v>
      </c>
      <c r="C471" s="70">
        <v>1</v>
      </c>
      <c r="D471" s="70">
        <v>15</v>
      </c>
      <c r="E471" s="70">
        <v>1990</v>
      </c>
      <c r="F471" s="70" t="s">
        <v>787</v>
      </c>
      <c r="G471" s="70" t="s">
        <v>2191</v>
      </c>
      <c r="H471" s="70" t="s">
        <v>2192</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240</v>
      </c>
      <c r="C472" s="70">
        <v>2</v>
      </c>
      <c r="D472" s="70">
        <v>15</v>
      </c>
      <c r="E472" s="70">
        <v>2005</v>
      </c>
      <c r="F472" s="70" t="s">
        <v>789</v>
      </c>
      <c r="G472" s="70" t="s">
        <v>2191</v>
      </c>
      <c r="H472" s="70" t="s">
        <v>2192</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241</v>
      </c>
      <c r="C473" s="70">
        <v>3</v>
      </c>
      <c r="D473" s="70">
        <v>15</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242</v>
      </c>
      <c r="C474" s="70">
        <v>4</v>
      </c>
      <c r="D474" s="70">
        <v>15</v>
      </c>
      <c r="E474" s="70">
        <v>2007</v>
      </c>
      <c r="F474" s="70" t="s">
        <v>791</v>
      </c>
      <c r="G474" s="70" t="s">
        <v>2191</v>
      </c>
      <c r="H474" s="70" t="s">
        <v>2192</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243</v>
      </c>
      <c r="C475" s="70">
        <v>5</v>
      </c>
      <c r="D475" s="70">
        <v>15</v>
      </c>
      <c r="E475" s="70">
        <v>2008</v>
      </c>
      <c r="F475" s="70" t="s">
        <v>792</v>
      </c>
      <c r="G475" s="70" t="s">
        <v>2191</v>
      </c>
      <c r="H475" s="70" t="s">
        <v>2192</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244</v>
      </c>
      <c r="C476" s="70">
        <v>6</v>
      </c>
      <c r="D476" s="70">
        <v>15</v>
      </c>
      <c r="E476" s="70">
        <v>2009</v>
      </c>
      <c r="F476" s="70" t="s">
        <v>176</v>
      </c>
      <c r="G476" s="70" t="s">
        <v>2191</v>
      </c>
      <c r="H476" s="70" t="s">
        <v>2192</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2198</v>
      </c>
      <c r="B477" s="70">
        <v>245</v>
      </c>
      <c r="C477" s="70">
        <v>7</v>
      </c>
      <c r="D477" s="70">
        <v>15</v>
      </c>
      <c r="E477" s="70">
        <v>2010</v>
      </c>
      <c r="F477" s="70" t="s">
        <v>177</v>
      </c>
      <c r="G477" s="70" t="s">
        <v>2191</v>
      </c>
      <c r="H477" s="70" t="s">
        <v>2192</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2199</v>
      </c>
      <c r="B478" s="70">
        <v>246</v>
      </c>
      <c r="C478" s="70">
        <v>8</v>
      </c>
      <c r="D478" s="70">
        <v>15</v>
      </c>
      <c r="E478" s="70">
        <v>2011</v>
      </c>
      <c r="F478" s="70" t="s">
        <v>178</v>
      </c>
      <c r="G478" s="70" t="s">
        <v>2191</v>
      </c>
      <c r="H478" s="70" t="s">
        <v>2192</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2200</v>
      </c>
      <c r="B479" s="70">
        <v>247</v>
      </c>
      <c r="C479" s="70">
        <v>9</v>
      </c>
      <c r="D479" s="70">
        <v>15</v>
      </c>
      <c r="E479" s="70">
        <v>2012</v>
      </c>
      <c r="F479" s="70" t="s">
        <v>179</v>
      </c>
      <c r="G479" s="70" t="s">
        <v>2191</v>
      </c>
      <c r="H479" s="70" t="s">
        <v>2192</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2201</v>
      </c>
      <c r="B480" s="70">
        <v>248</v>
      </c>
      <c r="C480" s="70">
        <v>10</v>
      </c>
      <c r="D480" s="70">
        <v>15</v>
      </c>
      <c r="E480" s="70">
        <v>2013</v>
      </c>
      <c r="F480" s="70" t="s">
        <v>180</v>
      </c>
      <c r="G480" s="70" t="s">
        <v>2191</v>
      </c>
      <c r="H480" s="70" t="s">
        <v>2192</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2202</v>
      </c>
      <c r="B481" s="70">
        <v>249</v>
      </c>
      <c r="C481" s="70">
        <v>11</v>
      </c>
      <c r="D481" s="70">
        <v>15</v>
      </c>
      <c r="E481" s="70">
        <v>2014</v>
      </c>
      <c r="F481" s="70" t="s">
        <v>181</v>
      </c>
      <c r="G481" s="70" t="s">
        <v>2191</v>
      </c>
      <c r="H481" s="70" t="s">
        <v>2192</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2203</v>
      </c>
      <c r="B482" s="70">
        <v>250</v>
      </c>
      <c r="C482" s="70">
        <v>12</v>
      </c>
      <c r="D482" s="70">
        <v>15</v>
      </c>
      <c r="E482" s="70">
        <v>2015</v>
      </c>
      <c r="F482" s="70" t="s">
        <v>182</v>
      </c>
      <c r="G482" s="1064" t="s">
        <v>2191</v>
      </c>
      <c r="H482" s="70" t="s">
        <v>2192</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2204</v>
      </c>
      <c r="B483" s="70">
        <v>251</v>
      </c>
      <c r="C483" s="70">
        <v>13</v>
      </c>
      <c r="D483" s="70">
        <v>15</v>
      </c>
      <c r="E483" s="70">
        <v>2016</v>
      </c>
      <c r="F483" s="70" t="s">
        <v>155</v>
      </c>
      <c r="G483" s="1064" t="s">
        <v>2191</v>
      </c>
      <c r="H483" s="70" t="s">
        <v>2192</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2205</v>
      </c>
      <c r="B484" s="70">
        <v>252</v>
      </c>
      <c r="C484" s="70">
        <v>14</v>
      </c>
      <c r="D484" s="70">
        <v>15</v>
      </c>
      <c r="E484" s="70">
        <v>2017</v>
      </c>
      <c r="F484" s="70" t="s">
        <v>156</v>
      </c>
      <c r="G484" s="70" t="s">
        <v>2191</v>
      </c>
      <c r="H484" s="70" t="s">
        <v>2192</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2206</v>
      </c>
      <c r="B485" s="70">
        <v>253</v>
      </c>
      <c r="C485" s="70">
        <v>15</v>
      </c>
      <c r="D485" s="70">
        <v>15</v>
      </c>
      <c r="E485" s="70">
        <v>2018</v>
      </c>
      <c r="F485" s="70" t="s">
        <v>183</v>
      </c>
      <c r="G485" s="70" t="s">
        <v>2191</v>
      </c>
      <c r="H485" s="70" t="s">
        <v>2192</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2207</v>
      </c>
      <c r="B486" s="70">
        <v>254</v>
      </c>
      <c r="C486" s="70">
        <v>16</v>
      </c>
      <c r="D486" s="70">
        <v>15</v>
      </c>
      <c r="E486" s="70">
        <v>2019</v>
      </c>
      <c r="F486" s="70" t="s">
        <v>158</v>
      </c>
      <c r="G486" s="70" t="s">
        <v>2191</v>
      </c>
      <c r="H486" s="70" t="s">
        <v>2192</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2208</v>
      </c>
      <c r="B487" s="70">
        <v>255</v>
      </c>
      <c r="C487" s="70">
        <v>17</v>
      </c>
      <c r="D487" s="70">
        <v>15</v>
      </c>
      <c r="E487" s="70">
        <v>2020</v>
      </c>
      <c r="F487" s="70" t="s">
        <v>159</v>
      </c>
      <c r="G487" s="70" t="s">
        <v>2191</v>
      </c>
      <c r="H487" s="70" t="s">
        <v>2192</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2209</v>
      </c>
      <c r="B488" s="70">
        <v>255</v>
      </c>
      <c r="C488" s="70">
        <v>18</v>
      </c>
      <c r="D488" s="70">
        <v>15</v>
      </c>
      <c r="E488" s="70">
        <v>2021</v>
      </c>
      <c r="F488" s="70" t="s">
        <v>160</v>
      </c>
      <c r="G488" s="70" t="s">
        <v>2191</v>
      </c>
      <c r="H488" s="70" t="s">
        <v>2192</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2210</v>
      </c>
      <c r="B489" s="70">
        <v>255</v>
      </c>
      <c r="C489" s="70">
        <v>19</v>
      </c>
      <c r="D489" s="70">
        <v>15</v>
      </c>
      <c r="E489" s="70">
        <v>2022</v>
      </c>
      <c r="F489" s="70" t="s">
        <v>161</v>
      </c>
      <c r="G489" s="70" t="s">
        <v>2191</v>
      </c>
      <c r="H489" s="70" t="s">
        <v>2192</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255</v>
      </c>
      <c r="C490" s="70">
        <v>20</v>
      </c>
      <c r="D490" s="70">
        <v>15</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255</v>
      </c>
      <c r="C491" s="70">
        <v>21</v>
      </c>
      <c r="D491" s="70">
        <v>15</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205</v>
      </c>
      <c r="C492" s="70">
        <v>1</v>
      </c>
      <c r="D492" s="70">
        <v>13</v>
      </c>
      <c r="E492" s="70">
        <v>1990</v>
      </c>
      <c r="F492" s="70" t="s">
        <v>787</v>
      </c>
      <c r="G492" s="70" t="s">
        <v>2214</v>
      </c>
      <c r="H492" s="70" t="s">
        <v>2215</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206</v>
      </c>
      <c r="C493" s="70">
        <v>2</v>
      </c>
      <c r="D493" s="70">
        <v>13</v>
      </c>
      <c r="E493" s="70">
        <v>2005</v>
      </c>
      <c r="F493" s="70" t="s">
        <v>789</v>
      </c>
      <c r="G493" s="70" t="s">
        <v>2214</v>
      </c>
      <c r="H493" s="70" t="s">
        <v>2215</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207</v>
      </c>
      <c r="C494" s="70">
        <v>3</v>
      </c>
      <c r="D494" s="70">
        <v>13</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208</v>
      </c>
      <c r="C495" s="70">
        <v>4</v>
      </c>
      <c r="D495" s="70">
        <v>13</v>
      </c>
      <c r="E495" s="70">
        <v>2007</v>
      </c>
      <c r="F495" s="70" t="s">
        <v>791</v>
      </c>
      <c r="G495" s="70" t="s">
        <v>2214</v>
      </c>
      <c r="H495" s="70" t="s">
        <v>2215</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209</v>
      </c>
      <c r="C496" s="70">
        <v>5</v>
      </c>
      <c r="D496" s="70">
        <v>13</v>
      </c>
      <c r="E496" s="70">
        <v>2008</v>
      </c>
      <c r="F496" s="70" t="s">
        <v>792</v>
      </c>
      <c r="G496" s="70" t="s">
        <v>2214</v>
      </c>
      <c r="H496" s="70" t="s">
        <v>2215</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210</v>
      </c>
      <c r="C497" s="70">
        <v>6</v>
      </c>
      <c r="D497" s="70">
        <v>13</v>
      </c>
      <c r="E497" s="70">
        <v>2009</v>
      </c>
      <c r="F497" s="70" t="s">
        <v>176</v>
      </c>
      <c r="G497" s="70" t="s">
        <v>2214</v>
      </c>
      <c r="H497" s="70" t="s">
        <v>2215</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2221</v>
      </c>
      <c r="B498" s="70">
        <v>211</v>
      </c>
      <c r="C498" s="70">
        <v>7</v>
      </c>
      <c r="D498" s="70">
        <v>13</v>
      </c>
      <c r="E498" s="70">
        <v>2010</v>
      </c>
      <c r="F498" s="70" t="s">
        <v>177</v>
      </c>
      <c r="G498" s="70" t="s">
        <v>2214</v>
      </c>
      <c r="H498" s="70" t="s">
        <v>2215</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2222</v>
      </c>
      <c r="B499" s="70">
        <v>212</v>
      </c>
      <c r="C499" s="70">
        <v>8</v>
      </c>
      <c r="D499" s="70">
        <v>13</v>
      </c>
      <c r="E499" s="70">
        <v>2011</v>
      </c>
      <c r="F499" s="70" t="s">
        <v>178</v>
      </c>
      <c r="G499" s="70" t="s">
        <v>2214</v>
      </c>
      <c r="H499" s="70" t="s">
        <v>2215</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2223</v>
      </c>
      <c r="B500" s="70">
        <v>213</v>
      </c>
      <c r="C500" s="70">
        <v>9</v>
      </c>
      <c r="D500" s="70">
        <v>13</v>
      </c>
      <c r="E500" s="70">
        <v>2012</v>
      </c>
      <c r="F500" s="70" t="s">
        <v>179</v>
      </c>
      <c r="G500" s="70" t="s">
        <v>2214</v>
      </c>
      <c r="H500" s="70" t="s">
        <v>2215</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2224</v>
      </c>
      <c r="B501" s="70">
        <v>214</v>
      </c>
      <c r="C501" s="70">
        <v>10</v>
      </c>
      <c r="D501" s="70">
        <v>13</v>
      </c>
      <c r="E501" s="70">
        <v>2013</v>
      </c>
      <c r="F501" s="70" t="s">
        <v>180</v>
      </c>
      <c r="G501" s="1064" t="s">
        <v>2214</v>
      </c>
      <c r="H501" s="70" t="s">
        <v>2215</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2225</v>
      </c>
      <c r="B502" s="70">
        <v>215</v>
      </c>
      <c r="C502" s="70">
        <v>11</v>
      </c>
      <c r="D502" s="70">
        <v>13</v>
      </c>
      <c r="E502" s="70">
        <v>2014</v>
      </c>
      <c r="F502" s="70" t="s">
        <v>181</v>
      </c>
      <c r="G502" s="1064" t="s">
        <v>2214</v>
      </c>
      <c r="H502" s="70" t="s">
        <v>2215</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2226</v>
      </c>
      <c r="B503" s="70">
        <v>216</v>
      </c>
      <c r="C503" s="70">
        <v>12</v>
      </c>
      <c r="D503" s="70">
        <v>13</v>
      </c>
      <c r="E503" s="70">
        <v>2015</v>
      </c>
      <c r="F503" s="70" t="s">
        <v>182</v>
      </c>
      <c r="G503" s="70" t="s">
        <v>2214</v>
      </c>
      <c r="H503" s="70" t="s">
        <v>2215</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2227</v>
      </c>
      <c r="B504" s="70">
        <v>217</v>
      </c>
      <c r="C504" s="70">
        <v>13</v>
      </c>
      <c r="D504" s="70">
        <v>13</v>
      </c>
      <c r="E504" s="70">
        <v>2016</v>
      </c>
      <c r="F504" s="70" t="s">
        <v>155</v>
      </c>
      <c r="G504" s="70" t="s">
        <v>2214</v>
      </c>
      <c r="H504" s="70" t="s">
        <v>2215</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2228</v>
      </c>
      <c r="B505" s="70">
        <v>218</v>
      </c>
      <c r="C505" s="70">
        <v>14</v>
      </c>
      <c r="D505" s="70">
        <v>13</v>
      </c>
      <c r="E505" s="70">
        <v>2017</v>
      </c>
      <c r="F505" s="70" t="s">
        <v>156</v>
      </c>
      <c r="G505" s="70" t="s">
        <v>2214</v>
      </c>
      <c r="H505" s="70" t="s">
        <v>2215</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2229</v>
      </c>
      <c r="B506" s="70">
        <v>219</v>
      </c>
      <c r="C506" s="70">
        <v>15</v>
      </c>
      <c r="D506" s="70">
        <v>13</v>
      </c>
      <c r="E506" s="70">
        <v>2018</v>
      </c>
      <c r="F506" s="70" t="s">
        <v>183</v>
      </c>
      <c r="G506" s="70" t="s">
        <v>2214</v>
      </c>
      <c r="H506" s="70" t="s">
        <v>2215</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2230</v>
      </c>
      <c r="B507" s="70">
        <v>220</v>
      </c>
      <c r="C507" s="70">
        <v>16</v>
      </c>
      <c r="D507" s="70">
        <v>13</v>
      </c>
      <c r="E507" s="70">
        <v>2019</v>
      </c>
      <c r="F507" s="70" t="s">
        <v>158</v>
      </c>
      <c r="G507" s="70" t="s">
        <v>2214</v>
      </c>
      <c r="H507" s="70" t="s">
        <v>2215</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2231</v>
      </c>
      <c r="B508" s="70">
        <v>221</v>
      </c>
      <c r="C508" s="70">
        <v>17</v>
      </c>
      <c r="D508" s="70">
        <v>13</v>
      </c>
      <c r="E508" s="70">
        <v>2020</v>
      </c>
      <c r="F508" s="70" t="s">
        <v>159</v>
      </c>
      <c r="G508" s="70" t="s">
        <v>2214</v>
      </c>
      <c r="H508" s="70" t="s">
        <v>2215</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2232</v>
      </c>
      <c r="B509" s="70">
        <v>221</v>
      </c>
      <c r="C509" s="70">
        <v>18</v>
      </c>
      <c r="D509" s="70">
        <v>13</v>
      </c>
      <c r="E509" s="70">
        <v>2021</v>
      </c>
      <c r="F509" s="70" t="s">
        <v>160</v>
      </c>
      <c r="G509" s="70" t="s">
        <v>2214</v>
      </c>
      <c r="H509" s="70" t="s">
        <v>2215</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2233</v>
      </c>
      <c r="B510" s="70">
        <v>221</v>
      </c>
      <c r="C510" s="70">
        <v>19</v>
      </c>
      <c r="D510" s="70">
        <v>13</v>
      </c>
      <c r="E510" s="70">
        <v>2022</v>
      </c>
      <c r="F510" s="70" t="s">
        <v>161</v>
      </c>
      <c r="G510" s="70" t="s">
        <v>2214</v>
      </c>
      <c r="H510" s="70" t="s">
        <v>2215</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221</v>
      </c>
      <c r="C511" s="70">
        <v>20</v>
      </c>
      <c r="D511" s="70">
        <v>13</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221</v>
      </c>
      <c r="C512" s="70">
        <v>21</v>
      </c>
      <c r="D512" s="70">
        <v>13</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103</v>
      </c>
      <c r="C513" s="70">
        <v>1</v>
      </c>
      <c r="D513" s="70">
        <v>7</v>
      </c>
      <c r="E513" s="70">
        <v>1990</v>
      </c>
      <c r="F513" s="70" t="s">
        <v>787</v>
      </c>
      <c r="G513" s="70" t="s">
        <v>2237</v>
      </c>
      <c r="H513" s="70" t="s">
        <v>2238</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104</v>
      </c>
      <c r="C514" s="70">
        <v>2</v>
      </c>
      <c r="D514" s="70">
        <v>7</v>
      </c>
      <c r="E514" s="70">
        <v>2005</v>
      </c>
      <c r="F514" s="70" t="s">
        <v>789</v>
      </c>
      <c r="G514" s="70" t="s">
        <v>2237</v>
      </c>
      <c r="H514" s="70" t="s">
        <v>2238</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105</v>
      </c>
      <c r="C515" s="70">
        <v>3</v>
      </c>
      <c r="D515" s="70">
        <v>7</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106</v>
      </c>
      <c r="C516" s="70">
        <v>4</v>
      </c>
      <c r="D516" s="70">
        <v>7</v>
      </c>
      <c r="E516" s="70">
        <v>2007</v>
      </c>
      <c r="F516" s="70" t="s">
        <v>791</v>
      </c>
      <c r="G516" s="70" t="s">
        <v>2237</v>
      </c>
      <c r="H516" s="70" t="s">
        <v>2238</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107</v>
      </c>
      <c r="C517" s="70">
        <v>5</v>
      </c>
      <c r="D517" s="70">
        <v>7</v>
      </c>
      <c r="E517" s="70">
        <v>2008</v>
      </c>
      <c r="F517" s="70" t="s">
        <v>792</v>
      </c>
      <c r="G517" s="70" t="s">
        <v>2237</v>
      </c>
      <c r="H517" s="70" t="s">
        <v>2238</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108</v>
      </c>
      <c r="C518" s="70">
        <v>6</v>
      </c>
      <c r="D518" s="70">
        <v>7</v>
      </c>
      <c r="E518" s="70">
        <v>2009</v>
      </c>
      <c r="F518" s="70" t="s">
        <v>176</v>
      </c>
      <c r="G518" s="70" t="s">
        <v>2237</v>
      </c>
      <c r="H518" s="70" t="s">
        <v>2238</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2244</v>
      </c>
      <c r="B519" s="70">
        <v>109</v>
      </c>
      <c r="C519" s="70">
        <v>7</v>
      </c>
      <c r="D519" s="70">
        <v>7</v>
      </c>
      <c r="E519" s="70">
        <v>2010</v>
      </c>
      <c r="F519" s="70" t="s">
        <v>177</v>
      </c>
      <c r="G519" s="70" t="s">
        <v>2237</v>
      </c>
      <c r="H519" s="70" t="s">
        <v>2238</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2245</v>
      </c>
      <c r="B520" s="70">
        <v>110</v>
      </c>
      <c r="C520" s="70">
        <v>8</v>
      </c>
      <c r="D520" s="70">
        <v>7</v>
      </c>
      <c r="E520" s="70">
        <v>2011</v>
      </c>
      <c r="F520" s="70" t="s">
        <v>178</v>
      </c>
      <c r="G520" s="1064" t="s">
        <v>2237</v>
      </c>
      <c r="H520" s="70" t="s">
        <v>2238</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2246</v>
      </c>
      <c r="B521" s="70">
        <v>111</v>
      </c>
      <c r="C521" s="70">
        <v>9</v>
      </c>
      <c r="D521" s="70">
        <v>7</v>
      </c>
      <c r="E521" s="70">
        <v>2012</v>
      </c>
      <c r="F521" s="70" t="s">
        <v>179</v>
      </c>
      <c r="G521" s="1064" t="s">
        <v>2237</v>
      </c>
      <c r="H521" s="70" t="s">
        <v>2238</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2247</v>
      </c>
      <c r="B522" s="70">
        <v>112</v>
      </c>
      <c r="C522" s="70">
        <v>10</v>
      </c>
      <c r="D522" s="70">
        <v>7</v>
      </c>
      <c r="E522" s="70">
        <v>2013</v>
      </c>
      <c r="F522" s="70" t="s">
        <v>180</v>
      </c>
      <c r="G522" s="70" t="s">
        <v>2237</v>
      </c>
      <c r="H522" s="70" t="s">
        <v>2238</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2248</v>
      </c>
      <c r="B523" s="70">
        <v>113</v>
      </c>
      <c r="C523" s="70">
        <v>11</v>
      </c>
      <c r="D523" s="70">
        <v>7</v>
      </c>
      <c r="E523" s="70">
        <v>2014</v>
      </c>
      <c r="F523" s="70" t="s">
        <v>181</v>
      </c>
      <c r="G523" s="70" t="s">
        <v>2237</v>
      </c>
      <c r="H523" s="70" t="s">
        <v>2238</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2249</v>
      </c>
      <c r="B524" s="70">
        <v>114</v>
      </c>
      <c r="C524" s="70">
        <v>12</v>
      </c>
      <c r="D524" s="70">
        <v>7</v>
      </c>
      <c r="E524" s="70">
        <v>2015</v>
      </c>
      <c r="F524" s="70" t="s">
        <v>182</v>
      </c>
      <c r="G524" s="70" t="s">
        <v>2237</v>
      </c>
      <c r="H524" s="70" t="s">
        <v>2238</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2250</v>
      </c>
      <c r="B525" s="70">
        <v>115</v>
      </c>
      <c r="C525" s="70">
        <v>13</v>
      </c>
      <c r="D525" s="70">
        <v>7</v>
      </c>
      <c r="E525" s="70">
        <v>2016</v>
      </c>
      <c r="F525" s="70" t="s">
        <v>155</v>
      </c>
      <c r="G525" s="70" t="s">
        <v>2237</v>
      </c>
      <c r="H525" s="70" t="s">
        <v>2238</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2251</v>
      </c>
      <c r="B526" s="70">
        <v>116</v>
      </c>
      <c r="C526" s="70">
        <v>14</v>
      </c>
      <c r="D526" s="70">
        <v>7</v>
      </c>
      <c r="E526" s="70">
        <v>2017</v>
      </c>
      <c r="F526" s="70" t="s">
        <v>156</v>
      </c>
      <c r="G526" s="70" t="s">
        <v>2237</v>
      </c>
      <c r="H526" s="70" t="s">
        <v>2238</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2252</v>
      </c>
      <c r="B527" s="70">
        <v>117</v>
      </c>
      <c r="C527" s="70">
        <v>15</v>
      </c>
      <c r="D527" s="70">
        <v>7</v>
      </c>
      <c r="E527" s="70">
        <v>2018</v>
      </c>
      <c r="F527" s="70" t="s">
        <v>183</v>
      </c>
      <c r="G527" s="70" t="s">
        <v>2237</v>
      </c>
      <c r="H527" s="70" t="s">
        <v>2238</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2253</v>
      </c>
      <c r="B528" s="70">
        <v>118</v>
      </c>
      <c r="C528" s="70">
        <v>16</v>
      </c>
      <c r="D528" s="70">
        <v>7</v>
      </c>
      <c r="E528" s="70">
        <v>2019</v>
      </c>
      <c r="F528" s="70" t="s">
        <v>158</v>
      </c>
      <c r="G528" s="70" t="s">
        <v>2237</v>
      </c>
      <c r="H528" s="70" t="s">
        <v>2238</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2254</v>
      </c>
      <c r="B529" s="70">
        <v>119</v>
      </c>
      <c r="C529" s="70">
        <v>17</v>
      </c>
      <c r="D529" s="70">
        <v>7</v>
      </c>
      <c r="E529" s="70">
        <v>2020</v>
      </c>
      <c r="F529" s="70" t="s">
        <v>159</v>
      </c>
      <c r="G529" s="70" t="s">
        <v>2237</v>
      </c>
      <c r="H529" s="70" t="s">
        <v>2238</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2255</v>
      </c>
      <c r="B530" s="70">
        <v>119</v>
      </c>
      <c r="C530" s="70">
        <v>18</v>
      </c>
      <c r="D530" s="70">
        <v>7</v>
      </c>
      <c r="E530" s="70">
        <v>2021</v>
      </c>
      <c r="F530" s="70" t="s">
        <v>160</v>
      </c>
      <c r="G530" s="70" t="s">
        <v>2237</v>
      </c>
      <c r="H530" s="70" t="s">
        <v>2238</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2256</v>
      </c>
      <c r="B531" s="70">
        <v>119</v>
      </c>
      <c r="C531" s="70">
        <v>19</v>
      </c>
      <c r="D531" s="70">
        <v>7</v>
      </c>
      <c r="E531" s="70">
        <v>2022</v>
      </c>
      <c r="F531" s="70" t="s">
        <v>161</v>
      </c>
      <c r="G531" s="70" t="s">
        <v>2237</v>
      </c>
      <c r="H531" s="70" t="s">
        <v>2238</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119</v>
      </c>
      <c r="C532" s="70">
        <v>20</v>
      </c>
      <c r="D532" s="70">
        <v>7</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119</v>
      </c>
      <c r="C533" s="70">
        <v>21</v>
      </c>
      <c r="D533" s="70">
        <v>7</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188</v>
      </c>
      <c r="C534" s="70">
        <v>1</v>
      </c>
      <c r="D534" s="70">
        <v>12</v>
      </c>
      <c r="E534" s="70">
        <v>1990</v>
      </c>
      <c r="F534" s="70" t="s">
        <v>787</v>
      </c>
      <c r="G534" s="70" t="s">
        <v>2260</v>
      </c>
      <c r="H534" s="70" t="s">
        <v>2261</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189</v>
      </c>
      <c r="C535" s="70">
        <v>2</v>
      </c>
      <c r="D535" s="70">
        <v>12</v>
      </c>
      <c r="E535" s="70">
        <v>2005</v>
      </c>
      <c r="F535" s="70" t="s">
        <v>789</v>
      </c>
      <c r="G535" s="70" t="s">
        <v>2260</v>
      </c>
      <c r="H535" s="70" t="s">
        <v>2261</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190</v>
      </c>
      <c r="C536" s="70">
        <v>3</v>
      </c>
      <c r="D536" s="70">
        <v>12</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191</v>
      </c>
      <c r="C537" s="70">
        <v>4</v>
      </c>
      <c r="D537" s="70">
        <v>12</v>
      </c>
      <c r="E537" s="70">
        <v>2007</v>
      </c>
      <c r="F537" s="70" t="s">
        <v>791</v>
      </c>
      <c r="G537" s="70" t="s">
        <v>2260</v>
      </c>
      <c r="H537" s="70" t="s">
        <v>2261</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192</v>
      </c>
      <c r="C538" s="70">
        <v>5</v>
      </c>
      <c r="D538" s="70">
        <v>12</v>
      </c>
      <c r="E538" s="70">
        <v>2008</v>
      </c>
      <c r="F538" s="70" t="s">
        <v>792</v>
      </c>
      <c r="G538" s="70" t="s">
        <v>2260</v>
      </c>
      <c r="H538" s="70" t="s">
        <v>2261</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193</v>
      </c>
      <c r="C539" s="70">
        <v>6</v>
      </c>
      <c r="D539" s="70">
        <v>12</v>
      </c>
      <c r="E539" s="70">
        <v>2009</v>
      </c>
      <c r="F539" s="70" t="s">
        <v>176</v>
      </c>
      <c r="G539" s="1064" t="s">
        <v>2260</v>
      </c>
      <c r="H539" s="70" t="s">
        <v>2261</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2267</v>
      </c>
      <c r="B540" s="70">
        <v>194</v>
      </c>
      <c r="C540" s="70">
        <v>7</v>
      </c>
      <c r="D540" s="70">
        <v>12</v>
      </c>
      <c r="E540" s="70">
        <v>2010</v>
      </c>
      <c r="F540" s="70" t="s">
        <v>177</v>
      </c>
      <c r="G540" s="1064" t="s">
        <v>2260</v>
      </c>
      <c r="H540" s="70" t="s">
        <v>2261</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2268</v>
      </c>
      <c r="B541" s="70">
        <v>195</v>
      </c>
      <c r="C541" s="70">
        <v>8</v>
      </c>
      <c r="D541" s="70">
        <v>12</v>
      </c>
      <c r="E541" s="70">
        <v>2011</v>
      </c>
      <c r="F541" s="70" t="s">
        <v>178</v>
      </c>
      <c r="G541" s="70" t="s">
        <v>2260</v>
      </c>
      <c r="H541" s="70" t="s">
        <v>2261</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2269</v>
      </c>
      <c r="B542" s="70">
        <v>196</v>
      </c>
      <c r="C542" s="70">
        <v>9</v>
      </c>
      <c r="D542" s="70">
        <v>12</v>
      </c>
      <c r="E542" s="70">
        <v>2012</v>
      </c>
      <c r="F542" s="70" t="s">
        <v>179</v>
      </c>
      <c r="G542" s="70" t="s">
        <v>2260</v>
      </c>
      <c r="H542" s="70" t="s">
        <v>2261</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2270</v>
      </c>
      <c r="B543" s="70">
        <v>197</v>
      </c>
      <c r="C543" s="70">
        <v>10</v>
      </c>
      <c r="D543" s="70">
        <v>12</v>
      </c>
      <c r="E543" s="70">
        <v>2013</v>
      </c>
      <c r="F543" s="70" t="s">
        <v>180</v>
      </c>
      <c r="G543" s="70" t="s">
        <v>2260</v>
      </c>
      <c r="H543" s="70" t="s">
        <v>2261</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2271</v>
      </c>
      <c r="B544" s="70">
        <v>198</v>
      </c>
      <c r="C544" s="70">
        <v>11</v>
      </c>
      <c r="D544" s="70">
        <v>12</v>
      </c>
      <c r="E544" s="70">
        <v>2014</v>
      </c>
      <c r="F544" s="70" t="s">
        <v>181</v>
      </c>
      <c r="G544" s="70" t="s">
        <v>2260</v>
      </c>
      <c r="H544" s="70" t="s">
        <v>2261</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2272</v>
      </c>
      <c r="B545" s="70">
        <v>199</v>
      </c>
      <c r="C545" s="70">
        <v>12</v>
      </c>
      <c r="D545" s="70">
        <v>12</v>
      </c>
      <c r="E545" s="70">
        <v>2015</v>
      </c>
      <c r="F545" s="70" t="s">
        <v>182</v>
      </c>
      <c r="G545" s="70" t="s">
        <v>2260</v>
      </c>
      <c r="H545" s="70" t="s">
        <v>2261</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2273</v>
      </c>
      <c r="B546" s="70">
        <v>200</v>
      </c>
      <c r="C546" s="70">
        <v>13</v>
      </c>
      <c r="D546" s="70">
        <v>12</v>
      </c>
      <c r="E546" s="70">
        <v>2016</v>
      </c>
      <c r="F546" s="70" t="s">
        <v>155</v>
      </c>
      <c r="G546" s="70" t="s">
        <v>2260</v>
      </c>
      <c r="H546" s="70" t="s">
        <v>2261</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2274</v>
      </c>
      <c r="B547" s="70">
        <v>201</v>
      </c>
      <c r="C547" s="70">
        <v>14</v>
      </c>
      <c r="D547" s="70">
        <v>12</v>
      </c>
      <c r="E547" s="70">
        <v>2017</v>
      </c>
      <c r="F547" s="70" t="s">
        <v>156</v>
      </c>
      <c r="G547" s="70" t="s">
        <v>2260</v>
      </c>
      <c r="H547" s="70" t="s">
        <v>2261</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2275</v>
      </c>
      <c r="B548" s="70">
        <v>202</v>
      </c>
      <c r="C548" s="70">
        <v>15</v>
      </c>
      <c r="D548" s="70">
        <v>12</v>
      </c>
      <c r="E548" s="70">
        <v>2018</v>
      </c>
      <c r="F548" s="70" t="s">
        <v>183</v>
      </c>
      <c r="G548" s="70" t="s">
        <v>2260</v>
      </c>
      <c r="H548" s="70" t="s">
        <v>2261</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2276</v>
      </c>
      <c r="B549" s="70">
        <v>203</v>
      </c>
      <c r="C549" s="70">
        <v>16</v>
      </c>
      <c r="D549" s="70">
        <v>12</v>
      </c>
      <c r="E549" s="70">
        <v>2019</v>
      </c>
      <c r="F549" s="70" t="s">
        <v>158</v>
      </c>
      <c r="G549" s="70" t="s">
        <v>2260</v>
      </c>
      <c r="H549" s="70" t="s">
        <v>2261</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2277</v>
      </c>
      <c r="B550" s="70">
        <v>204</v>
      </c>
      <c r="C550" s="70">
        <v>17</v>
      </c>
      <c r="D550" s="70">
        <v>12</v>
      </c>
      <c r="E550" s="70">
        <v>2020</v>
      </c>
      <c r="F550" s="70" t="s">
        <v>159</v>
      </c>
      <c r="G550" s="70" t="s">
        <v>2260</v>
      </c>
      <c r="H550" s="70" t="s">
        <v>2261</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2278</v>
      </c>
      <c r="B551" s="70">
        <v>204</v>
      </c>
      <c r="C551" s="70">
        <v>18</v>
      </c>
      <c r="D551" s="70">
        <v>12</v>
      </c>
      <c r="E551" s="70">
        <v>2021</v>
      </c>
      <c r="F551" s="70" t="s">
        <v>160</v>
      </c>
      <c r="G551" s="70" t="s">
        <v>2260</v>
      </c>
      <c r="H551" s="70" t="s">
        <v>2261</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2279</v>
      </c>
      <c r="B552" s="70">
        <v>204</v>
      </c>
      <c r="C552" s="70">
        <v>19</v>
      </c>
      <c r="D552" s="70">
        <v>12</v>
      </c>
      <c r="E552" s="70">
        <v>2022</v>
      </c>
      <c r="F552" s="70" t="s">
        <v>161</v>
      </c>
      <c r="G552" s="70" t="s">
        <v>2260</v>
      </c>
      <c r="H552" s="70" t="s">
        <v>2261</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204</v>
      </c>
      <c r="C553" s="70">
        <v>20</v>
      </c>
      <c r="D553" s="70">
        <v>12</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204</v>
      </c>
      <c r="C554" s="70">
        <v>21</v>
      </c>
      <c r="D554" s="70">
        <v>12</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18</v>
      </c>
      <c r="C555" s="70">
        <v>1</v>
      </c>
      <c r="D555" s="70">
        <v>2</v>
      </c>
      <c r="E555" s="70">
        <v>1990</v>
      </c>
      <c r="F555" s="70" t="s">
        <v>787</v>
      </c>
      <c r="G555" s="70" t="s">
        <v>2283</v>
      </c>
      <c r="H555" s="70" t="s">
        <v>2284</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19</v>
      </c>
      <c r="C556" s="70">
        <v>2</v>
      </c>
      <c r="D556" s="70">
        <v>2</v>
      </c>
      <c r="E556" s="70">
        <v>2005</v>
      </c>
      <c r="F556" s="70" t="s">
        <v>789</v>
      </c>
      <c r="G556" s="70" t="s">
        <v>2283</v>
      </c>
      <c r="H556" s="70" t="s">
        <v>2284</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20</v>
      </c>
      <c r="C557" s="70">
        <v>3</v>
      </c>
      <c r="D557" s="70">
        <v>2</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21</v>
      </c>
      <c r="C558" s="70">
        <v>4</v>
      </c>
      <c r="D558" s="70">
        <v>2</v>
      </c>
      <c r="E558" s="70">
        <v>2007</v>
      </c>
      <c r="F558" s="70" t="s">
        <v>791</v>
      </c>
      <c r="G558" s="1064" t="s">
        <v>2283</v>
      </c>
      <c r="H558" s="70" t="s">
        <v>2284</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22</v>
      </c>
      <c r="C559" s="70">
        <v>5</v>
      </c>
      <c r="D559" s="70">
        <v>2</v>
      </c>
      <c r="E559" s="70">
        <v>2008</v>
      </c>
      <c r="F559" s="70" t="s">
        <v>792</v>
      </c>
      <c r="G559" s="1064" t="s">
        <v>2283</v>
      </c>
      <c r="H559" s="70" t="s">
        <v>2284</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23</v>
      </c>
      <c r="C560" s="70">
        <v>6</v>
      </c>
      <c r="D560" s="70">
        <v>2</v>
      </c>
      <c r="E560" s="70">
        <v>2009</v>
      </c>
      <c r="F560" s="70" t="s">
        <v>176</v>
      </c>
      <c r="G560" s="70" t="s">
        <v>2283</v>
      </c>
      <c r="H560" s="70" t="s">
        <v>2284</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2290</v>
      </c>
      <c r="B561" s="70">
        <v>24</v>
      </c>
      <c r="C561" s="70">
        <v>7</v>
      </c>
      <c r="D561" s="70">
        <v>2</v>
      </c>
      <c r="E561" s="70">
        <v>2010</v>
      </c>
      <c r="F561" s="70" t="s">
        <v>177</v>
      </c>
      <c r="G561" s="70" t="s">
        <v>2283</v>
      </c>
      <c r="H561" s="70" t="s">
        <v>2284</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2291</v>
      </c>
      <c r="B562" s="70">
        <v>25</v>
      </c>
      <c r="C562" s="70">
        <v>8</v>
      </c>
      <c r="D562" s="70">
        <v>2</v>
      </c>
      <c r="E562" s="70">
        <v>2011</v>
      </c>
      <c r="F562" s="70" t="s">
        <v>178</v>
      </c>
      <c r="G562" s="70" t="s">
        <v>2283</v>
      </c>
      <c r="H562" s="70" t="s">
        <v>2284</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2292</v>
      </c>
      <c r="B563" s="70">
        <v>26</v>
      </c>
      <c r="C563" s="70">
        <v>9</v>
      </c>
      <c r="D563" s="70">
        <v>2</v>
      </c>
      <c r="E563" s="70">
        <v>2012</v>
      </c>
      <c r="F563" s="70" t="s">
        <v>179</v>
      </c>
      <c r="G563" s="70" t="s">
        <v>2283</v>
      </c>
      <c r="H563" s="70" t="s">
        <v>2284</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2293</v>
      </c>
      <c r="B564" s="70">
        <v>27</v>
      </c>
      <c r="C564" s="70">
        <v>10</v>
      </c>
      <c r="D564" s="70">
        <v>2</v>
      </c>
      <c r="E564" s="70">
        <v>2013</v>
      </c>
      <c r="F564" s="70" t="s">
        <v>180</v>
      </c>
      <c r="G564" s="70" t="s">
        <v>2283</v>
      </c>
      <c r="H564" s="70" t="s">
        <v>2284</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2294</v>
      </c>
      <c r="B565" s="70">
        <v>28</v>
      </c>
      <c r="C565" s="70">
        <v>11</v>
      </c>
      <c r="D565" s="70">
        <v>2</v>
      </c>
      <c r="E565" s="70">
        <v>2014</v>
      </c>
      <c r="F565" s="70" t="s">
        <v>181</v>
      </c>
      <c r="G565" s="70" t="s">
        <v>2283</v>
      </c>
      <c r="H565" s="70" t="s">
        <v>2284</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2295</v>
      </c>
      <c r="B566" s="70">
        <v>29</v>
      </c>
      <c r="C566" s="70">
        <v>12</v>
      </c>
      <c r="D566" s="70">
        <v>2</v>
      </c>
      <c r="E566" s="70">
        <v>2015</v>
      </c>
      <c r="F566" s="70" t="s">
        <v>182</v>
      </c>
      <c r="G566" s="70" t="s">
        <v>2283</v>
      </c>
      <c r="H566" s="70" t="s">
        <v>2284</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2296</v>
      </c>
      <c r="B567" s="70">
        <v>30</v>
      </c>
      <c r="C567" s="70">
        <v>13</v>
      </c>
      <c r="D567" s="70">
        <v>2</v>
      </c>
      <c r="E567" s="70">
        <v>2016</v>
      </c>
      <c r="F567" s="70" t="s">
        <v>155</v>
      </c>
      <c r="G567" s="70" t="s">
        <v>2283</v>
      </c>
      <c r="H567" s="70" t="s">
        <v>2284</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2297</v>
      </c>
      <c r="B568" s="70">
        <v>31</v>
      </c>
      <c r="C568" s="70">
        <v>14</v>
      </c>
      <c r="D568" s="70">
        <v>2</v>
      </c>
      <c r="E568" s="70">
        <v>2017</v>
      </c>
      <c r="F568" s="70" t="s">
        <v>156</v>
      </c>
      <c r="G568" s="70" t="s">
        <v>2283</v>
      </c>
      <c r="H568" s="70" t="s">
        <v>2284</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2298</v>
      </c>
      <c r="B569" s="70">
        <v>32</v>
      </c>
      <c r="C569" s="70">
        <v>15</v>
      </c>
      <c r="D569" s="70">
        <v>2</v>
      </c>
      <c r="E569" s="70">
        <v>2018</v>
      </c>
      <c r="F569" s="70" t="s">
        <v>183</v>
      </c>
      <c r="G569" s="70" t="s">
        <v>2283</v>
      </c>
      <c r="H569" s="70" t="s">
        <v>2284</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2299</v>
      </c>
      <c r="B570" s="70">
        <v>33</v>
      </c>
      <c r="C570" s="70">
        <v>16</v>
      </c>
      <c r="D570" s="70">
        <v>2</v>
      </c>
      <c r="E570" s="70">
        <v>2019</v>
      </c>
      <c r="F570" s="70" t="s">
        <v>158</v>
      </c>
      <c r="G570" s="70" t="s">
        <v>2283</v>
      </c>
      <c r="H570" s="70" t="s">
        <v>2284</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2300</v>
      </c>
      <c r="B571" s="70">
        <v>34</v>
      </c>
      <c r="C571" s="70">
        <v>17</v>
      </c>
      <c r="D571" s="70">
        <v>2</v>
      </c>
      <c r="E571" s="70">
        <v>2020</v>
      </c>
      <c r="F571" s="70" t="s">
        <v>159</v>
      </c>
      <c r="G571" s="70" t="s">
        <v>2283</v>
      </c>
      <c r="H571" s="70" t="s">
        <v>2284</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2301</v>
      </c>
      <c r="B572" s="70">
        <v>34</v>
      </c>
      <c r="C572" s="70">
        <v>18</v>
      </c>
      <c r="D572" s="70">
        <v>2</v>
      </c>
      <c r="E572" s="70">
        <v>2021</v>
      </c>
      <c r="F572" s="70" t="s">
        <v>160</v>
      </c>
      <c r="G572" s="70" t="s">
        <v>2283</v>
      </c>
      <c r="H572" s="70" t="s">
        <v>2284</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2302</v>
      </c>
      <c r="B573" s="70">
        <v>34</v>
      </c>
      <c r="C573" s="70">
        <v>19</v>
      </c>
      <c r="D573" s="70">
        <v>2</v>
      </c>
      <c r="E573" s="70">
        <v>2022</v>
      </c>
      <c r="F573" s="70" t="s">
        <v>161</v>
      </c>
      <c r="G573" s="70" t="s">
        <v>2283</v>
      </c>
      <c r="H573" s="70" t="s">
        <v>2284</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34</v>
      </c>
      <c r="C574" s="70">
        <v>20</v>
      </c>
      <c r="D574" s="70">
        <v>2</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34</v>
      </c>
      <c r="C575" s="70">
        <v>21</v>
      </c>
      <c r="D575" s="70">
        <v>2</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290</v>
      </c>
      <c r="C576" s="70">
        <v>1</v>
      </c>
      <c r="D576" s="70">
        <v>18</v>
      </c>
      <c r="E576" s="70">
        <v>1990</v>
      </c>
      <c r="F576" s="70" t="s">
        <v>787</v>
      </c>
      <c r="G576" s="70" t="s">
        <v>2306</v>
      </c>
      <c r="H576" s="70" t="s">
        <v>2307</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291</v>
      </c>
      <c r="C577" s="70">
        <v>2</v>
      </c>
      <c r="D577" s="70">
        <v>18</v>
      </c>
      <c r="E577" s="70">
        <v>2005</v>
      </c>
      <c r="F577" s="70" t="s">
        <v>789</v>
      </c>
      <c r="G577" s="1064" t="s">
        <v>2306</v>
      </c>
      <c r="H577" s="70" t="s">
        <v>2307</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292</v>
      </c>
      <c r="C578" s="70">
        <v>3</v>
      </c>
      <c r="D578" s="70">
        <v>18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293</v>
      </c>
      <c r="C579" s="70">
        <v>4</v>
      </c>
      <c r="D579" s="70">
        <v>18</v>
      </c>
      <c r="E579" s="70">
        <v>2007</v>
      </c>
      <c r="F579" s="70" t="s">
        <v>791</v>
      </c>
      <c r="G579" s="70" t="s">
        <v>2306</v>
      </c>
      <c r="H579" s="70" t="s">
        <v>2307</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294</v>
      </c>
      <c r="C580" s="70">
        <v>5</v>
      </c>
      <c r="D580" s="70">
        <v>18</v>
      </c>
      <c r="E580" s="70">
        <v>2008</v>
      </c>
      <c r="F580" s="70" t="s">
        <v>792</v>
      </c>
      <c r="G580" s="70" t="s">
        <v>2306</v>
      </c>
      <c r="H580" s="70" t="s">
        <v>2307</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295</v>
      </c>
      <c r="C581" s="70">
        <v>6</v>
      </c>
      <c r="D581" s="70">
        <v>18</v>
      </c>
      <c r="E581" s="70">
        <v>2009</v>
      </c>
      <c r="F581" s="70" t="s">
        <v>176</v>
      </c>
      <c r="G581" s="70" t="s">
        <v>2306</v>
      </c>
      <c r="H581" s="70" t="s">
        <v>2307</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2313</v>
      </c>
      <c r="B582" s="70">
        <v>296</v>
      </c>
      <c r="C582" s="70">
        <v>7</v>
      </c>
      <c r="D582" s="70">
        <v>18</v>
      </c>
      <c r="E582" s="70">
        <v>2010</v>
      </c>
      <c r="F582" s="70" t="s">
        <v>177</v>
      </c>
      <c r="G582" s="70" t="s">
        <v>2306</v>
      </c>
      <c r="H582" s="70" t="s">
        <v>2307</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2314</v>
      </c>
      <c r="B583" s="70">
        <v>297</v>
      </c>
      <c r="C583" s="70">
        <v>8</v>
      </c>
      <c r="D583" s="70">
        <v>18</v>
      </c>
      <c r="E583" s="70">
        <v>2011</v>
      </c>
      <c r="F583" s="70" t="s">
        <v>178</v>
      </c>
      <c r="G583" s="70" t="s">
        <v>2306</v>
      </c>
      <c r="H583" s="70" t="s">
        <v>2307</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2315</v>
      </c>
      <c r="B584" s="70">
        <v>298</v>
      </c>
      <c r="C584" s="70">
        <v>9</v>
      </c>
      <c r="D584" s="70">
        <v>18</v>
      </c>
      <c r="E584" s="70">
        <v>2012</v>
      </c>
      <c r="F584" s="70" t="s">
        <v>179</v>
      </c>
      <c r="G584" s="70" t="s">
        <v>2306</v>
      </c>
      <c r="H584" s="70" t="s">
        <v>2307</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2316</v>
      </c>
      <c r="B585" s="70">
        <v>299</v>
      </c>
      <c r="C585" s="70">
        <v>10</v>
      </c>
      <c r="D585" s="70">
        <v>18</v>
      </c>
      <c r="E585" s="70">
        <v>2013</v>
      </c>
      <c r="F585" s="70" t="s">
        <v>180</v>
      </c>
      <c r="G585" s="70" t="s">
        <v>2306</v>
      </c>
      <c r="H585" s="70" t="s">
        <v>2307</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2317</v>
      </c>
      <c r="B586" s="70">
        <v>300</v>
      </c>
      <c r="C586" s="70">
        <v>11</v>
      </c>
      <c r="D586" s="70">
        <v>18</v>
      </c>
      <c r="E586" s="70">
        <v>2014</v>
      </c>
      <c r="F586" s="70" t="s">
        <v>181</v>
      </c>
      <c r="G586" s="70" t="s">
        <v>2306</v>
      </c>
      <c r="H586" s="70" t="s">
        <v>2307</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2318</v>
      </c>
      <c r="B587" s="70">
        <v>301</v>
      </c>
      <c r="C587" s="70">
        <v>12</v>
      </c>
      <c r="D587" s="70">
        <v>18</v>
      </c>
      <c r="E587" s="70">
        <v>2015</v>
      </c>
      <c r="F587" s="70" t="s">
        <v>182</v>
      </c>
      <c r="G587" s="70" t="s">
        <v>2306</v>
      </c>
      <c r="H587" s="70" t="s">
        <v>2307</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2319</v>
      </c>
      <c r="B588" s="70">
        <v>302</v>
      </c>
      <c r="C588" s="70">
        <v>13</v>
      </c>
      <c r="D588" s="70">
        <v>18</v>
      </c>
      <c r="E588" s="70">
        <v>2016</v>
      </c>
      <c r="F588" s="70" t="s">
        <v>155</v>
      </c>
      <c r="G588" s="70" t="s">
        <v>2306</v>
      </c>
      <c r="H588" s="70" t="s">
        <v>2307</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2320</v>
      </c>
      <c r="B589" s="70">
        <v>303</v>
      </c>
      <c r="C589" s="70">
        <v>14</v>
      </c>
      <c r="D589" s="70">
        <v>18</v>
      </c>
      <c r="E589" s="70">
        <v>2017</v>
      </c>
      <c r="F589" s="70" t="s">
        <v>156</v>
      </c>
      <c r="G589" s="70" t="s">
        <v>2306</v>
      </c>
      <c r="H589" s="70" t="s">
        <v>2307</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2321</v>
      </c>
      <c r="B590" s="70">
        <v>304</v>
      </c>
      <c r="C590" s="70">
        <v>15</v>
      </c>
      <c r="D590" s="70">
        <v>18</v>
      </c>
      <c r="E590" s="70">
        <v>2018</v>
      </c>
      <c r="F590" s="70" t="s">
        <v>183</v>
      </c>
      <c r="G590" s="70" t="s">
        <v>2306</v>
      </c>
      <c r="H590" s="70" t="s">
        <v>2307</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2322</v>
      </c>
      <c r="B591" s="70">
        <v>305</v>
      </c>
      <c r="C591" s="70">
        <v>16</v>
      </c>
      <c r="D591" s="70">
        <v>18</v>
      </c>
      <c r="E591" s="70">
        <v>2019</v>
      </c>
      <c r="F591" s="70" t="s">
        <v>158</v>
      </c>
      <c r="G591" s="70" t="s">
        <v>2306</v>
      </c>
      <c r="H591" s="70" t="s">
        <v>2307</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2323</v>
      </c>
      <c r="B592" s="70">
        <v>306</v>
      </c>
      <c r="C592" s="70">
        <v>17</v>
      </c>
      <c r="D592" s="70">
        <v>18</v>
      </c>
      <c r="E592" s="70">
        <v>2020</v>
      </c>
      <c r="F592" s="70" t="s">
        <v>159</v>
      </c>
      <c r="G592" s="70" t="s">
        <v>2306</v>
      </c>
      <c r="H592" s="70" t="s">
        <v>2307</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2324</v>
      </c>
      <c r="B593" s="70">
        <v>306</v>
      </c>
      <c r="C593" s="70">
        <v>18</v>
      </c>
      <c r="D593" s="70">
        <v>18</v>
      </c>
      <c r="E593" s="70">
        <v>2021</v>
      </c>
      <c r="F593" s="70" t="s">
        <v>160</v>
      </c>
      <c r="G593" s="70" t="s">
        <v>2306</v>
      </c>
      <c r="H593" s="70" t="s">
        <v>2307</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2325</v>
      </c>
      <c r="B594" s="70">
        <v>306</v>
      </c>
      <c r="C594" s="70">
        <v>19</v>
      </c>
      <c r="D594" s="70">
        <v>18</v>
      </c>
      <c r="E594" s="70">
        <v>2022</v>
      </c>
      <c r="F594" s="70" t="s">
        <v>161</v>
      </c>
      <c r="G594" s="70" t="s">
        <v>2306</v>
      </c>
      <c r="H594" s="70" t="s">
        <v>2307</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306</v>
      </c>
      <c r="C595" s="70">
        <v>20</v>
      </c>
      <c r="D595" s="70">
        <v>18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306</v>
      </c>
      <c r="C596" s="70">
        <v>21</v>
      </c>
      <c r="D596" s="70">
        <v>18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137</v>
      </c>
      <c r="C597" s="70">
        <v>1</v>
      </c>
      <c r="D597" s="70">
        <v>9</v>
      </c>
      <c r="E597" s="70">
        <v>1990</v>
      </c>
      <c r="F597" s="70" t="s">
        <v>787</v>
      </c>
      <c r="G597" s="1064" t="s">
        <v>2329</v>
      </c>
      <c r="H597" s="70" t="s">
        <v>2330</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138</v>
      </c>
      <c r="C598" s="70">
        <v>2</v>
      </c>
      <c r="D598" s="70">
        <v>9</v>
      </c>
      <c r="E598" s="70">
        <v>2005</v>
      </c>
      <c r="F598" s="70" t="s">
        <v>789</v>
      </c>
      <c r="G598" s="70" t="s">
        <v>2329</v>
      </c>
      <c r="H598" s="70" t="s">
        <v>2330</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139</v>
      </c>
      <c r="C599" s="70">
        <v>3</v>
      </c>
      <c r="D599" s="70">
        <v>9</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140</v>
      </c>
      <c r="C600" s="70">
        <v>4</v>
      </c>
      <c r="D600" s="70">
        <v>9</v>
      </c>
      <c r="E600" s="70">
        <v>2007</v>
      </c>
      <c r="F600" s="70" t="s">
        <v>791</v>
      </c>
      <c r="G600" s="70" t="s">
        <v>2329</v>
      </c>
      <c r="H600" s="70" t="s">
        <v>2330</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141</v>
      </c>
      <c r="C601" s="70">
        <v>5</v>
      </c>
      <c r="D601" s="70">
        <v>9</v>
      </c>
      <c r="E601" s="70">
        <v>2008</v>
      </c>
      <c r="F601" s="70" t="s">
        <v>792</v>
      </c>
      <c r="G601" s="70" t="s">
        <v>2329</v>
      </c>
      <c r="H601" s="70" t="s">
        <v>2330</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142</v>
      </c>
      <c r="C602" s="70">
        <v>6</v>
      </c>
      <c r="D602" s="70">
        <v>9</v>
      </c>
      <c r="E602" s="70">
        <v>2009</v>
      </c>
      <c r="F602" s="70" t="s">
        <v>176</v>
      </c>
      <c r="G602" s="70" t="s">
        <v>2329</v>
      </c>
      <c r="H602" s="70" t="s">
        <v>2330</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2336</v>
      </c>
      <c r="B603" s="70">
        <v>143</v>
      </c>
      <c r="C603" s="70">
        <v>7</v>
      </c>
      <c r="D603" s="70">
        <v>9</v>
      </c>
      <c r="E603" s="70">
        <v>2010</v>
      </c>
      <c r="F603" s="70" t="s">
        <v>177</v>
      </c>
      <c r="G603" s="70" t="s">
        <v>2329</v>
      </c>
      <c r="H603" s="70" t="s">
        <v>2330</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2337</v>
      </c>
      <c r="B604" s="70">
        <v>144</v>
      </c>
      <c r="C604" s="70">
        <v>8</v>
      </c>
      <c r="D604" s="70">
        <v>9</v>
      </c>
      <c r="E604" s="70">
        <v>2011</v>
      </c>
      <c r="F604" s="70" t="s">
        <v>178</v>
      </c>
      <c r="G604" s="70" t="s">
        <v>2329</v>
      </c>
      <c r="H604" s="70" t="s">
        <v>2330</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2338</v>
      </c>
      <c r="B605" s="70">
        <v>145</v>
      </c>
      <c r="C605" s="70">
        <v>9</v>
      </c>
      <c r="D605" s="70">
        <v>9</v>
      </c>
      <c r="E605" s="70">
        <v>2012</v>
      </c>
      <c r="F605" s="70" t="s">
        <v>179</v>
      </c>
      <c r="G605" s="70" t="s">
        <v>2329</v>
      </c>
      <c r="H605" s="70" t="s">
        <v>2330</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2339</v>
      </c>
      <c r="B606" s="70">
        <v>146</v>
      </c>
      <c r="C606" s="70">
        <v>10</v>
      </c>
      <c r="D606" s="70">
        <v>9</v>
      </c>
      <c r="E606" s="70">
        <v>2013</v>
      </c>
      <c r="F606" s="70" t="s">
        <v>180</v>
      </c>
      <c r="G606" s="70" t="s">
        <v>2329</v>
      </c>
      <c r="H606" s="70" t="s">
        <v>2330</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2340</v>
      </c>
      <c r="B607" s="70">
        <v>147</v>
      </c>
      <c r="C607" s="70">
        <v>11</v>
      </c>
      <c r="D607" s="70">
        <v>9</v>
      </c>
      <c r="E607" s="70">
        <v>2014</v>
      </c>
      <c r="F607" s="70" t="s">
        <v>181</v>
      </c>
      <c r="G607" s="70" t="s">
        <v>2329</v>
      </c>
      <c r="H607" s="70" t="s">
        <v>2330</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2341</v>
      </c>
      <c r="B608" s="70">
        <v>148</v>
      </c>
      <c r="C608" s="70">
        <v>12</v>
      </c>
      <c r="D608" s="70">
        <v>9</v>
      </c>
      <c r="E608" s="70">
        <v>2015</v>
      </c>
      <c r="F608" s="70" t="s">
        <v>182</v>
      </c>
      <c r="G608" s="70" t="s">
        <v>2329</v>
      </c>
      <c r="H608" s="70" t="s">
        <v>2330</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2342</v>
      </c>
      <c r="B609" s="70">
        <v>149</v>
      </c>
      <c r="C609" s="70">
        <v>13</v>
      </c>
      <c r="D609" s="70">
        <v>9</v>
      </c>
      <c r="E609" s="70">
        <v>2016</v>
      </c>
      <c r="F609" s="70" t="s">
        <v>155</v>
      </c>
      <c r="G609" s="70" t="s">
        <v>2329</v>
      </c>
      <c r="H609" s="70" t="s">
        <v>2330</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2343</v>
      </c>
      <c r="B610" s="70">
        <v>150</v>
      </c>
      <c r="C610" s="70">
        <v>14</v>
      </c>
      <c r="D610" s="70">
        <v>9</v>
      </c>
      <c r="E610" s="70">
        <v>2017</v>
      </c>
      <c r="F610" s="70" t="s">
        <v>156</v>
      </c>
      <c r="G610" s="70" t="s">
        <v>2329</v>
      </c>
      <c r="H610" s="70" t="s">
        <v>2330</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2344</v>
      </c>
      <c r="B611" s="70">
        <v>151</v>
      </c>
      <c r="C611" s="70">
        <v>15</v>
      </c>
      <c r="D611" s="70">
        <v>9</v>
      </c>
      <c r="E611" s="70">
        <v>2018</v>
      </c>
      <c r="F611" s="70" t="s">
        <v>183</v>
      </c>
      <c r="G611" s="70" t="s">
        <v>2329</v>
      </c>
      <c r="H611" s="70" t="s">
        <v>2330</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2345</v>
      </c>
      <c r="B612" s="70">
        <v>152</v>
      </c>
      <c r="C612" s="70">
        <v>16</v>
      </c>
      <c r="D612" s="70">
        <v>9</v>
      </c>
      <c r="E612" s="70">
        <v>2019</v>
      </c>
      <c r="F612" s="70" t="s">
        <v>158</v>
      </c>
      <c r="G612" s="70" t="s">
        <v>2329</v>
      </c>
      <c r="H612" s="70" t="s">
        <v>2330</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2346</v>
      </c>
      <c r="B613" s="70">
        <v>153</v>
      </c>
      <c r="C613" s="70">
        <v>17</v>
      </c>
      <c r="D613" s="70">
        <v>9</v>
      </c>
      <c r="E613" s="70">
        <v>2020</v>
      </c>
      <c r="F613" s="70" t="s">
        <v>159</v>
      </c>
      <c r="G613" s="70" t="s">
        <v>2329</v>
      </c>
      <c r="H613" s="70" t="s">
        <v>2330</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2347</v>
      </c>
      <c r="B614" s="70">
        <v>153</v>
      </c>
      <c r="C614" s="70">
        <v>18</v>
      </c>
      <c r="D614" s="70">
        <v>9</v>
      </c>
      <c r="E614" s="70">
        <v>2021</v>
      </c>
      <c r="F614" s="70" t="s">
        <v>160</v>
      </c>
      <c r="G614" s="70" t="s">
        <v>2329</v>
      </c>
      <c r="H614" s="70" t="s">
        <v>2330</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2348</v>
      </c>
      <c r="B615" s="70">
        <v>153</v>
      </c>
      <c r="C615" s="70">
        <v>19</v>
      </c>
      <c r="D615" s="70">
        <v>9</v>
      </c>
      <c r="E615" s="70">
        <v>2022</v>
      </c>
      <c r="F615" s="70" t="s">
        <v>161</v>
      </c>
      <c r="G615" s="1064" t="s">
        <v>2329</v>
      </c>
      <c r="H615" s="70" t="s">
        <v>2330</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153</v>
      </c>
      <c r="C616" s="70">
        <v>20</v>
      </c>
      <c r="D616" s="70">
        <v>9</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153</v>
      </c>
      <c r="C617" s="70">
        <v>21</v>
      </c>
      <c r="D617" s="70">
        <v>9</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2371</v>
      </c>
      <c r="B618" s="70">
        <v>511</v>
      </c>
      <c r="C618" s="70">
        <v>1</v>
      </c>
      <c r="D618" s="70">
        <v>31</v>
      </c>
      <c r="E618" s="70">
        <v>1990</v>
      </c>
      <c r="F618" s="70" t="s">
        <v>787</v>
      </c>
      <c r="G618" s="70" t="s">
        <v>2372</v>
      </c>
      <c r="H618" s="70" t="s">
        <v>2373</v>
      </c>
      <c r="I618" s="148"/>
      <c r="J618" s="71">
        <v>12841.117480417</v>
      </c>
      <c r="K618" s="71">
        <v>193.54019726954741</v>
      </c>
      <c r="L618" s="71">
        <v>490.27843461332691</v>
      </c>
      <c r="M618" s="71">
        <v>1110.303059182894</v>
      </c>
      <c r="N618" s="71">
        <v>1180.9077992428599</v>
      </c>
      <c r="O618" s="71">
        <v>930.43306529505082</v>
      </c>
      <c r="P618" s="71">
        <v>1431.203142784658</v>
      </c>
      <c r="Q618" s="71">
        <v>93.309205850973697</v>
      </c>
      <c r="R618" s="71">
        <v>1039.7797950545271</v>
      </c>
      <c r="S618" s="71">
        <v>96.271439999999998</v>
      </c>
      <c r="T618" s="72"/>
      <c r="U618" s="71">
        <v>330656990</v>
      </c>
      <c r="V618" s="71">
        <v>65487</v>
      </c>
      <c r="W618" s="71">
        <v>5529</v>
      </c>
      <c r="X618" s="71">
        <v>435600</v>
      </c>
      <c r="Y618" s="71">
        <v>512771</v>
      </c>
      <c r="Z618" s="71">
        <v>382698</v>
      </c>
      <c r="AA618" s="71">
        <v>347512</v>
      </c>
      <c r="AB618" s="71">
        <v>1515025</v>
      </c>
      <c r="AC618" s="71">
        <v>180091732</v>
      </c>
      <c r="AD618" s="71">
        <v>96.271439999999998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2374</v>
      </c>
      <c r="B619" s="70">
        <v>512</v>
      </c>
      <c r="C619" s="70">
        <v>2</v>
      </c>
      <c r="D619" s="70">
        <v>31</v>
      </c>
      <c r="E619" s="70">
        <v>2005</v>
      </c>
      <c r="F619" s="70" t="s">
        <v>789</v>
      </c>
      <c r="G619" s="70" t="s">
        <v>2372</v>
      </c>
      <c r="H619" s="70" t="s">
        <v>2373</v>
      </c>
      <c r="I619" s="148"/>
      <c r="J619" s="71">
        <v>10990.7830010372</v>
      </c>
      <c r="K619" s="71">
        <v>126.78714905597801</v>
      </c>
      <c r="L619" s="71">
        <v>410.9674871159354</v>
      </c>
      <c r="M619" s="71">
        <v>1751.5543821246979</v>
      </c>
      <c r="N619" s="71">
        <v>1898.226740304407</v>
      </c>
      <c r="O619" s="71">
        <v>1466.7033359550139</v>
      </c>
      <c r="P619" s="71">
        <v>1433.4808769272511</v>
      </c>
      <c r="Q619" s="71">
        <v>87.602407917374293</v>
      </c>
      <c r="R619" s="71">
        <v>798.05882111717608</v>
      </c>
      <c r="S619" s="71">
        <v>159.6492040505</v>
      </c>
      <c r="T619" s="72"/>
      <c r="U619" s="71">
        <v>343517769</v>
      </c>
      <c r="V619" s="71">
        <v>57785</v>
      </c>
      <c r="W619" s="71">
        <v>4835</v>
      </c>
      <c r="X619" s="71">
        <v>393285</v>
      </c>
      <c r="Y619" s="71">
        <v>614046</v>
      </c>
      <c r="Z619" s="71">
        <v>698101</v>
      </c>
      <c r="AA619" s="71">
        <v>285062</v>
      </c>
      <c r="AB619" s="71">
        <v>1486946</v>
      </c>
      <c r="AC619" s="71">
        <v>141120178</v>
      </c>
      <c r="AD619" s="71">
        <v>159.6492040505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2375</v>
      </c>
      <c r="B620" s="70">
        <v>513</v>
      </c>
      <c r="C620" s="70">
        <v>3</v>
      </c>
      <c r="D620" s="70">
        <v>31</v>
      </c>
      <c r="E620" s="70">
        <v>2006</v>
      </c>
      <c r="F620" s="70" t="s">
        <v>790</v>
      </c>
      <c r="G620" s="70" t="s">
        <v>2372</v>
      </c>
      <c r="H620" s="70" t="s">
        <v>2373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2376</v>
      </c>
      <c r="B621" s="70">
        <v>514</v>
      </c>
      <c r="C621" s="70">
        <v>4</v>
      </c>
      <c r="D621" s="70">
        <v>31</v>
      </c>
      <c r="E621" s="70">
        <v>2007</v>
      </c>
      <c r="F621" s="70" t="s">
        <v>791</v>
      </c>
      <c r="G621" s="70" t="s">
        <v>2372</v>
      </c>
      <c r="H621" s="70" t="s">
        <v>2373</v>
      </c>
      <c r="I621" s="148"/>
      <c r="J621" s="71">
        <v>10747.562919825619</v>
      </c>
      <c r="K621" s="71">
        <v>119.4042062776422</v>
      </c>
      <c r="L621" s="71">
        <v>419.47839292712632</v>
      </c>
      <c r="M621" s="71">
        <v>1784.1728325579711</v>
      </c>
      <c r="N621" s="71">
        <v>1933.6427395516041</v>
      </c>
      <c r="O621" s="71">
        <v>1426.169030521485</v>
      </c>
      <c r="P621" s="71">
        <v>1406.095589355918</v>
      </c>
      <c r="Q621" s="71">
        <v>91.533257160466107</v>
      </c>
      <c r="R621" s="71">
        <v>722.80678940715438</v>
      </c>
      <c r="S621" s="71">
        <v>124.3479829820435</v>
      </c>
      <c r="T621" s="72"/>
      <c r="U621" s="71">
        <v>434058361</v>
      </c>
      <c r="V621" s="71">
        <v>53724</v>
      </c>
      <c r="W621" s="71">
        <v>4737</v>
      </c>
      <c r="X621" s="71">
        <v>452664</v>
      </c>
      <c r="Y621" s="71">
        <v>622441</v>
      </c>
      <c r="Z621" s="71">
        <v>705656</v>
      </c>
      <c r="AA621" s="71">
        <v>275354</v>
      </c>
      <c r="AB621" s="71">
        <v>1471510</v>
      </c>
      <c r="AC621" s="71">
        <v>131480710</v>
      </c>
      <c r="AD621" s="71">
        <v>124.3479829820435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2377</v>
      </c>
      <c r="B622" s="70">
        <v>515</v>
      </c>
      <c r="C622" s="70">
        <v>5</v>
      </c>
      <c r="D622" s="70">
        <v>31</v>
      </c>
      <c r="E622" s="70">
        <v>2008</v>
      </c>
      <c r="F622" s="70" t="s">
        <v>792</v>
      </c>
      <c r="G622" s="70" t="s">
        <v>2372</v>
      </c>
      <c r="H622" s="70" t="s">
        <v>2373</v>
      </c>
      <c r="I622" s="148"/>
      <c r="J622" s="71">
        <v>9855.7784446757305</v>
      </c>
      <c r="K622" s="71">
        <v>88.369897590688836</v>
      </c>
      <c r="L622" s="71">
        <v>364.2148714236717</v>
      </c>
      <c r="M622" s="71">
        <v>1896.550134321003</v>
      </c>
      <c r="N622" s="71">
        <v>2054.8696668130069</v>
      </c>
      <c r="O622" s="71">
        <v>1383.9646592303391</v>
      </c>
      <c r="P622" s="71">
        <v>1369.436149315261</v>
      </c>
      <c r="Q622" s="71">
        <v>89.611289827781803</v>
      </c>
      <c r="R622" s="71">
        <v>591.73638292208602</v>
      </c>
      <c r="S622" s="71">
        <v>123.80669530233</v>
      </c>
      <c r="T622" s="72"/>
      <c r="U622" s="71">
        <v>432137747</v>
      </c>
      <c r="V622" s="71">
        <v>53724</v>
      </c>
      <c r="W622" s="71">
        <v>4737</v>
      </c>
      <c r="X622" s="71">
        <v>452664</v>
      </c>
      <c r="Y622" s="71">
        <v>626663</v>
      </c>
      <c r="Z622" s="71">
        <v>708808</v>
      </c>
      <c r="AA622" s="71">
        <v>268481</v>
      </c>
      <c r="AB622" s="71">
        <v>1464307</v>
      </c>
      <c r="AC622" s="71">
        <v>111770861</v>
      </c>
      <c r="AD622" s="71">
        <v>123.80669530233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2378</v>
      </c>
      <c r="B623" s="70">
        <v>516</v>
      </c>
      <c r="C623" s="70">
        <v>6</v>
      </c>
      <c r="D623" s="70">
        <v>31</v>
      </c>
      <c r="E623" s="70">
        <v>2009</v>
      </c>
      <c r="F623" s="70" t="s">
        <v>176</v>
      </c>
      <c r="G623" s="70" t="s">
        <v>2372</v>
      </c>
      <c r="H623" s="70" t="s">
        <v>2373</v>
      </c>
      <c r="I623" s="148"/>
      <c r="J623" s="71">
        <v>9549.1870142484258</v>
      </c>
      <c r="K623" s="71">
        <v>93.253638238189808</v>
      </c>
      <c r="L623" s="71">
        <v>420.92336615048771</v>
      </c>
      <c r="M623" s="71">
        <v>2108.0544091238062</v>
      </c>
      <c r="N623" s="71">
        <v>1905.778205682725</v>
      </c>
      <c r="O623" s="71">
        <v>1409.4155812263721</v>
      </c>
      <c r="P623" s="71">
        <v>1300.8612537246961</v>
      </c>
      <c r="Q623" s="71">
        <v>84.994633615996904</v>
      </c>
      <c r="R623" s="71">
        <v>520.30847887094171</v>
      </c>
      <c r="S623" s="71">
        <v>133.0739025386905</v>
      </c>
      <c r="T623" s="72"/>
      <c r="U623" s="71">
        <v>358158127</v>
      </c>
      <c r="V623" s="71">
        <v>51222</v>
      </c>
      <c r="W623" s="71">
        <v>6553</v>
      </c>
      <c r="X623" s="71">
        <v>498688</v>
      </c>
      <c r="Y623" s="71">
        <v>630260</v>
      </c>
      <c r="Z623" s="71">
        <v>712494</v>
      </c>
      <c r="AA623" s="71">
        <v>261824</v>
      </c>
      <c r="AB623" s="71">
        <v>1457950</v>
      </c>
      <c r="AC623" s="71">
        <v>95879152</v>
      </c>
      <c r="AD623" s="71">
        <v>133.0739025386905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9343.6810000000005</v>
      </c>
      <c r="BK623" s="71">
        <v>1353.5419999999999</v>
      </c>
      <c r="BL623" s="71">
        <v>264.52099999999996</v>
      </c>
      <c r="BM623" s="71">
        <v>0</v>
      </c>
      <c r="BN623" s="72"/>
      <c r="BO623" s="71">
        <v>0</v>
      </c>
      <c r="BP623" s="71">
        <v>0</v>
      </c>
      <c r="BQ623" s="71">
        <v>122</v>
      </c>
      <c r="BR623" s="71">
        <v>5</v>
      </c>
      <c r="BS623" s="71">
        <v>40</v>
      </c>
      <c r="BT623" s="71">
        <v>0</v>
      </c>
      <c r="BU623"/>
      <c r="BV623" s="70">
        <v>10429.357</v>
      </c>
      <c r="BW623" s="70">
        <v>213.96299999999999</v>
      </c>
      <c r="BX623" s="70">
        <v>78.644000000000005</v>
      </c>
      <c r="BY623" s="70">
        <v>6.5010000000000003</v>
      </c>
      <c r="BZ623" s="70">
        <v>233.279</v>
      </c>
      <c r="CA623" s="70">
        <v>0</v>
      </c>
      <c r="CB623" s="70">
        <v>0</v>
      </c>
      <c r="CC623" s="70">
        <v>0</v>
      </c>
      <c r="CD623" s="70">
        <v>0</v>
      </c>
    </row>
    <row r="624" spans="1:82">
      <c r="A624" s="70" t="s">
        <v>2379</v>
      </c>
      <c r="B624" s="70">
        <v>517</v>
      </c>
      <c r="C624" s="70">
        <v>7</v>
      </c>
      <c r="D624" s="70">
        <v>31</v>
      </c>
      <c r="E624" s="70">
        <v>2010</v>
      </c>
      <c r="F624" s="70" t="s">
        <v>177</v>
      </c>
      <c r="G624" s="70" t="s">
        <v>2372</v>
      </c>
      <c r="H624" s="70" t="s">
        <v>2373</v>
      </c>
      <c r="I624" s="148"/>
      <c r="J624" s="71">
        <v>9187.678523146009</v>
      </c>
      <c r="K624" s="71">
        <v>89.947917133168659</v>
      </c>
      <c r="L624" s="71">
        <v>392.13754831786889</v>
      </c>
      <c r="M624" s="71">
        <v>1882.0931581646939</v>
      </c>
      <c r="N624" s="71">
        <v>1736.0977856040649</v>
      </c>
      <c r="O624" s="71">
        <v>1410.965540461716</v>
      </c>
      <c r="P624" s="71">
        <v>1309.5326906171431</v>
      </c>
      <c r="Q624" s="71">
        <v>88.232440800651005</v>
      </c>
      <c r="R624" s="71">
        <v>518.51496653667152</v>
      </c>
      <c r="S624" s="71">
        <v>124.7168241695578</v>
      </c>
      <c r="T624" s="72"/>
      <c r="U624" s="71">
        <v>379238236</v>
      </c>
      <c r="V624" s="71">
        <v>51222</v>
      </c>
      <c r="W624" s="71">
        <v>6553</v>
      </c>
      <c r="X624" s="71">
        <v>498688</v>
      </c>
      <c r="Y624" s="71">
        <v>633350</v>
      </c>
      <c r="Z624" s="71">
        <v>716592</v>
      </c>
      <c r="AA624" s="71">
        <v>256987</v>
      </c>
      <c r="AB624" s="71">
        <v>1450262</v>
      </c>
      <c r="AC624" s="71">
        <v>90547525</v>
      </c>
      <c r="AD624" s="71">
        <v>124.7168241695578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9462.0049999999992</v>
      </c>
      <c r="BK624" s="71">
        <v>1301.9059999999999</v>
      </c>
      <c r="BL624" s="71">
        <v>204.935</v>
      </c>
      <c r="BM624" s="71">
        <v>0</v>
      </c>
      <c r="BN624" s="72"/>
      <c r="BO624" s="71">
        <v>0</v>
      </c>
      <c r="BP624" s="71">
        <v>0</v>
      </c>
      <c r="BQ624" s="71">
        <v>125</v>
      </c>
      <c r="BR624" s="71">
        <v>5</v>
      </c>
      <c r="BS624" s="71">
        <v>37</v>
      </c>
      <c r="BT624" s="71">
        <v>0</v>
      </c>
      <c r="BU624"/>
      <c r="BV624" s="70">
        <v>10764.829</v>
      </c>
      <c r="BW624" s="70">
        <v>68.587000000000003</v>
      </c>
      <c r="BX624" s="70">
        <v>18.018999999999998</v>
      </c>
      <c r="BY624" s="70">
        <v>0</v>
      </c>
      <c r="BZ624" s="70">
        <v>53.533000000000001</v>
      </c>
      <c r="CA624" s="70">
        <v>0</v>
      </c>
      <c r="CB624" s="70">
        <v>42.008000000000003</v>
      </c>
      <c r="CC624" s="70">
        <v>21.87</v>
      </c>
      <c r="CD624" s="70">
        <v>0</v>
      </c>
    </row>
    <row r="625" spans="1:82">
      <c r="A625" s="70" t="s">
        <v>2380</v>
      </c>
      <c r="B625" s="70">
        <v>518</v>
      </c>
      <c r="C625" s="70">
        <v>8</v>
      </c>
      <c r="D625" s="70">
        <v>31</v>
      </c>
      <c r="E625" s="70">
        <v>2011</v>
      </c>
      <c r="F625" s="70" t="s">
        <v>178</v>
      </c>
      <c r="G625" s="70" t="s">
        <v>2372</v>
      </c>
      <c r="H625" s="70" t="s">
        <v>2373</v>
      </c>
      <c r="I625" s="148"/>
      <c r="J625" s="71">
        <v>11166.48542292105</v>
      </c>
      <c r="K625" s="71">
        <v>129.33038238430959</v>
      </c>
      <c r="L625" s="71">
        <v>314.26451244610001</v>
      </c>
      <c r="M625" s="71">
        <v>2611.880413057796</v>
      </c>
      <c r="N625" s="71">
        <v>2492.7722787283692</v>
      </c>
      <c r="O625" s="71">
        <v>1394.7526943092744</v>
      </c>
      <c r="P625" s="71">
        <v>1249.7577440693808</v>
      </c>
      <c r="Q625" s="71">
        <v>101.145538758217</v>
      </c>
      <c r="R625" s="71">
        <v>490.43977665281949</v>
      </c>
      <c r="S625" s="71">
        <v>135.81306823685699</v>
      </c>
      <c r="T625" s="72"/>
      <c r="U625" s="71">
        <v>433949888</v>
      </c>
      <c r="V625" s="71">
        <v>51222</v>
      </c>
      <c r="W625" s="71">
        <v>6553</v>
      </c>
      <c r="X625" s="71">
        <v>498688</v>
      </c>
      <c r="Y625" s="71">
        <v>635273</v>
      </c>
      <c r="Z625" s="71">
        <v>723747</v>
      </c>
      <c r="AA625" s="71">
        <v>252555</v>
      </c>
      <c r="AB625" s="71">
        <v>1441291</v>
      </c>
      <c r="AC625" s="71">
        <v>85503149</v>
      </c>
      <c r="AD625" s="71">
        <v>135.81306823685699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9629.6640000000007</v>
      </c>
      <c r="BK625" s="71">
        <v>1585.4069999999999</v>
      </c>
      <c r="BL625" s="71">
        <v>252.63799999999998</v>
      </c>
      <c r="BM625" s="71">
        <v>0</v>
      </c>
      <c r="BN625" s="72"/>
      <c r="BO625" s="71">
        <v>0</v>
      </c>
      <c r="BP625" s="71">
        <v>0</v>
      </c>
      <c r="BQ625" s="71">
        <v>132</v>
      </c>
      <c r="BR625" s="71">
        <v>5</v>
      </c>
      <c r="BS625" s="71">
        <v>41</v>
      </c>
      <c r="BT625" s="71">
        <v>0</v>
      </c>
      <c r="BU625"/>
      <c r="BV625" s="70">
        <v>10868.198</v>
      </c>
      <c r="BW625" s="70">
        <v>266.12</v>
      </c>
      <c r="BX625" s="70">
        <v>19.706</v>
      </c>
      <c r="BY625" s="70">
        <v>6.319</v>
      </c>
      <c r="BZ625" s="70">
        <v>249.53899999999999</v>
      </c>
      <c r="CA625" s="70">
        <v>0</v>
      </c>
      <c r="CB625" s="70">
        <v>36.869</v>
      </c>
      <c r="CC625" s="70">
        <v>20.957999999999998</v>
      </c>
      <c r="CD625" s="70">
        <v>0</v>
      </c>
    </row>
    <row r="626" spans="1:82">
      <c r="A626" s="70" t="s">
        <v>2381</v>
      </c>
      <c r="B626" s="70">
        <v>519</v>
      </c>
      <c r="C626" s="70">
        <v>9</v>
      </c>
      <c r="D626" s="70">
        <v>31</v>
      </c>
      <c r="E626" s="70">
        <v>2012</v>
      </c>
      <c r="F626" s="70" t="s">
        <v>179</v>
      </c>
      <c r="G626" s="70" t="s">
        <v>2372</v>
      </c>
      <c r="H626" s="70" t="s">
        <v>2373</v>
      </c>
      <c r="I626" s="148"/>
      <c r="J626" s="71">
        <v>13210.01734294682</v>
      </c>
      <c r="K626" s="71">
        <v>130.16002912705059</v>
      </c>
      <c r="L626" s="71">
        <v>312.33794142192471</v>
      </c>
      <c r="M626" s="71">
        <v>2928.7080058214292</v>
      </c>
      <c r="N626" s="71">
        <v>2869.162065625178</v>
      </c>
      <c r="O626" s="71">
        <v>1398.2755838329426</v>
      </c>
      <c r="P626" s="71">
        <v>1233.8165792918303</v>
      </c>
      <c r="Q626" s="71">
        <v>109.80307704353</v>
      </c>
      <c r="R626" s="71">
        <v>494.20407339899668</v>
      </c>
      <c r="S626" s="71">
        <v>135.21957570544021</v>
      </c>
      <c r="T626" s="72"/>
      <c r="U626" s="71">
        <v>402981635</v>
      </c>
      <c r="V626" s="71">
        <v>51222</v>
      </c>
      <c r="W626" s="71">
        <v>6553</v>
      </c>
      <c r="X626" s="71">
        <v>498688</v>
      </c>
      <c r="Y626" s="71">
        <v>643076</v>
      </c>
      <c r="Z626" s="71">
        <v>731330</v>
      </c>
      <c r="AA626" s="71">
        <v>247923</v>
      </c>
      <c r="AB626" s="71">
        <v>1440117</v>
      </c>
      <c r="AC626" s="71">
        <v>83927817</v>
      </c>
      <c r="AD626" s="71">
        <v>135.21957570544021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9684.1020000000008</v>
      </c>
      <c r="BK626" s="71">
        <v>1600.617</v>
      </c>
      <c r="BL626" s="71">
        <v>301.25799999999998</v>
      </c>
      <c r="BM626" s="71">
        <v>0</v>
      </c>
      <c r="BN626" s="72"/>
      <c r="BO626" s="71">
        <v>0</v>
      </c>
      <c r="BP626" s="71">
        <v>0</v>
      </c>
      <c r="BQ626" s="71">
        <v>126</v>
      </c>
      <c r="BR626" s="71">
        <v>6</v>
      </c>
      <c r="BS626" s="71">
        <v>42</v>
      </c>
      <c r="BT626" s="71">
        <v>0</v>
      </c>
      <c r="BU626"/>
      <c r="BV626" s="70">
        <v>10971.864</v>
      </c>
      <c r="BW626" s="70">
        <v>195.92699999999999</v>
      </c>
      <c r="BX626" s="70">
        <v>74.722999999999999</v>
      </c>
      <c r="BY626" s="70">
        <v>6.2320000000000002</v>
      </c>
      <c r="BZ626" s="70">
        <v>289.08300000000003</v>
      </c>
      <c r="CA626" s="70">
        <v>0</v>
      </c>
      <c r="CB626" s="70">
        <v>30.649000000000001</v>
      </c>
      <c r="CC626" s="70">
        <v>17.498999999999999</v>
      </c>
      <c r="CD626" s="70">
        <v>0</v>
      </c>
    </row>
    <row r="627" spans="1:82">
      <c r="A627" s="70" t="s">
        <v>2382</v>
      </c>
      <c r="B627" s="70">
        <v>520</v>
      </c>
      <c r="C627" s="70">
        <v>10</v>
      </c>
      <c r="D627" s="70">
        <v>31</v>
      </c>
      <c r="E627" s="70">
        <v>2013</v>
      </c>
      <c r="F627" s="70" t="s">
        <v>180</v>
      </c>
      <c r="G627" s="70" t="s">
        <v>2372</v>
      </c>
      <c r="H627" s="70" t="s">
        <v>2373</v>
      </c>
      <c r="I627" s="148"/>
      <c r="J627" s="71">
        <v>12052.581825641349</v>
      </c>
      <c r="K627" s="71">
        <v>108.48583139053559</v>
      </c>
      <c r="L627" s="71">
        <v>322.833480558963</v>
      </c>
      <c r="M627" s="71">
        <v>2973.9644860795711</v>
      </c>
      <c r="N627" s="71">
        <v>3012.289151901678</v>
      </c>
      <c r="O627" s="71">
        <v>1354.6818148294226</v>
      </c>
      <c r="P627" s="71">
        <v>1225.6125377443566</v>
      </c>
      <c r="Q627" s="71">
        <v>111.122393522961</v>
      </c>
      <c r="R627" s="71">
        <v>477.0938504561268</v>
      </c>
      <c r="S627" s="71">
        <v>146.37329153709661</v>
      </c>
      <c r="T627" s="72"/>
      <c r="U627" s="71">
        <v>406775880</v>
      </c>
      <c r="V627" s="71">
        <v>51222</v>
      </c>
      <c r="W627" s="71">
        <v>6553</v>
      </c>
      <c r="X627" s="71">
        <v>498688</v>
      </c>
      <c r="Y627" s="71">
        <v>645431</v>
      </c>
      <c r="Z627" s="71">
        <v>740164</v>
      </c>
      <c r="AA627" s="71">
        <v>245350</v>
      </c>
      <c r="AB627" s="71">
        <v>1436527</v>
      </c>
      <c r="AC627" s="71">
        <v>79088711</v>
      </c>
      <c r="AD627" s="71">
        <v>146.37329153709661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10209.155000000001</v>
      </c>
      <c r="BK627" s="71">
        <v>1619.202</v>
      </c>
      <c r="BL627" s="71">
        <v>379.72799999999995</v>
      </c>
      <c r="BM627" s="71">
        <v>0</v>
      </c>
      <c r="BN627" s="72"/>
      <c r="BO627" s="71">
        <v>0</v>
      </c>
      <c r="BP627" s="71">
        <v>0</v>
      </c>
      <c r="BQ627" s="71">
        <v>125</v>
      </c>
      <c r="BR627" s="71">
        <v>6</v>
      </c>
      <c r="BS627" s="71">
        <v>43</v>
      </c>
      <c r="BT627" s="71">
        <v>0</v>
      </c>
      <c r="BU627"/>
      <c r="BV627" s="70">
        <v>11551.349</v>
      </c>
      <c r="BW627" s="70">
        <v>179.14</v>
      </c>
      <c r="BX627" s="70">
        <v>110.518</v>
      </c>
      <c r="BY627" s="70">
        <v>6.617</v>
      </c>
      <c r="BZ627" s="70">
        <v>306.77800000000002</v>
      </c>
      <c r="CA627" s="70">
        <v>0</v>
      </c>
      <c r="CB627" s="70">
        <v>36.609000000000002</v>
      </c>
      <c r="CC627" s="70">
        <v>17.074000000000002</v>
      </c>
      <c r="CD627" s="70">
        <v>0</v>
      </c>
    </row>
    <row r="628" spans="1:82">
      <c r="A628" s="70" t="s">
        <v>2383</v>
      </c>
      <c r="B628" s="70">
        <v>521</v>
      </c>
      <c r="C628" s="70">
        <v>11</v>
      </c>
      <c r="D628" s="70">
        <v>31</v>
      </c>
      <c r="E628" s="70">
        <v>2014</v>
      </c>
      <c r="F628" s="70" t="s">
        <v>181</v>
      </c>
      <c r="G628" s="70" t="s">
        <v>2372</v>
      </c>
      <c r="H628" s="70" t="s">
        <v>2373</v>
      </c>
      <c r="I628" s="148"/>
      <c r="J628" s="71">
        <v>10683.93030098157</v>
      </c>
      <c r="K628" s="71">
        <v>107.9546897308547</v>
      </c>
      <c r="L628" s="71">
        <v>364.14483011587839</v>
      </c>
      <c r="M628" s="71">
        <v>2787.0318359189878</v>
      </c>
      <c r="N628" s="71">
        <v>2774.5956068423561</v>
      </c>
      <c r="O628" s="71">
        <v>1297.724353026241</v>
      </c>
      <c r="P628" s="71">
        <v>1218.2547708826835</v>
      </c>
      <c r="Q628" s="71">
        <v>105.861268851364</v>
      </c>
      <c r="R628" s="71">
        <v>466.10607037302952</v>
      </c>
      <c r="S628" s="71">
        <v>139.24573380477639</v>
      </c>
      <c r="T628" s="72"/>
      <c r="U628" s="71">
        <v>413917797</v>
      </c>
      <c r="V628" s="71">
        <v>43051</v>
      </c>
      <c r="W628" s="71">
        <v>6302</v>
      </c>
      <c r="X628" s="71">
        <v>487335</v>
      </c>
      <c r="Y628" s="71">
        <v>647461</v>
      </c>
      <c r="Z628" s="71">
        <v>746781</v>
      </c>
      <c r="AA628" s="71">
        <v>242616</v>
      </c>
      <c r="AB628" s="71">
        <v>1426367</v>
      </c>
      <c r="AC628" s="71">
        <v>77510204</v>
      </c>
      <c r="AD628" s="71">
        <v>139.24573380477639</v>
      </c>
      <c r="AE628" s="72"/>
      <c r="AF628" s="71"/>
      <c r="AG628" s="71"/>
      <c r="AH628" s="71"/>
      <c r="AI628" s="71"/>
      <c r="AJ628" s="71"/>
      <c r="AK628" s="71"/>
      <c r="AL628" s="71"/>
      <c r="AM628" s="71"/>
      <c r="AN628" s="71"/>
      <c r="AO628" s="71"/>
      <c r="AP628" s="71"/>
      <c r="AQ628" s="72"/>
      <c r="AR628" s="71">
        <v>28209</v>
      </c>
      <c r="AS628" s="71">
        <v>5205</v>
      </c>
      <c r="AT628" s="71">
        <v>7</v>
      </c>
      <c r="AU628" s="71">
        <v>4</v>
      </c>
      <c r="AV628" s="71">
        <v>0</v>
      </c>
      <c r="AW628" s="71">
        <v>2</v>
      </c>
      <c r="AX628" s="71"/>
      <c r="AY628" s="72"/>
      <c r="AZ628" s="71">
        <v>119986.558</v>
      </c>
      <c r="BA628" s="71">
        <v>282197.39899999998</v>
      </c>
      <c r="BB628" s="71">
        <v>89300</v>
      </c>
      <c r="BC628" s="71">
        <v>6615</v>
      </c>
      <c r="BD628" s="71">
        <v>0</v>
      </c>
      <c r="BE628" s="71">
        <v>12984</v>
      </c>
      <c r="BF628" s="71"/>
      <c r="BG628" s="72"/>
      <c r="BH628" s="71">
        <v>0</v>
      </c>
      <c r="BI628" s="71">
        <v>0</v>
      </c>
      <c r="BJ628" s="71">
        <v>9881.8050000000003</v>
      </c>
      <c r="BK628" s="71">
        <v>1480.4390000000001</v>
      </c>
      <c r="BL628" s="71">
        <v>394.94900000000001</v>
      </c>
      <c r="BM628" s="71">
        <v>0</v>
      </c>
      <c r="BN628" s="72"/>
      <c r="BO628" s="71">
        <v>0</v>
      </c>
      <c r="BP628" s="71">
        <v>0</v>
      </c>
      <c r="BQ628" s="71">
        <v>125</v>
      </c>
      <c r="BR628" s="71">
        <v>6</v>
      </c>
      <c r="BS628" s="71">
        <v>43</v>
      </c>
      <c r="BT628" s="71">
        <v>0</v>
      </c>
      <c r="BU628"/>
      <c r="BV628" s="70">
        <v>11069.936</v>
      </c>
      <c r="BW628" s="70">
        <v>191.077</v>
      </c>
      <c r="BX628" s="70">
        <v>113.29900000000001</v>
      </c>
      <c r="BY628" s="70">
        <v>7.4290000000000003</v>
      </c>
      <c r="BZ628" s="70">
        <v>327.37099999999998</v>
      </c>
      <c r="CA628" s="70">
        <v>0</v>
      </c>
      <c r="CB628" s="70">
        <v>39.814</v>
      </c>
      <c r="CC628" s="70">
        <v>8.2669999999999995</v>
      </c>
      <c r="CD628" s="70">
        <v>0</v>
      </c>
    </row>
    <row r="629" spans="1:82">
      <c r="A629" s="70" t="s">
        <v>2384</v>
      </c>
      <c r="B629" s="70">
        <v>522</v>
      </c>
      <c r="C629" s="70">
        <v>12</v>
      </c>
      <c r="D629" s="70">
        <v>31</v>
      </c>
      <c r="E629" s="70">
        <v>2015</v>
      </c>
      <c r="F629" s="70" t="s">
        <v>182</v>
      </c>
      <c r="G629" s="70" t="s">
        <v>2372</v>
      </c>
      <c r="H629" s="70" t="s">
        <v>2373</v>
      </c>
      <c r="I629" s="148"/>
      <c r="J629" s="71">
        <v>11085.17482602529</v>
      </c>
      <c r="K629" s="71">
        <v>101.346821093532</v>
      </c>
      <c r="L629" s="71">
        <v>292.20372759879763</v>
      </c>
      <c r="M629" s="71">
        <v>2618.6592792748211</v>
      </c>
      <c r="N629" s="71">
        <v>2425.2937709938151</v>
      </c>
      <c r="O629" s="71">
        <v>1292.4111026848329</v>
      </c>
      <c r="P629" s="71">
        <v>1206.4027580267618</v>
      </c>
      <c r="Q629" s="71">
        <v>102.87793692544599</v>
      </c>
      <c r="R629" s="71">
        <v>467.26449421938293</v>
      </c>
      <c r="S629" s="71">
        <v>115.06081127435181</v>
      </c>
      <c r="T629" s="72"/>
      <c r="U629" s="71">
        <v>408838091</v>
      </c>
      <c r="V629" s="71">
        <v>43051</v>
      </c>
      <c r="W629" s="71">
        <v>6302</v>
      </c>
      <c r="X629" s="71">
        <v>487335</v>
      </c>
      <c r="Y629" s="71">
        <v>649791</v>
      </c>
      <c r="Z629" s="71">
        <v>750881</v>
      </c>
      <c r="AA629" s="71">
        <v>240066</v>
      </c>
      <c r="AB629" s="71">
        <v>1415997</v>
      </c>
      <c r="AC629" s="71">
        <v>79871241</v>
      </c>
      <c r="AD629" s="71">
        <v>115.06081127435181</v>
      </c>
      <c r="AE629" s="72"/>
      <c r="AF629" s="71">
        <v>5119976931.8334541</v>
      </c>
      <c r="AG629" s="71">
        <v>72901425.187853917</v>
      </c>
      <c r="AH629" s="71">
        <v>61124812.259164162</v>
      </c>
      <c r="AI629" s="71">
        <v>2863309297.5358038</v>
      </c>
      <c r="AJ629" s="71">
        <v>3247905781.98945</v>
      </c>
      <c r="AK629" s="71"/>
      <c r="AL629" s="71"/>
      <c r="AM629" s="71">
        <v>194056448.96598831</v>
      </c>
      <c r="AN629" s="71"/>
      <c r="AO629" s="71"/>
      <c r="AP629" s="71">
        <v>11559274697.771713</v>
      </c>
      <c r="AQ629" s="72"/>
      <c r="AR629" s="71">
        <v>30444</v>
      </c>
      <c r="AS629" s="71">
        <v>6745</v>
      </c>
      <c r="AT629" s="71">
        <v>8</v>
      </c>
      <c r="AU629" s="71">
        <v>6</v>
      </c>
      <c r="AV629" s="71">
        <v>0</v>
      </c>
      <c r="AW629" s="71">
        <v>3</v>
      </c>
      <c r="AX629" s="71"/>
      <c r="AY629" s="72"/>
      <c r="AZ629" s="71">
        <v>131631.899</v>
      </c>
      <c r="BA629" s="71">
        <v>414490.61900000001</v>
      </c>
      <c r="BB629" s="71">
        <v>96200</v>
      </c>
      <c r="BC629" s="71">
        <v>7194.9</v>
      </c>
      <c r="BD629" s="71">
        <v>0</v>
      </c>
      <c r="BE629" s="71">
        <v>13644</v>
      </c>
      <c r="BF629" s="71"/>
      <c r="BG629" s="72"/>
      <c r="BH629" s="71">
        <v>0</v>
      </c>
      <c r="BI629" s="71">
        <v>0</v>
      </c>
      <c r="BJ629" s="71">
        <v>9940.6360000000004</v>
      </c>
      <c r="BK629" s="71">
        <v>1677.6590000000001</v>
      </c>
      <c r="BL629" s="71">
        <v>403.93399999999997</v>
      </c>
      <c r="BM629" s="71">
        <v>0</v>
      </c>
      <c r="BN629" s="72"/>
      <c r="BO629" s="71">
        <v>0</v>
      </c>
      <c r="BP629" s="71">
        <v>0</v>
      </c>
      <c r="BQ629" s="71">
        <v>124</v>
      </c>
      <c r="BR629" s="71">
        <v>6</v>
      </c>
      <c r="BS629" s="71">
        <v>41</v>
      </c>
      <c r="BT629" s="71">
        <v>0</v>
      </c>
      <c r="BU629"/>
      <c r="BV629" s="70">
        <v>11339.781000000001</v>
      </c>
      <c r="BW629" s="70">
        <v>188.89400000000001</v>
      </c>
      <c r="BX629" s="70">
        <v>137.94800000000001</v>
      </c>
      <c r="BY629" s="70">
        <v>7.2750000000000004</v>
      </c>
      <c r="BZ629" s="70">
        <v>303.84300000000002</v>
      </c>
      <c r="CA629" s="70">
        <v>0</v>
      </c>
      <c r="CB629" s="70">
        <v>32.805</v>
      </c>
      <c r="CC629" s="70">
        <v>7.5490000000000004</v>
      </c>
      <c r="CD629" s="70">
        <v>4.1340000000000003</v>
      </c>
    </row>
    <row r="630" spans="1:82">
      <c r="A630" s="70" t="s">
        <v>2385</v>
      </c>
      <c r="B630" s="70">
        <v>523</v>
      </c>
      <c r="C630" s="70">
        <v>13</v>
      </c>
      <c r="D630" s="70">
        <v>31</v>
      </c>
      <c r="E630" s="70">
        <v>2016</v>
      </c>
      <c r="F630" s="70" t="s">
        <v>155</v>
      </c>
      <c r="G630" s="70" t="s">
        <v>2372</v>
      </c>
      <c r="H630" s="70" t="s">
        <v>2373</v>
      </c>
      <c r="I630" s="148"/>
      <c r="J630" s="71">
        <v>9994.4473847248282</v>
      </c>
      <c r="K630" s="71">
        <v>94.077110230068783</v>
      </c>
      <c r="L630" s="71">
        <v>292.0721977523537</v>
      </c>
      <c r="M630" s="71">
        <v>1993.3326483560716</v>
      </c>
      <c r="N630" s="71">
        <v>2042.3681909652048</v>
      </c>
      <c r="O630" s="71">
        <v>1285.6449645498215</v>
      </c>
      <c r="P630" s="71">
        <v>1173.6097070065641</v>
      </c>
      <c r="Q630" s="71">
        <v>99.260954540136737</v>
      </c>
      <c r="R630" s="71">
        <v>459.18562608392847</v>
      </c>
      <c r="S630" s="71">
        <v>137.21591024173</v>
      </c>
      <c r="T630" s="72"/>
      <c r="U630" s="71">
        <v>380764077</v>
      </c>
      <c r="V630" s="71">
        <v>43051</v>
      </c>
      <c r="W630" s="71">
        <v>6302</v>
      </c>
      <c r="X630" s="71">
        <v>487335</v>
      </c>
      <c r="Y630" s="71">
        <v>651763</v>
      </c>
      <c r="Z630" s="71">
        <v>756132</v>
      </c>
      <c r="AA630" s="71">
        <v>241547</v>
      </c>
      <c r="AB630" s="71">
        <v>1405325</v>
      </c>
      <c r="AC630" s="71">
        <v>78424384.950586587</v>
      </c>
      <c r="AD630" s="71">
        <v>137.21591024173</v>
      </c>
      <c r="AE630" s="72"/>
      <c r="AF630" s="71">
        <v>4579418238.866168</v>
      </c>
      <c r="AG630" s="71">
        <v>70946892.99610424</v>
      </c>
      <c r="AH630" s="71">
        <v>49618482.281359173</v>
      </c>
      <c r="AI630" s="71">
        <v>2876187334.800518</v>
      </c>
      <c r="AJ630" s="71">
        <v>3407644461.8571868</v>
      </c>
      <c r="AK630" s="71"/>
      <c r="AL630" s="71"/>
      <c r="AM630" s="71">
        <v>192743522.6934965</v>
      </c>
      <c r="AN630" s="71"/>
      <c r="AO630" s="71"/>
      <c r="AP630" s="71">
        <v>11176558933.494833</v>
      </c>
      <c r="AQ630" s="72"/>
      <c r="AR630" s="71">
        <v>32801</v>
      </c>
      <c r="AS630" s="71">
        <v>7624</v>
      </c>
      <c r="AT630" s="71">
        <v>10</v>
      </c>
      <c r="AU630" s="71">
        <v>8</v>
      </c>
      <c r="AV630" s="71">
        <v>0</v>
      </c>
      <c r="AW630" s="71">
        <v>3</v>
      </c>
      <c r="AX630" s="71"/>
      <c r="AY630" s="72"/>
      <c r="AZ630" s="71">
        <v>144265.23499999999</v>
      </c>
      <c r="BA630" s="71">
        <v>481806.51899999991</v>
      </c>
      <c r="BB630" s="71">
        <v>96226.6</v>
      </c>
      <c r="BC630" s="71">
        <v>7621.9</v>
      </c>
      <c r="BD630" s="71">
        <v>0</v>
      </c>
      <c r="BE630" s="71">
        <v>13644</v>
      </c>
      <c r="BF630" s="71"/>
      <c r="BG630" s="72"/>
      <c r="BH630" s="71">
        <v>0</v>
      </c>
      <c r="BI630" s="71">
        <v>0</v>
      </c>
      <c r="BJ630" s="71">
        <v>9613.9</v>
      </c>
      <c r="BK630" s="71">
        <v>1605.306</v>
      </c>
      <c r="BL630" s="71">
        <v>557.23599999999999</v>
      </c>
      <c r="BM630" s="71">
        <v>0</v>
      </c>
      <c r="BN630" s="72"/>
      <c r="BO630" s="71">
        <v>0</v>
      </c>
      <c r="BP630" s="71">
        <v>0</v>
      </c>
      <c r="BQ630" s="71">
        <v>128</v>
      </c>
      <c r="BR630" s="71">
        <v>6</v>
      </c>
      <c r="BS630" s="71">
        <v>40</v>
      </c>
      <c r="BT630" s="71">
        <v>0</v>
      </c>
      <c r="BU630"/>
      <c r="BV630" s="70">
        <v>10971.88</v>
      </c>
      <c r="BW630" s="70">
        <v>180.84299999999999</v>
      </c>
      <c r="BX630" s="70">
        <v>139.04499999999999</v>
      </c>
      <c r="BY630" s="70">
        <v>161.738</v>
      </c>
      <c r="BZ630" s="70">
        <v>279.25900000000001</v>
      </c>
      <c r="CA630" s="70">
        <v>0</v>
      </c>
      <c r="CB630" s="70">
        <v>31.741</v>
      </c>
      <c r="CC630" s="70">
        <v>7.9859999999999998</v>
      </c>
      <c r="CD630" s="70">
        <v>3.95</v>
      </c>
    </row>
    <row r="631" spans="1:82">
      <c r="A631" s="70" t="s">
        <v>2386</v>
      </c>
      <c r="B631" s="70">
        <v>524</v>
      </c>
      <c r="C631" s="70">
        <v>14</v>
      </c>
      <c r="D631" s="70">
        <v>31</v>
      </c>
      <c r="E631" s="70">
        <v>2017</v>
      </c>
      <c r="F631" s="70" t="s">
        <v>156</v>
      </c>
      <c r="G631" s="70" t="s">
        <v>2372</v>
      </c>
      <c r="H631" s="70" t="s">
        <v>2373</v>
      </c>
      <c r="I631" s="148"/>
      <c r="J631" s="71">
        <v>9729.7156622243238</v>
      </c>
      <c r="K631" s="71">
        <v>94.568281994768938</v>
      </c>
      <c r="L631" s="71">
        <v>267.42054299058447</v>
      </c>
      <c r="M631" s="71">
        <v>1934.7936151956462</v>
      </c>
      <c r="N631" s="71">
        <v>2181.214980518776</v>
      </c>
      <c r="O631" s="71">
        <v>1271.9101031129512</v>
      </c>
      <c r="P631" s="71">
        <v>1157.1953333755521</v>
      </c>
      <c r="Q631" s="71">
        <v>95.237178553453205</v>
      </c>
      <c r="R631" s="71">
        <v>444.35055293752629</v>
      </c>
      <c r="S631" s="71">
        <v>138.50359016804319</v>
      </c>
      <c r="T631" s="72"/>
      <c r="U631" s="71">
        <v>417849497</v>
      </c>
      <c r="V631" s="71">
        <v>43051</v>
      </c>
      <c r="W631" s="71">
        <v>6302</v>
      </c>
      <c r="X631" s="71">
        <v>487335</v>
      </c>
      <c r="Y631" s="71">
        <v>653377</v>
      </c>
      <c r="Z631" s="71">
        <v>760463</v>
      </c>
      <c r="AA631" s="71">
        <v>239687</v>
      </c>
      <c r="AB631" s="71">
        <v>1394339</v>
      </c>
      <c r="AC631" s="71">
        <v>77396529.999999985</v>
      </c>
      <c r="AD631" s="71">
        <v>138.50359016804319</v>
      </c>
      <c r="AE631" s="72"/>
      <c r="AF631" s="71">
        <v>4330333110.2201014</v>
      </c>
      <c r="AG631" s="71">
        <v>71423827.908445969</v>
      </c>
      <c r="AH631" s="71">
        <v>57920560.645968057</v>
      </c>
      <c r="AI631" s="71">
        <v>2819164097.495564</v>
      </c>
      <c r="AJ631" s="71">
        <v>3592125566.6617932</v>
      </c>
      <c r="AK631" s="71"/>
      <c r="AL631" s="71"/>
      <c r="AM631" s="71">
        <v>191536001.1256057</v>
      </c>
      <c r="AN631" s="71"/>
      <c r="AO631" s="71"/>
      <c r="AP631" s="71">
        <v>11062503164.057478</v>
      </c>
      <c r="AQ631" s="72"/>
      <c r="AR631" s="71">
        <v>34886</v>
      </c>
      <c r="AS631" s="71">
        <v>8259</v>
      </c>
      <c r="AT631" s="71">
        <v>10</v>
      </c>
      <c r="AU631" s="71">
        <v>8</v>
      </c>
      <c r="AV631" s="71">
        <v>0</v>
      </c>
      <c r="AW631" s="71">
        <v>5</v>
      </c>
      <c r="AX631" s="71"/>
      <c r="AY631" s="72"/>
      <c r="AZ631" s="71">
        <v>155829.59700000001</v>
      </c>
      <c r="BA631" s="71">
        <v>526656.41900000023</v>
      </c>
      <c r="BB631" s="71">
        <v>96226.6</v>
      </c>
      <c r="BC631" s="71">
        <v>7621.9</v>
      </c>
      <c r="BD631" s="71">
        <v>0</v>
      </c>
      <c r="BE631" s="71">
        <v>27394</v>
      </c>
      <c r="BF631" s="71"/>
      <c r="BG631" s="72"/>
      <c r="BH631" s="71">
        <v>0</v>
      </c>
      <c r="BI631" s="71">
        <v>0</v>
      </c>
      <c r="BJ631" s="71">
        <v>9268.9089999999997</v>
      </c>
      <c r="BK631" s="71">
        <v>1677.796</v>
      </c>
      <c r="BL631" s="71">
        <v>503.00700000000006</v>
      </c>
      <c r="BM631" s="71">
        <v>0</v>
      </c>
      <c r="BN631" s="72"/>
      <c r="BO631" s="71">
        <v>0</v>
      </c>
      <c r="BP631" s="71">
        <v>0</v>
      </c>
      <c r="BQ631" s="71">
        <v>130</v>
      </c>
      <c r="BR631" s="71">
        <v>6</v>
      </c>
      <c r="BS631" s="71">
        <v>42</v>
      </c>
      <c r="BT631" s="71">
        <v>0</v>
      </c>
      <c r="BU631"/>
      <c r="BV631" s="70">
        <v>10620.380999999999</v>
      </c>
      <c r="BW631" s="70">
        <v>233.626</v>
      </c>
      <c r="BX631" s="70">
        <v>205.727</v>
      </c>
      <c r="BY631" s="70">
        <v>76.486999999999995</v>
      </c>
      <c r="BZ631" s="70">
        <v>261.80599999999998</v>
      </c>
      <c r="CA631" s="70">
        <v>0</v>
      </c>
      <c r="CB631" s="70">
        <v>38.195999999999998</v>
      </c>
      <c r="CC631" s="70">
        <v>8.7569999999999997</v>
      </c>
      <c r="CD631" s="70">
        <v>4.7320000000000002</v>
      </c>
    </row>
    <row r="632" spans="1:82">
      <c r="A632" s="70" t="s">
        <v>2387</v>
      </c>
      <c r="B632" s="70">
        <v>525</v>
      </c>
      <c r="C632" s="70">
        <v>15</v>
      </c>
      <c r="D632" s="70">
        <v>31</v>
      </c>
      <c r="E632" s="70">
        <v>2018</v>
      </c>
      <c r="F632" s="70" t="s">
        <v>183</v>
      </c>
      <c r="G632" s="70" t="s">
        <v>2372</v>
      </c>
      <c r="H632" s="70" t="s">
        <v>2373</v>
      </c>
      <c r="I632" s="148"/>
      <c r="J632" s="71">
        <v>9593.2159006549791</v>
      </c>
      <c r="K632" s="71">
        <v>89.017887301660537</v>
      </c>
      <c r="L632" s="71">
        <v>241.68544772675421</v>
      </c>
      <c r="M632" s="71">
        <v>1932.430131446976</v>
      </c>
      <c r="N632" s="71">
        <v>1878.5007190612007</v>
      </c>
      <c r="O632" s="71">
        <v>1252.516930987932</v>
      </c>
      <c r="P632" s="71">
        <v>1143.5349478033932</v>
      </c>
      <c r="Q632" s="71">
        <v>87.577163712257402</v>
      </c>
      <c r="R632" s="71">
        <v>447.64127758227266</v>
      </c>
      <c r="S632" s="71">
        <v>145.6057965089604</v>
      </c>
      <c r="T632" s="72"/>
      <c r="U632" s="71">
        <v>426403823</v>
      </c>
      <c r="V632" s="71">
        <v>43051</v>
      </c>
      <c r="W632" s="71">
        <v>6302</v>
      </c>
      <c r="X632" s="71">
        <v>487335</v>
      </c>
      <c r="Y632" s="71">
        <v>653958</v>
      </c>
      <c r="Z632" s="71">
        <v>763207</v>
      </c>
      <c r="AA632" s="71">
        <v>239239</v>
      </c>
      <c r="AB632" s="71">
        <v>1381761</v>
      </c>
      <c r="AC632" s="71">
        <v>77664131</v>
      </c>
      <c r="AD632" s="71">
        <v>145.6057965089604</v>
      </c>
      <c r="AE632" s="72"/>
      <c r="AF632" s="71">
        <v>4652668207.1569309</v>
      </c>
      <c r="AG632" s="71">
        <v>63691309.86040476</v>
      </c>
      <c r="AH632" s="71">
        <v>50709227.746875547</v>
      </c>
      <c r="AI632" s="71">
        <v>2769630687.2198572</v>
      </c>
      <c r="AJ632" s="71">
        <v>3039287464.8519902</v>
      </c>
      <c r="AK632" s="71"/>
      <c r="AL632" s="71"/>
      <c r="AM632" s="71">
        <v>190200936.38803869</v>
      </c>
      <c r="AN632" s="71"/>
      <c r="AO632" s="71"/>
      <c r="AP632" s="71">
        <v>10766187833.224098</v>
      </c>
      <c r="AQ632" s="72"/>
      <c r="AR632" s="71">
        <v>37564</v>
      </c>
      <c r="AS632" s="71">
        <v>8962</v>
      </c>
      <c r="AT632" s="71">
        <v>30</v>
      </c>
      <c r="AU632" s="71">
        <v>9</v>
      </c>
      <c r="AV632" s="71">
        <v>0</v>
      </c>
      <c r="AW632" s="71">
        <v>7</v>
      </c>
      <c r="AX632" s="71"/>
      <c r="AY632" s="72"/>
      <c r="AZ632" s="71">
        <v>170482.70399999988</v>
      </c>
      <c r="BA632" s="71">
        <v>574637.31900000002</v>
      </c>
      <c r="BB632" s="71">
        <v>96623</v>
      </c>
      <c r="BC632" s="71">
        <v>7652</v>
      </c>
      <c r="BD632" s="71">
        <v>0</v>
      </c>
      <c r="BE632" s="71">
        <v>29794</v>
      </c>
      <c r="BF632" s="71"/>
      <c r="BG632" s="72"/>
      <c r="BH632" s="71">
        <v>0.98199999999999998</v>
      </c>
      <c r="BI632" s="71">
        <v>0</v>
      </c>
      <c r="BJ632" s="71">
        <v>9245.5059999999994</v>
      </c>
      <c r="BK632" s="71">
        <v>1385.4059999999999</v>
      </c>
      <c r="BL632" s="71">
        <v>356.12400000000002</v>
      </c>
      <c r="BM632" s="71">
        <v>0</v>
      </c>
      <c r="BN632" s="72"/>
      <c r="BO632" s="71">
        <v>2</v>
      </c>
      <c r="BP632" s="71">
        <v>0</v>
      </c>
      <c r="BQ632" s="71">
        <v>128</v>
      </c>
      <c r="BR632" s="71">
        <v>6</v>
      </c>
      <c r="BS632" s="71">
        <v>41</v>
      </c>
      <c r="BT632" s="71">
        <v>0</v>
      </c>
      <c r="BU632"/>
      <c r="BV632" s="70">
        <v>10348.974</v>
      </c>
      <c r="BW632" s="70">
        <v>269.96800000000002</v>
      </c>
      <c r="BX632" s="70">
        <v>119.051</v>
      </c>
      <c r="BY632" s="70">
        <v>8.85</v>
      </c>
      <c r="BZ632" s="70">
        <v>241.17500000000001</v>
      </c>
      <c r="CA632" s="70">
        <v>0</v>
      </c>
      <c r="CB632" s="70">
        <v>0</v>
      </c>
      <c r="CC632" s="70">
        <v>0</v>
      </c>
      <c r="CD632" s="70">
        <v>0</v>
      </c>
    </row>
    <row r="633" spans="1:82">
      <c r="A633" s="70" t="s">
        <v>2388</v>
      </c>
      <c r="B633" s="70">
        <v>526</v>
      </c>
      <c r="C633" s="70">
        <v>16</v>
      </c>
      <c r="D633" s="70">
        <v>31</v>
      </c>
      <c r="E633" s="70">
        <v>2019</v>
      </c>
      <c r="F633" s="70" t="s">
        <v>158</v>
      </c>
      <c r="G633" s="70" t="s">
        <v>2372</v>
      </c>
      <c r="H633" s="70" t="s">
        <v>2373</v>
      </c>
      <c r="I633" s="148"/>
      <c r="J633" s="71">
        <v>9205.9515461906285</v>
      </c>
      <c r="K633" s="71">
        <v>74.631766692131549</v>
      </c>
      <c r="L633" s="71">
        <v>237.9425717278643</v>
      </c>
      <c r="M633" s="71">
        <v>1551.1418798685152</v>
      </c>
      <c r="N633" s="71">
        <v>1541.2527914508864</v>
      </c>
      <c r="O633" s="71">
        <v>1224.0590581288079</v>
      </c>
      <c r="P633" s="71">
        <v>1132.6447786488548</v>
      </c>
      <c r="Q633" s="71">
        <v>84.489374594461196</v>
      </c>
      <c r="R633" s="71">
        <v>453.99106083743754</v>
      </c>
      <c r="S633" s="71">
        <v>149.10642608935288</v>
      </c>
      <c r="T633" s="72"/>
      <c r="U633" s="71">
        <v>430130368</v>
      </c>
      <c r="V633" s="71">
        <v>43051</v>
      </c>
      <c r="W633" s="71">
        <v>6302</v>
      </c>
      <c r="X633" s="71">
        <v>487335</v>
      </c>
      <c r="Y633" s="71">
        <v>655255</v>
      </c>
      <c r="Z633" s="71">
        <v>766343</v>
      </c>
      <c r="AA633" s="71">
        <v>235187</v>
      </c>
      <c r="AB633" s="71">
        <v>1369131</v>
      </c>
      <c r="AC633" s="71">
        <v>80055885</v>
      </c>
      <c r="AD633" s="71">
        <v>149.10642608935291</v>
      </c>
      <c r="AE633" s="72"/>
      <c r="AF633" s="71">
        <v>4591917706.1693707</v>
      </c>
      <c r="AG633" s="71">
        <v>61475424.664356992</v>
      </c>
      <c r="AH633" s="71">
        <v>59186547.614931159</v>
      </c>
      <c r="AI633" s="71">
        <v>2778729438.1588659</v>
      </c>
      <c r="AJ633" s="71">
        <v>3034356875.4008112</v>
      </c>
      <c r="AK633" s="71">
        <v>0</v>
      </c>
      <c r="AL633" s="71">
        <v>0</v>
      </c>
      <c r="AM633" s="71">
        <v>186465335.38735023</v>
      </c>
      <c r="AN633" s="71">
        <v>0</v>
      </c>
      <c r="AO633" s="71">
        <v>0</v>
      </c>
      <c r="AP633" s="71">
        <v>10712131327.395685</v>
      </c>
      <c r="AQ633" s="72"/>
      <c r="AR633" s="71">
        <v>40010</v>
      </c>
      <c r="AS633" s="71">
        <v>9620</v>
      </c>
      <c r="AT633" s="71">
        <v>36</v>
      </c>
      <c r="AU633" s="71">
        <v>9</v>
      </c>
      <c r="AV633" s="71">
        <v>0</v>
      </c>
      <c r="AW633" s="71">
        <v>10</v>
      </c>
      <c r="AX633" s="71"/>
      <c r="AY633" s="72"/>
      <c r="AZ633" s="71">
        <v>184130.8430000002</v>
      </c>
      <c r="BA633" s="71">
        <v>611596.31900000013</v>
      </c>
      <c r="BB633" s="71">
        <v>112721.60000000001</v>
      </c>
      <c r="BC633" s="71">
        <v>7651.9</v>
      </c>
      <c r="BD633" s="71">
        <v>0</v>
      </c>
      <c r="BE633" s="71">
        <v>30895.793000000001</v>
      </c>
      <c r="BF633" s="71"/>
      <c r="BG633" s="72"/>
      <c r="BH633" s="71">
        <v>1.004</v>
      </c>
      <c r="BI633" s="71">
        <v>0</v>
      </c>
      <c r="BJ633" s="71">
        <v>9142.2060000000001</v>
      </c>
      <c r="BK633" s="71">
        <v>1591.2329999999999</v>
      </c>
      <c r="BL633" s="71">
        <v>507.37600000000003</v>
      </c>
      <c r="BM633" s="71">
        <v>0</v>
      </c>
      <c r="BN633" s="72"/>
      <c r="BO633" s="71">
        <v>2</v>
      </c>
      <c r="BP633" s="71">
        <v>0</v>
      </c>
      <c r="BQ633" s="71">
        <v>128</v>
      </c>
      <c r="BR633" s="71">
        <v>6</v>
      </c>
      <c r="BS633" s="71">
        <v>40</v>
      </c>
      <c r="BT633" s="71">
        <v>0</v>
      </c>
      <c r="BU633"/>
      <c r="BV633" s="70">
        <v>10490.454</v>
      </c>
      <c r="BW633" s="70">
        <v>228.899</v>
      </c>
      <c r="BX633" s="70">
        <v>150.845</v>
      </c>
      <c r="BY633" s="70">
        <v>134.578</v>
      </c>
      <c r="BZ633" s="70">
        <v>235.90199999999999</v>
      </c>
      <c r="CA633" s="70">
        <v>1.141</v>
      </c>
      <c r="CB633" s="70">
        <v>0</v>
      </c>
      <c r="CC633" s="70">
        <v>0</v>
      </c>
      <c r="CD633" s="70">
        <v>0</v>
      </c>
    </row>
    <row r="634" spans="1:82">
      <c r="A634" s="70" t="s">
        <v>2389</v>
      </c>
      <c r="B634" s="70">
        <v>527</v>
      </c>
      <c r="C634" s="70">
        <v>17</v>
      </c>
      <c r="D634" s="70">
        <v>31</v>
      </c>
      <c r="E634" s="70">
        <v>2020</v>
      </c>
      <c r="F634" s="70" t="s">
        <v>159</v>
      </c>
      <c r="G634" s="1064" t="s">
        <v>2372</v>
      </c>
      <c r="H634" s="70" t="s">
        <v>2373</v>
      </c>
      <c r="I634" s="148"/>
      <c r="J634" s="71">
        <v>9314.2594502686898</v>
      </c>
      <c r="K634" s="71">
        <v>91.263466445702321</v>
      </c>
      <c r="L634" s="71">
        <v>328.07650007571391</v>
      </c>
      <c r="M634" s="71">
        <v>1908.0733182077154</v>
      </c>
      <c r="N634" s="71">
        <v>2116.8393697743336</v>
      </c>
      <c r="O634" s="71">
        <v>1074.7214818337491</v>
      </c>
      <c r="P634" s="71">
        <v>1066.0804130551669</v>
      </c>
      <c r="Q634" s="71">
        <v>79.9709644570612</v>
      </c>
      <c r="R634" s="71">
        <v>451.38590483420012</v>
      </c>
      <c r="S634" s="71">
        <v>142.35452333206413</v>
      </c>
      <c r="T634" s="72"/>
      <c r="U634" s="71">
        <v>380412785</v>
      </c>
      <c r="V634" s="71">
        <v>42220</v>
      </c>
      <c r="W634" s="71">
        <v>7135</v>
      </c>
      <c r="X634" s="71">
        <v>476971</v>
      </c>
      <c r="Y634" s="71">
        <v>656649</v>
      </c>
      <c r="Z634" s="71">
        <v>767967</v>
      </c>
      <c r="AA634" s="71">
        <v>235288</v>
      </c>
      <c r="AB634" s="71">
        <v>1356343</v>
      </c>
      <c r="AC634" s="71">
        <v>80017074</v>
      </c>
      <c r="AD634" s="71">
        <v>142.35452333206413</v>
      </c>
      <c r="AE634" s="72"/>
      <c r="AF634" s="71">
        <v>4471434888.3937311</v>
      </c>
      <c r="AG634" s="71">
        <v>62256511.106314853</v>
      </c>
      <c r="AH634" s="71">
        <v>92978082.34671846</v>
      </c>
      <c r="AI634" s="71">
        <v>2637836634.534421</v>
      </c>
      <c r="AJ634" s="71">
        <v>3362593764.6690912</v>
      </c>
      <c r="AK634" s="71">
        <v>0</v>
      </c>
      <c r="AL634" s="71">
        <v>0</v>
      </c>
      <c r="AM634" s="71">
        <v>177017830.78503078</v>
      </c>
      <c r="AN634" s="71">
        <v>0</v>
      </c>
      <c r="AO634" s="71">
        <v>0</v>
      </c>
      <c r="AP634" s="71">
        <v>10804117711.835308</v>
      </c>
      <c r="AQ634" s="72"/>
      <c r="AR634" s="71">
        <v>42138</v>
      </c>
      <c r="AS634" s="71">
        <v>10216</v>
      </c>
      <c r="AT634" s="71">
        <v>38</v>
      </c>
      <c r="AU634" s="71">
        <v>10</v>
      </c>
      <c r="AV634" s="71">
        <v>0</v>
      </c>
      <c r="AW634" s="71">
        <v>11</v>
      </c>
      <c r="AX634" s="71"/>
      <c r="AY634" s="72"/>
      <c r="AZ634" s="71">
        <v>196542.14400000049</v>
      </c>
      <c r="BA634" s="71">
        <v>648205.81900000013</v>
      </c>
      <c r="BB634" s="71">
        <v>128744.4</v>
      </c>
      <c r="BC634" s="71">
        <v>7701.7999999999993</v>
      </c>
      <c r="BD634" s="71">
        <v>0</v>
      </c>
      <c r="BE634" s="71">
        <v>93815.792999999991</v>
      </c>
      <c r="BF634" s="71"/>
      <c r="BG634" s="72"/>
      <c r="BH634" s="71">
        <v>2.367</v>
      </c>
      <c r="BI634" s="71">
        <v>0</v>
      </c>
      <c r="BJ634" s="71">
        <v>8743.8559999999998</v>
      </c>
      <c r="BK634" s="71">
        <v>1529.229</v>
      </c>
      <c r="BL634" s="71">
        <v>397.57400000000001</v>
      </c>
      <c r="BM634" s="71">
        <v>0</v>
      </c>
      <c r="BN634" s="72"/>
      <c r="BO634" s="71">
        <v>2</v>
      </c>
      <c r="BP634" s="71">
        <v>0</v>
      </c>
      <c r="BQ634" s="71">
        <v>126</v>
      </c>
      <c r="BR634" s="71">
        <v>6</v>
      </c>
      <c r="BS634" s="71">
        <v>39</v>
      </c>
      <c r="BT634" s="71">
        <v>0</v>
      </c>
      <c r="BU634"/>
      <c r="BV634" s="70">
        <v>9978.8880000000008</v>
      </c>
      <c r="BW634" s="70">
        <v>216.21600000000001</v>
      </c>
      <c r="BX634" s="70">
        <v>127.164</v>
      </c>
      <c r="BY634" s="70">
        <v>116.661</v>
      </c>
      <c r="BZ634" s="70">
        <v>207.41</v>
      </c>
      <c r="CA634" s="70">
        <v>2.7309999999999999</v>
      </c>
      <c r="CB634" s="70">
        <v>19.108000000000001</v>
      </c>
      <c r="CC634" s="70">
        <v>4.8479999999999999</v>
      </c>
      <c r="CD634" s="70">
        <v>0</v>
      </c>
    </row>
    <row r="635" spans="1:82">
      <c r="A635" s="70" t="s">
        <v>2390</v>
      </c>
      <c r="B635" s="70">
        <v>527</v>
      </c>
      <c r="C635" s="70">
        <v>18</v>
      </c>
      <c r="D635" s="70">
        <v>31</v>
      </c>
      <c r="E635" s="70">
        <v>2021</v>
      </c>
      <c r="F635" s="70" t="s">
        <v>160</v>
      </c>
      <c r="G635" s="1064" t="s">
        <v>2372</v>
      </c>
      <c r="H635" s="70" t="s">
        <v>2373</v>
      </c>
      <c r="I635" s="148"/>
      <c r="J635" s="71">
        <v>9279.6463305074212</v>
      </c>
      <c r="K635" s="71">
        <v>93.252214441416655</v>
      </c>
      <c r="L635" s="71">
        <v>304.04346709733949</v>
      </c>
      <c r="M635" s="71">
        <v>1835.4701595341573</v>
      </c>
      <c r="N635" s="71">
        <v>2012.8572131522826</v>
      </c>
      <c r="O635" s="71">
        <v>1041.9677679387371</v>
      </c>
      <c r="P635" s="71">
        <v>1092.8129497143684</v>
      </c>
      <c r="Q635" s="71">
        <v>78.328581670848905</v>
      </c>
      <c r="R635" s="71">
        <v>468.61339145939667</v>
      </c>
      <c r="S635" s="71">
        <v>138.29258902721776</v>
      </c>
      <c r="T635" s="72"/>
      <c r="U635" s="71">
        <v>475816225</v>
      </c>
      <c r="V635" s="71">
        <v>42220</v>
      </c>
      <c r="W635" s="71">
        <v>7135</v>
      </c>
      <c r="X635" s="71">
        <v>476971</v>
      </c>
      <c r="Y635" s="71">
        <v>655708</v>
      </c>
      <c r="Z635" s="71">
        <v>766640</v>
      </c>
      <c r="AA635" s="71">
        <v>235185</v>
      </c>
      <c r="AB635" s="71">
        <v>1341539</v>
      </c>
      <c r="AC635" s="71">
        <v>80588600</v>
      </c>
      <c r="AD635" s="71">
        <v>138.29258902721776</v>
      </c>
      <c r="AE635" s="72"/>
      <c r="AF635" s="71">
        <v>4422109670.4766951</v>
      </c>
      <c r="AG635" s="71">
        <v>66548917.302616134</v>
      </c>
      <c r="AH635" s="71">
        <v>91408754.944536358</v>
      </c>
      <c r="AI635" s="71">
        <v>2845253279.731257</v>
      </c>
      <c r="AJ635" s="71">
        <v>3237281438.1193318</v>
      </c>
      <c r="AK635" s="71">
        <v>0</v>
      </c>
      <c r="AL635" s="71">
        <v>0</v>
      </c>
      <c r="AM635" s="71">
        <v>176095624.78579214</v>
      </c>
      <c r="AN635" s="71">
        <v>0</v>
      </c>
      <c r="AO635" s="71">
        <v>0</v>
      </c>
      <c r="AP635" s="71">
        <v>10838697685.360228</v>
      </c>
      <c r="AQ635" s="72"/>
      <c r="AR635" s="71">
        <v>44521</v>
      </c>
      <c r="AS635" s="71">
        <v>10542</v>
      </c>
      <c r="AT635" s="71">
        <v>38</v>
      </c>
      <c r="AU635" s="71">
        <v>10</v>
      </c>
      <c r="AV635" s="71">
        <v>0</v>
      </c>
      <c r="AW635" s="71">
        <v>11</v>
      </c>
      <c r="AX635" s="71"/>
      <c r="AY635" s="72"/>
      <c r="AZ635" s="71">
        <v>211171.88999999431</v>
      </c>
      <c r="BA635" s="71">
        <v>722253.51899999555</v>
      </c>
      <c r="BB635" s="71">
        <v>128744.4</v>
      </c>
      <c r="BC635" s="71">
        <v>7701.8</v>
      </c>
      <c r="BD635" s="71">
        <v>0</v>
      </c>
      <c r="BE635" s="71">
        <v>93815.793000000005</v>
      </c>
      <c r="BF635" s="71"/>
      <c r="BG635" s="72"/>
      <c r="BH635" s="71">
        <v>2.0489999999999999</v>
      </c>
      <c r="BI635" s="71">
        <v>0</v>
      </c>
      <c r="BJ635" s="71">
        <v>9466.9850000000006</v>
      </c>
      <c r="BK635" s="71">
        <v>1524.038</v>
      </c>
      <c r="BL635" s="71">
        <v>485.024</v>
      </c>
      <c r="BM635" s="71">
        <v>0</v>
      </c>
      <c r="BN635" s="72"/>
      <c r="BO635" s="71">
        <v>2</v>
      </c>
      <c r="BP635" s="71">
        <v>0</v>
      </c>
      <c r="BQ635" s="71">
        <v>128</v>
      </c>
      <c r="BR635" s="71">
        <v>6</v>
      </c>
      <c r="BS635" s="71">
        <v>39</v>
      </c>
      <c r="BT635" s="71">
        <v>0</v>
      </c>
      <c r="BU635"/>
      <c r="BV635" s="70">
        <v>10670.928</v>
      </c>
      <c r="BW635" s="70">
        <v>269.95600000000002</v>
      </c>
      <c r="BX635" s="70">
        <v>116.004</v>
      </c>
      <c r="BY635" s="70">
        <v>158.84200000000001</v>
      </c>
      <c r="BZ635" s="70">
        <v>227.81299999999999</v>
      </c>
      <c r="CA635" s="70">
        <v>0</v>
      </c>
      <c r="CB635" s="70">
        <v>28.263999999999999</v>
      </c>
      <c r="CC635" s="70">
        <v>6.2889999999999997</v>
      </c>
      <c r="CD635" s="70">
        <v>0</v>
      </c>
    </row>
    <row r="636" spans="1:82">
      <c r="A636" s="70" t="s">
        <v>2391</v>
      </c>
      <c r="B636" s="70">
        <v>527</v>
      </c>
      <c r="C636" s="70">
        <v>19</v>
      </c>
      <c r="D636" s="70">
        <v>31</v>
      </c>
      <c r="E636" s="70">
        <v>2022</v>
      </c>
      <c r="F636" s="70" t="s">
        <v>161</v>
      </c>
      <c r="G636" s="70" t="s">
        <v>2372</v>
      </c>
      <c r="H636" s="70" t="s">
        <v>2373</v>
      </c>
      <c r="I636" s="148"/>
      <c r="J636" s="71">
        <v>7704.0635824620185</v>
      </c>
      <c r="K636" s="71">
        <v>79.268815414060768</v>
      </c>
      <c r="L636" s="71">
        <v>282.38695741428376</v>
      </c>
      <c r="M636" s="71">
        <v>1513.6782331980151</v>
      </c>
      <c r="N636" s="71">
        <v>1679.9462905537605</v>
      </c>
      <c r="O636" s="71">
        <v>1096.6664948033763</v>
      </c>
      <c r="P636" s="71">
        <v>1078.811213942806</v>
      </c>
      <c r="Q636" s="71">
        <v>78.131171927764655</v>
      </c>
      <c r="R636" s="71">
        <v>456.87391200794588</v>
      </c>
      <c r="S636" s="71">
        <v>138.45288181892678</v>
      </c>
      <c r="T636" s="72"/>
      <c r="U636" s="71">
        <v>540735665</v>
      </c>
      <c r="V636" s="71">
        <v>42220</v>
      </c>
      <c r="W636" s="71">
        <v>7135</v>
      </c>
      <c r="X636" s="71">
        <v>476971</v>
      </c>
      <c r="Y636" s="71">
        <v>656678</v>
      </c>
      <c r="Z636" s="71">
        <v>766628</v>
      </c>
      <c r="AA636" s="71">
        <v>235711</v>
      </c>
      <c r="AB636" s="71">
        <v>1327185</v>
      </c>
      <c r="AC636" s="71">
        <v>79556524.999999985</v>
      </c>
      <c r="AD636" s="71">
        <v>138.45288181892678</v>
      </c>
      <c r="AE636" s="72"/>
      <c r="AF636" s="71">
        <v>4817567281.2785301</v>
      </c>
      <c r="AG636" s="71">
        <v>65755973.293605678</v>
      </c>
      <c r="AH636" s="71">
        <v>98770516.579319075</v>
      </c>
      <c r="AI636" s="71">
        <v>2605115653.62815</v>
      </c>
      <c r="AJ636" s="71">
        <v>3447293895.5084491</v>
      </c>
      <c r="AK636" s="71">
        <v>0</v>
      </c>
      <c r="AL636" s="71">
        <v>0</v>
      </c>
      <c r="AM636" s="71">
        <v>171375808.22770768</v>
      </c>
      <c r="AN636" s="71">
        <v>0</v>
      </c>
      <c r="AO636" s="71">
        <v>0</v>
      </c>
      <c r="AP636" s="71">
        <v>11205879128.51576</v>
      </c>
      <c r="AQ636" s="72"/>
      <c r="AR636" s="71">
        <v>46968</v>
      </c>
      <c r="AS636" s="71">
        <v>10713</v>
      </c>
      <c r="AT636" s="71">
        <v>64</v>
      </c>
      <c r="AU636" s="71">
        <v>10</v>
      </c>
      <c r="AV636" s="71">
        <v>0</v>
      </c>
      <c r="AW636" s="71">
        <v>12</v>
      </c>
      <c r="AX636" s="71"/>
      <c r="AY636" s="72"/>
      <c r="AZ636" s="71">
        <v>226174.33499999053</v>
      </c>
      <c r="BA636" s="71">
        <v>741307.71899999573</v>
      </c>
      <c r="BB636" s="71">
        <v>129250.6</v>
      </c>
      <c r="BC636" s="71">
        <v>7701.8</v>
      </c>
      <c r="BD636" s="71">
        <v>0</v>
      </c>
      <c r="BE636" s="71">
        <v>94178.793000000005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2392</v>
      </c>
      <c r="B637" s="70">
        <v>527</v>
      </c>
      <c r="C637" s="70">
        <v>20</v>
      </c>
      <c r="D637" s="70">
        <v>31</v>
      </c>
      <c r="E637" s="70">
        <v>2023</v>
      </c>
      <c r="F637" s="70" t="s">
        <v>1539</v>
      </c>
      <c r="G637" s="70" t="s">
        <v>2372</v>
      </c>
      <c r="H637" s="70" t="s">
        <v>2373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49596</v>
      </c>
      <c r="AS637" s="71">
        <v>10820</v>
      </c>
      <c r="AT637" s="71">
        <v>64</v>
      </c>
      <c r="AU637" s="71">
        <v>11</v>
      </c>
      <c r="AV637" s="71">
        <v>0</v>
      </c>
      <c r="AW637" s="71">
        <v>12</v>
      </c>
      <c r="AX637" s="71"/>
      <c r="AY637" s="72"/>
      <c r="AZ637" s="71">
        <v>240926.07399998463</v>
      </c>
      <c r="BA637" s="71">
        <v>749692.81899999606</v>
      </c>
      <c r="BB637" s="71">
        <v>129248.2</v>
      </c>
      <c r="BC637" s="71">
        <v>17407.8</v>
      </c>
      <c r="BD637" s="71">
        <v>0</v>
      </c>
      <c r="BE637" s="71">
        <v>94733.516999999993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2393</v>
      </c>
      <c r="B638" s="70">
        <v>527</v>
      </c>
      <c r="C638" s="70">
        <v>21</v>
      </c>
      <c r="D638" s="70">
        <v>31</v>
      </c>
      <c r="E638" s="70">
        <v>2024</v>
      </c>
      <c r="F638" s="70" t="s">
        <v>1554</v>
      </c>
      <c r="G638" s="70" t="s">
        <v>2372</v>
      </c>
      <c r="H638" s="70" t="s">
        <v>2373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2029</v>
      </c>
      <c r="B9" s="70">
        <v>1</v>
      </c>
      <c r="C9" s="70">
        <v>1</v>
      </c>
      <c r="D9" s="70">
        <v>1</v>
      </c>
      <c r="E9" s="70">
        <v>1990</v>
      </c>
      <c r="F9" s="70" t="s">
        <v>787</v>
      </c>
      <c r="G9" s="1073" t="s">
        <v>2030</v>
      </c>
      <c r="H9" s="70" t="s">
        <v>2031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2032</v>
      </c>
      <c r="B10" s="70">
        <v>2</v>
      </c>
      <c r="C10" s="70">
        <v>2</v>
      </c>
      <c r="D10" s="70">
        <v>1</v>
      </c>
      <c r="E10" s="70">
        <v>2005</v>
      </c>
      <c r="F10" s="70" t="s">
        <v>789</v>
      </c>
      <c r="G10" s="1073" t="s">
        <v>2030</v>
      </c>
      <c r="H10" s="70" t="s">
        <v>2031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2033</v>
      </c>
      <c r="B11" s="70">
        <v>3</v>
      </c>
      <c r="C11" s="70">
        <v>3</v>
      </c>
      <c r="D11" s="70">
        <v>1</v>
      </c>
      <c r="E11" s="70">
        <v>2006</v>
      </c>
      <c r="F11" s="70" t="s">
        <v>790</v>
      </c>
      <c r="G11" s="1073" t="s">
        <v>2030</v>
      </c>
      <c r="H11" s="70" t="s">
        <v>2031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2034</v>
      </c>
      <c r="B12" s="70">
        <v>4</v>
      </c>
      <c r="C12" s="70">
        <v>4</v>
      </c>
      <c r="D12" s="70">
        <v>1</v>
      </c>
      <c r="E12" s="70">
        <v>2007</v>
      </c>
      <c r="F12" s="70" t="s">
        <v>791</v>
      </c>
      <c r="G12" s="1073" t="s">
        <v>2030</v>
      </c>
      <c r="H12" s="70" t="s">
        <v>2031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2035</v>
      </c>
      <c r="B13" s="70">
        <v>5</v>
      </c>
      <c r="C13" s="70">
        <v>5</v>
      </c>
      <c r="D13" s="70">
        <v>1</v>
      </c>
      <c r="E13" s="70">
        <v>2008</v>
      </c>
      <c r="F13" s="70" t="s">
        <v>792</v>
      </c>
      <c r="G13" s="1073" t="s">
        <v>2030</v>
      </c>
      <c r="H13" s="70" t="s">
        <v>2031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2036</v>
      </c>
      <c r="B14" s="70">
        <v>6</v>
      </c>
      <c r="C14" s="70">
        <v>6</v>
      </c>
      <c r="D14" s="70">
        <v>1</v>
      </c>
      <c r="E14" s="70">
        <v>2009</v>
      </c>
      <c r="F14" s="70" t="s">
        <v>176</v>
      </c>
      <c r="G14" s="1073" t="s">
        <v>2030</v>
      </c>
      <c r="H14" s="70" t="s">
        <v>2031</v>
      </c>
      <c r="I14" s="1066"/>
      <c r="J14" s="73">
        <v>0</v>
      </c>
      <c r="K14" s="73">
        <v>0</v>
      </c>
      <c r="L14" s="73">
        <v>0</v>
      </c>
      <c r="M14" s="73">
        <v>0</v>
      </c>
      <c r="N14" s="73">
        <v>0</v>
      </c>
      <c r="O14" s="73">
        <v>0</v>
      </c>
      <c r="P14" s="73">
        <v>0</v>
      </c>
      <c r="Q14" s="73">
        <v>0</v>
      </c>
      <c r="R14" s="73">
        <v>3.49</v>
      </c>
      <c r="S14" s="73">
        <v>0</v>
      </c>
      <c r="T14" s="73">
        <v>0</v>
      </c>
      <c r="U14" s="73">
        <v>0</v>
      </c>
      <c r="V14" s="73">
        <v>0</v>
      </c>
      <c r="W14" s="73">
        <v>2.8519999999999999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2.4700000000000002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3.49</v>
      </c>
      <c r="DT14" s="73">
        <v>0</v>
      </c>
      <c r="DU14" s="73">
        <v>0</v>
      </c>
      <c r="DV14" s="73">
        <v>0</v>
      </c>
      <c r="DW14" s="73">
        <v>0</v>
      </c>
      <c r="DX14" s="73">
        <v>2.8519999999999999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2.4700000000000002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6.3419999999999996</v>
      </c>
      <c r="HL14" s="73">
        <v>0</v>
      </c>
      <c r="HM14" s="73">
        <v>0</v>
      </c>
      <c r="HN14" s="73">
        <v>0</v>
      </c>
      <c r="HO14" s="73">
        <v>2.4700000000000002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6.3419999999999996</v>
      </c>
      <c r="IG14" s="73">
        <v>0</v>
      </c>
      <c r="IH14" s="73">
        <v>0</v>
      </c>
      <c r="II14" s="73">
        <v>0</v>
      </c>
      <c r="IJ14" s="73">
        <v>2.4700000000000002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2037</v>
      </c>
      <c r="B15" s="70">
        <v>7</v>
      </c>
      <c r="C15" s="70">
        <v>7</v>
      </c>
      <c r="D15" s="70">
        <v>1</v>
      </c>
      <c r="E15" s="70">
        <v>2010</v>
      </c>
      <c r="F15" s="70" t="s">
        <v>177</v>
      </c>
      <c r="G15" s="1073" t="s">
        <v>2030</v>
      </c>
      <c r="H15" s="70" t="s">
        <v>2031</v>
      </c>
      <c r="I15" s="1066"/>
      <c r="J15" s="73">
        <v>0</v>
      </c>
      <c r="K15" s="73">
        <v>0</v>
      </c>
      <c r="L15" s="73">
        <v>0</v>
      </c>
      <c r="M15" s="73">
        <v>0</v>
      </c>
      <c r="N15" s="73">
        <v>0</v>
      </c>
      <c r="O15" s="73">
        <v>0</v>
      </c>
      <c r="P15" s="73">
        <v>0</v>
      </c>
      <c r="Q15" s="73">
        <v>0</v>
      </c>
      <c r="R15" s="73">
        <v>3.4649999999999999</v>
      </c>
      <c r="S15" s="73">
        <v>0</v>
      </c>
      <c r="T15" s="73">
        <v>0</v>
      </c>
      <c r="U15" s="73">
        <v>0</v>
      </c>
      <c r="V15" s="73">
        <v>0</v>
      </c>
      <c r="W15" s="73">
        <v>3.169</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2.64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3.4649999999999999</v>
      </c>
      <c r="DT15" s="73">
        <v>0</v>
      </c>
      <c r="DU15" s="73">
        <v>0</v>
      </c>
      <c r="DV15" s="73">
        <v>0</v>
      </c>
      <c r="DW15" s="73">
        <v>0</v>
      </c>
      <c r="DX15" s="73">
        <v>3.169</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2.64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6.6340000000000003</v>
      </c>
      <c r="HL15" s="73">
        <v>0</v>
      </c>
      <c r="HM15" s="73">
        <v>0</v>
      </c>
      <c r="HN15" s="73">
        <v>0</v>
      </c>
      <c r="HO15" s="73">
        <v>2.64</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6.6340000000000003</v>
      </c>
      <c r="IG15" s="73">
        <v>0</v>
      </c>
      <c r="IH15" s="73">
        <v>0</v>
      </c>
      <c r="II15" s="73">
        <v>0</v>
      </c>
      <c r="IJ15" s="73">
        <v>2.64</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2038</v>
      </c>
      <c r="B16" s="70">
        <v>8</v>
      </c>
      <c r="C16" s="70">
        <v>8</v>
      </c>
      <c r="D16" s="70">
        <v>1</v>
      </c>
      <c r="E16" s="70">
        <v>2011</v>
      </c>
      <c r="F16" s="70" t="s">
        <v>178</v>
      </c>
      <c r="G16" s="1073" t="s">
        <v>2030</v>
      </c>
      <c r="H16" s="70" t="s">
        <v>2031</v>
      </c>
      <c r="I16" s="1066"/>
      <c r="J16" s="73">
        <v>0</v>
      </c>
      <c r="K16" s="73">
        <v>0</v>
      </c>
      <c r="L16" s="73">
        <v>0</v>
      </c>
      <c r="M16" s="73">
        <v>0</v>
      </c>
      <c r="N16" s="73">
        <v>0</v>
      </c>
      <c r="O16" s="73">
        <v>0</v>
      </c>
      <c r="P16" s="73">
        <v>0</v>
      </c>
      <c r="Q16" s="73">
        <v>0</v>
      </c>
      <c r="R16" s="73">
        <v>3.22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2.081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2.081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3.22</v>
      </c>
      <c r="HL16" s="73">
        <v>0</v>
      </c>
      <c r="HM16" s="73">
        <v>0</v>
      </c>
      <c r="HN16" s="73">
        <v>0</v>
      </c>
      <c r="HO16" s="73">
        <v>2.081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3.22</v>
      </c>
      <c r="IG16" s="73">
        <v>0</v>
      </c>
      <c r="IH16" s="73">
        <v>0</v>
      </c>
      <c r="II16" s="73">
        <v>0</v>
      </c>
      <c r="IJ16" s="73">
        <v>2.081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2039</v>
      </c>
      <c r="B17" s="70">
        <v>9</v>
      </c>
      <c r="C17" s="70">
        <v>9</v>
      </c>
      <c r="D17" s="70">
        <v>1</v>
      </c>
      <c r="E17" s="70">
        <v>2012</v>
      </c>
      <c r="F17" s="70" t="s">
        <v>179</v>
      </c>
      <c r="G17" s="1073" t="s">
        <v>2030</v>
      </c>
      <c r="H17" s="70" t="s">
        <v>2031</v>
      </c>
      <c r="I17" s="1066"/>
      <c r="J17" s="73">
        <v>0</v>
      </c>
      <c r="K17" s="73">
        <v>0</v>
      </c>
      <c r="L17" s="73">
        <v>0</v>
      </c>
      <c r="M17" s="73">
        <v>0</v>
      </c>
      <c r="N17" s="73">
        <v>0</v>
      </c>
      <c r="O17" s="73">
        <v>0</v>
      </c>
      <c r="P17" s="73">
        <v>0</v>
      </c>
      <c r="Q17" s="73">
        <v>0</v>
      </c>
      <c r="R17" s="73">
        <v>3.8260000000000001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3.1280000000000001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3.8260000000000001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3.1280000000000001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3.8260000000000001</v>
      </c>
      <c r="HL17" s="73">
        <v>0</v>
      </c>
      <c r="HM17" s="73">
        <v>0</v>
      </c>
      <c r="HN17" s="73">
        <v>0</v>
      </c>
      <c r="HO17" s="73">
        <v>3.1280000000000001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3.8260000000000001</v>
      </c>
      <c r="IG17" s="73">
        <v>0</v>
      </c>
      <c r="IH17" s="73">
        <v>0</v>
      </c>
      <c r="II17" s="73">
        <v>0</v>
      </c>
      <c r="IJ17" s="73">
        <v>3.1280000000000001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2040</v>
      </c>
      <c r="B18" s="70">
        <v>10</v>
      </c>
      <c r="C18" s="70">
        <v>10</v>
      </c>
      <c r="D18" s="70">
        <v>1</v>
      </c>
      <c r="E18" s="70">
        <v>2013</v>
      </c>
      <c r="F18" s="70" t="s">
        <v>180</v>
      </c>
      <c r="G18" s="1073" t="s">
        <v>2030</v>
      </c>
      <c r="H18" s="70" t="s">
        <v>2031</v>
      </c>
      <c r="I18" s="1066"/>
      <c r="J18" s="73">
        <v>0</v>
      </c>
      <c r="K18" s="73">
        <v>0</v>
      </c>
      <c r="L18" s="73">
        <v>0</v>
      </c>
      <c r="M18" s="73">
        <v>0</v>
      </c>
      <c r="N18" s="73">
        <v>0</v>
      </c>
      <c r="O18" s="73">
        <v>0</v>
      </c>
      <c r="P18" s="73">
        <v>0</v>
      </c>
      <c r="Q18" s="73">
        <v>0</v>
      </c>
      <c r="R18" s="73">
        <v>4.2370000000000001</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3.3559999999999999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4.2370000000000001</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3.3559999999999999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4.2370000000000001</v>
      </c>
      <c r="HL18" s="73">
        <v>0</v>
      </c>
      <c r="HM18" s="73">
        <v>0</v>
      </c>
      <c r="HN18" s="73">
        <v>0</v>
      </c>
      <c r="HO18" s="73">
        <v>3.3559999999999999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4.2370000000000001</v>
      </c>
      <c r="IG18" s="73">
        <v>0</v>
      </c>
      <c r="IH18" s="73">
        <v>0</v>
      </c>
      <c r="II18" s="73">
        <v>0</v>
      </c>
      <c r="IJ18" s="73">
        <v>3.3559999999999999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2041</v>
      </c>
      <c r="B19" s="70">
        <v>11</v>
      </c>
      <c r="C19" s="70">
        <v>11</v>
      </c>
      <c r="D19" s="70">
        <v>1</v>
      </c>
      <c r="E19" s="70">
        <v>2014</v>
      </c>
      <c r="F19" s="70" t="s">
        <v>181</v>
      </c>
      <c r="G19" s="1073" t="s">
        <v>2030</v>
      </c>
      <c r="H19" s="70" t="s">
        <v>2031</v>
      </c>
      <c r="I19" s="1066"/>
      <c r="J19" s="73">
        <v>0</v>
      </c>
      <c r="K19" s="73">
        <v>0</v>
      </c>
      <c r="L19" s="73">
        <v>0</v>
      </c>
      <c r="M19" s="73">
        <v>0</v>
      </c>
      <c r="N19" s="73">
        <v>0</v>
      </c>
      <c r="O19" s="73">
        <v>0</v>
      </c>
      <c r="P19" s="73">
        <v>0</v>
      </c>
      <c r="Q19" s="73">
        <v>0</v>
      </c>
      <c r="R19" s="73">
        <v>4.258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4.258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4.258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4.258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2042</v>
      </c>
      <c r="B20" s="70">
        <v>12</v>
      </c>
      <c r="C20" s="70">
        <v>12</v>
      </c>
      <c r="D20" s="70">
        <v>1</v>
      </c>
      <c r="E20" s="70">
        <v>2015</v>
      </c>
      <c r="F20" s="70" t="s">
        <v>182</v>
      </c>
      <c r="G20" s="1073" t="s">
        <v>2030</v>
      </c>
      <c r="H20" s="70" t="s">
        <v>2031</v>
      </c>
      <c r="I20" s="1066"/>
      <c r="J20" s="73">
        <v>0</v>
      </c>
      <c r="K20" s="73">
        <v>0</v>
      </c>
      <c r="L20" s="73">
        <v>0</v>
      </c>
      <c r="M20" s="73">
        <v>0</v>
      </c>
      <c r="N20" s="73">
        <v>0</v>
      </c>
      <c r="O20" s="73">
        <v>0</v>
      </c>
      <c r="P20" s="73">
        <v>0</v>
      </c>
      <c r="Q20" s="73">
        <v>0</v>
      </c>
      <c r="R20" s="73">
        <v>3.9809999999999999</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3.9809999999999999</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3.9809999999999999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3.9809999999999999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2043</v>
      </c>
      <c r="B21" s="70">
        <v>13</v>
      </c>
      <c r="C21" s="70">
        <v>13</v>
      </c>
      <c r="D21" s="70">
        <v>1</v>
      </c>
      <c r="E21" s="70">
        <v>2016</v>
      </c>
      <c r="F21" s="70" t="s">
        <v>155</v>
      </c>
      <c r="G21" s="1073" t="s">
        <v>2030</v>
      </c>
      <c r="H21" s="70" t="s">
        <v>2031</v>
      </c>
      <c r="I21" s="1066"/>
      <c r="J21" s="73">
        <v>0</v>
      </c>
      <c r="K21" s="73">
        <v>0</v>
      </c>
      <c r="L21" s="73">
        <v>0</v>
      </c>
      <c r="M21" s="73">
        <v>0</v>
      </c>
      <c r="N21" s="73">
        <v>0</v>
      </c>
      <c r="O21" s="73">
        <v>0</v>
      </c>
      <c r="P21" s="73">
        <v>0</v>
      </c>
      <c r="Q21" s="73">
        <v>0</v>
      </c>
      <c r="R21" s="73">
        <v>3.9489999999999998</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3.9489999999999998</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3.9489999999999998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3.9489999999999998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2044</v>
      </c>
      <c r="B22" s="70">
        <v>14</v>
      </c>
      <c r="C22" s="70">
        <v>14</v>
      </c>
      <c r="D22" s="70">
        <v>1</v>
      </c>
      <c r="E22" s="70">
        <v>2017</v>
      </c>
      <c r="F22" s="70" t="s">
        <v>156</v>
      </c>
      <c r="G22" s="1073" t="s">
        <v>2030</v>
      </c>
      <c r="H22" s="70" t="s">
        <v>2031</v>
      </c>
      <c r="I22" s="1066"/>
      <c r="J22" s="73">
        <v>0</v>
      </c>
      <c r="K22" s="73">
        <v>0</v>
      </c>
      <c r="L22" s="73">
        <v>0</v>
      </c>
      <c r="M22" s="73">
        <v>0</v>
      </c>
      <c r="N22" s="73">
        <v>0</v>
      </c>
      <c r="O22" s="73">
        <v>0</v>
      </c>
      <c r="P22" s="73">
        <v>0</v>
      </c>
      <c r="Q22" s="73">
        <v>0</v>
      </c>
      <c r="R22" s="73">
        <v>3.2120000000000002</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3.2120000000000002</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3.2120000000000002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3.2120000000000002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2045</v>
      </c>
      <c r="B23" s="70">
        <v>15</v>
      </c>
      <c r="C23" s="70">
        <v>15</v>
      </c>
      <c r="D23" s="70">
        <v>1</v>
      </c>
      <c r="E23" s="70">
        <v>2018</v>
      </c>
      <c r="F23" s="70" t="s">
        <v>183</v>
      </c>
      <c r="G23" s="1073" t="s">
        <v>2030</v>
      </c>
      <c r="H23" s="70" t="s">
        <v>2031</v>
      </c>
      <c r="I23" s="1066"/>
      <c r="J23" s="73">
        <v>0.84599999999999997</v>
      </c>
      <c r="K23" s="73">
        <v>0</v>
      </c>
      <c r="L23" s="73">
        <v>0</v>
      </c>
      <c r="M23" s="73">
        <v>0</v>
      </c>
      <c r="N23" s="73">
        <v>0</v>
      </c>
      <c r="O23" s="73">
        <v>0</v>
      </c>
      <c r="P23" s="73">
        <v>0</v>
      </c>
      <c r="Q23" s="73">
        <v>0</v>
      </c>
      <c r="R23" s="73">
        <v>2.649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0.84599999999999997</v>
      </c>
      <c r="DL23" s="73">
        <v>0</v>
      </c>
      <c r="DM23" s="73">
        <v>0</v>
      </c>
      <c r="DN23" s="73">
        <v>0</v>
      </c>
      <c r="DO23" s="73">
        <v>0</v>
      </c>
      <c r="DP23" s="73">
        <v>0</v>
      </c>
      <c r="DQ23" s="73">
        <v>0</v>
      </c>
      <c r="DR23" s="73">
        <v>0</v>
      </c>
      <c r="DS23" s="73">
        <v>2.649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0.84599999999999997</v>
      </c>
      <c r="HH23" s="73">
        <v>0</v>
      </c>
      <c r="HI23" s="73">
        <v>0</v>
      </c>
      <c r="HJ23" s="73">
        <v>0</v>
      </c>
      <c r="HK23" s="73">
        <v>2.649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0.84599999999999997</v>
      </c>
      <c r="IC23" s="73">
        <v>0</v>
      </c>
      <c r="ID23" s="73">
        <v>0</v>
      </c>
      <c r="IE23" s="73">
        <v>0</v>
      </c>
      <c r="IF23" s="73">
        <v>2.649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2046</v>
      </c>
      <c r="B24" s="70">
        <v>16</v>
      </c>
      <c r="C24" s="70">
        <v>16</v>
      </c>
      <c r="D24" s="70">
        <v>1</v>
      </c>
      <c r="E24" s="70">
        <v>2019</v>
      </c>
      <c r="F24" s="70" t="s">
        <v>158</v>
      </c>
      <c r="G24" s="1073" t="s">
        <v>2030</v>
      </c>
      <c r="H24" s="70" t="s">
        <v>2031</v>
      </c>
      <c r="I24" s="1066"/>
      <c r="J24" s="73">
        <v>0.84799999999999998</v>
      </c>
      <c r="K24" s="73">
        <v>0</v>
      </c>
      <c r="L24" s="73">
        <v>0</v>
      </c>
      <c r="M24" s="73">
        <v>0</v>
      </c>
      <c r="N24" s="73">
        <v>0</v>
      </c>
      <c r="O24" s="73">
        <v>0</v>
      </c>
      <c r="P24" s="73">
        <v>0</v>
      </c>
      <c r="Q24" s="73">
        <v>0</v>
      </c>
      <c r="R24" s="73">
        <v>3.0550000000000002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0.84799999999999998</v>
      </c>
      <c r="DL24" s="73">
        <v>0</v>
      </c>
      <c r="DM24" s="73">
        <v>0</v>
      </c>
      <c r="DN24" s="73">
        <v>0</v>
      </c>
      <c r="DO24" s="73">
        <v>0</v>
      </c>
      <c r="DP24" s="73">
        <v>0</v>
      </c>
      <c r="DQ24" s="73">
        <v>0</v>
      </c>
      <c r="DR24" s="73">
        <v>0</v>
      </c>
      <c r="DS24" s="73">
        <v>3.0550000000000002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0.84799999999999998</v>
      </c>
      <c r="HH24" s="73">
        <v>0</v>
      </c>
      <c r="HI24" s="73">
        <v>0</v>
      </c>
      <c r="HJ24" s="73">
        <v>0</v>
      </c>
      <c r="HK24" s="73">
        <v>3.0550000000000002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0.84799999999999998</v>
      </c>
      <c r="IC24" s="73">
        <v>0</v>
      </c>
      <c r="ID24" s="73">
        <v>0</v>
      </c>
      <c r="IE24" s="73">
        <v>0</v>
      </c>
      <c r="IF24" s="73">
        <v>3.0550000000000002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2047</v>
      </c>
      <c r="B25" s="70">
        <v>17</v>
      </c>
      <c r="C25" s="70">
        <v>17</v>
      </c>
      <c r="D25" s="70">
        <v>1</v>
      </c>
      <c r="E25" s="70">
        <v>2020</v>
      </c>
      <c r="F25" s="70" t="s">
        <v>159</v>
      </c>
      <c r="G25" s="1073" t="s">
        <v>2030</v>
      </c>
      <c r="H25" s="70" t="s">
        <v>2031</v>
      </c>
      <c r="I25" s="1066"/>
      <c r="J25" s="73">
        <v>2.1360000000000001</v>
      </c>
      <c r="K25" s="73">
        <v>0</v>
      </c>
      <c r="L25" s="73">
        <v>0</v>
      </c>
      <c r="M25" s="73">
        <v>0</v>
      </c>
      <c r="N25" s="73">
        <v>0</v>
      </c>
      <c r="O25" s="73">
        <v>0</v>
      </c>
      <c r="P25" s="73">
        <v>0</v>
      </c>
      <c r="Q25" s="73">
        <v>0</v>
      </c>
      <c r="R25" s="73">
        <v>2.4740000000000002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2.1360000000000001</v>
      </c>
      <c r="DL25" s="73">
        <v>0</v>
      </c>
      <c r="DM25" s="73">
        <v>0</v>
      </c>
      <c r="DN25" s="73">
        <v>0</v>
      </c>
      <c r="DO25" s="73">
        <v>0</v>
      </c>
      <c r="DP25" s="73">
        <v>0</v>
      </c>
      <c r="DQ25" s="73">
        <v>0</v>
      </c>
      <c r="DR25" s="73">
        <v>0</v>
      </c>
      <c r="DS25" s="73">
        <v>2.4740000000000002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2.1360000000000001</v>
      </c>
      <c r="HH25" s="73">
        <v>0</v>
      </c>
      <c r="HI25" s="73">
        <v>0</v>
      </c>
      <c r="HJ25" s="73">
        <v>0</v>
      </c>
      <c r="HK25" s="73">
        <v>2.4740000000000002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2.1360000000000001</v>
      </c>
      <c r="IC25" s="73">
        <v>0</v>
      </c>
      <c r="ID25" s="73">
        <v>0</v>
      </c>
      <c r="IE25" s="73">
        <v>0</v>
      </c>
      <c r="IF25" s="73">
        <v>2.4740000000000002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1</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2048</v>
      </c>
      <c r="B26" s="70">
        <v>18</v>
      </c>
      <c r="C26" s="70">
        <v>18</v>
      </c>
      <c r="D26" s="70">
        <v>1</v>
      </c>
      <c r="E26" s="70">
        <v>2021</v>
      </c>
      <c r="F26" s="70" t="s">
        <v>160</v>
      </c>
      <c r="G26" s="1073" t="s">
        <v>2030</v>
      </c>
      <c r="H26" s="70" t="s">
        <v>2031</v>
      </c>
      <c r="I26" s="1066"/>
      <c r="J26" s="73">
        <v>1.734</v>
      </c>
      <c r="K26" s="73">
        <v>0</v>
      </c>
      <c r="L26" s="73">
        <v>0</v>
      </c>
      <c r="M26" s="73">
        <v>0</v>
      </c>
      <c r="N26" s="73">
        <v>0</v>
      </c>
      <c r="O26" s="73">
        <v>0</v>
      </c>
      <c r="P26" s="73">
        <v>0</v>
      </c>
      <c r="Q26" s="73">
        <v>0</v>
      </c>
      <c r="R26" s="73">
        <v>3.2629999999999999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1.734</v>
      </c>
      <c r="DL26" s="73">
        <v>0</v>
      </c>
      <c r="DM26" s="73">
        <v>0</v>
      </c>
      <c r="DN26" s="73">
        <v>0</v>
      </c>
      <c r="DO26" s="73">
        <v>0</v>
      </c>
      <c r="DP26" s="73">
        <v>0</v>
      </c>
      <c r="DQ26" s="73">
        <v>0</v>
      </c>
      <c r="DR26" s="73">
        <v>0</v>
      </c>
      <c r="DS26" s="73">
        <v>3.2629999999999999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1.734</v>
      </c>
      <c r="HH26" s="73">
        <v>0</v>
      </c>
      <c r="HI26" s="73">
        <v>0</v>
      </c>
      <c r="HJ26" s="73">
        <v>0</v>
      </c>
      <c r="HK26" s="73">
        <v>3.2629999999999999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1.734</v>
      </c>
      <c r="IC26" s="73">
        <v>0</v>
      </c>
      <c r="ID26" s="73">
        <v>0</v>
      </c>
      <c r="IE26" s="73">
        <v>0</v>
      </c>
      <c r="IF26" s="73">
        <v>3.2629999999999999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1</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2049</v>
      </c>
      <c r="B27" s="70">
        <v>19</v>
      </c>
      <c r="C27" s="70">
        <v>19</v>
      </c>
      <c r="D27" s="70">
        <v>1</v>
      </c>
      <c r="E27" s="70">
        <v>2022</v>
      </c>
      <c r="F27" s="70" t="s">
        <v>161</v>
      </c>
      <c r="G27" s="1073" t="s">
        <v>2030</v>
      </c>
      <c r="H27" s="70" t="s">
        <v>2031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2050</v>
      </c>
      <c r="B28" s="70">
        <v>20</v>
      </c>
      <c r="C28" s="70">
        <v>20</v>
      </c>
      <c r="D28" s="70">
        <v>1</v>
      </c>
      <c r="E28" s="70">
        <v>2023</v>
      </c>
      <c r="F28" s="70" t="s">
        <v>1539</v>
      </c>
      <c r="G28" s="1073" t="s">
        <v>2030</v>
      </c>
      <c r="H28" s="70" t="s">
        <v>2031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2051</v>
      </c>
      <c r="B29" s="70">
        <v>21</v>
      </c>
      <c r="C29" s="70">
        <v>21</v>
      </c>
      <c r="D29" s="70">
        <v>1</v>
      </c>
      <c r="E29" s="70">
        <v>2024</v>
      </c>
      <c r="F29" s="70" t="s">
        <v>1554</v>
      </c>
      <c r="G29" s="1073" t="s">
        <v>2030</v>
      </c>
      <c r="H29" s="70" t="s">
        <v>2031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2394</v>
      </c>
      <c r="B30" s="70">
        <v>22</v>
      </c>
      <c r="C30" s="70">
        <v>22</v>
      </c>
      <c r="D30" s="70">
        <v>1</v>
      </c>
      <c r="E30" s="70">
        <v>2025</v>
      </c>
      <c r="F30" s="70" t="s">
        <v>1556</v>
      </c>
      <c r="G30" s="1073" t="s">
        <v>2030</v>
      </c>
      <c r="H30" s="70" t="s">
        <v>2031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2395</v>
      </c>
      <c r="B31" s="70">
        <v>23</v>
      </c>
      <c r="C31" s="70">
        <v>23</v>
      </c>
      <c r="D31" s="70">
        <v>1</v>
      </c>
      <c r="E31" s="70">
        <v>2026</v>
      </c>
      <c r="F31" s="70" t="s">
        <v>1557</v>
      </c>
      <c r="G31" s="1073" t="s">
        <v>2030</v>
      </c>
      <c r="H31" s="70" t="s">
        <v>2031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2396</v>
      </c>
      <c r="B32" s="70">
        <v>24</v>
      </c>
      <c r="C32" s="70">
        <v>24</v>
      </c>
      <c r="D32" s="70">
        <v>1</v>
      </c>
      <c r="E32" s="70">
        <v>2027</v>
      </c>
      <c r="F32" s="70" t="s">
        <v>1558</v>
      </c>
      <c r="G32" s="1073" t="s">
        <v>2030</v>
      </c>
      <c r="H32" s="70" t="s">
        <v>2031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2397</v>
      </c>
      <c r="B33" s="70">
        <v>25</v>
      </c>
      <c r="C33" s="70">
        <v>25</v>
      </c>
      <c r="D33" s="70">
        <v>1</v>
      </c>
      <c r="E33" s="70">
        <v>2028</v>
      </c>
      <c r="F33" s="70" t="s">
        <v>1559</v>
      </c>
      <c r="G33" s="1073" t="s">
        <v>2030</v>
      </c>
      <c r="H33" s="70" t="s">
        <v>2031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2398</v>
      </c>
      <c r="B34" s="70">
        <v>26</v>
      </c>
      <c r="C34" s="70">
        <v>26</v>
      </c>
      <c r="D34" s="70">
        <v>1</v>
      </c>
      <c r="E34" s="70">
        <v>2029</v>
      </c>
      <c r="F34" s="70" t="s">
        <v>1560</v>
      </c>
      <c r="G34" s="1073" t="s">
        <v>2030</v>
      </c>
      <c r="H34" s="70" t="s">
        <v>2031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2399</v>
      </c>
      <c r="B35" s="70">
        <v>27</v>
      </c>
      <c r="C35" s="70">
        <v>27</v>
      </c>
      <c r="D35" s="70">
        <v>1</v>
      </c>
      <c r="E35" s="70">
        <v>2030</v>
      </c>
      <c r="F35" s="70" t="s">
        <v>1561</v>
      </c>
      <c r="G35" s="1073" t="s">
        <v>2030</v>
      </c>
      <c r="H35" s="70" t="s">
        <v>2031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1640</v>
      </c>
      <c r="B10" s="70">
        <v>2</v>
      </c>
      <c r="C10" s="70">
        <v>18</v>
      </c>
      <c r="D10" s="70">
        <v>2</v>
      </c>
      <c r="E10" s="70">
        <v>2024</v>
      </c>
      <c r="F10" s="70" t="s">
        <v>1554</v>
      </c>
      <c r="G10" s="1073" t="s">
        <v>1637</v>
      </c>
      <c r="H10" s="70" t="s">
        <v>1638</v>
      </c>
      <c r="I10" s="1066"/>
      <c r="J10" s="73">
        <v>156947</v>
      </c>
      <c r="K10" s="71">
        <v>213839824</v>
      </c>
      <c r="L10" s="71">
        <v>605938</v>
      </c>
      <c r="M10" s="71">
        <v>823867654</v>
      </c>
      <c r="N10" s="71">
        <v>125100</v>
      </c>
      <c r="O10" s="71">
        <v>336946072.99999994</v>
      </c>
      <c r="P10" s="71">
        <v>523</v>
      </c>
      <c r="Q10" s="71">
        <v>2948049</v>
      </c>
      <c r="R10" s="71">
        <v>0</v>
      </c>
      <c r="S10" s="71">
        <v>0</v>
      </c>
      <c r="T10" s="71">
        <v>0</v>
      </c>
      <c r="U10" s="71">
        <v>0</v>
      </c>
      <c r="V10" s="71">
        <v>11</v>
      </c>
      <c r="W10" s="71">
        <v>0</v>
      </c>
      <c r="X10" s="71">
        <v>0</v>
      </c>
      <c r="Y10" s="71">
        <v>69660</v>
      </c>
      <c r="Z10" s="71">
        <v>1377671260</v>
      </c>
      <c r="AA10" s="71">
        <v>90329091</v>
      </c>
      <c r="AB10" s="71">
        <v>1174397995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1655</v>
      </c>
      <c r="B11" s="70">
        <v>3</v>
      </c>
      <c r="C11" s="70">
        <v>18</v>
      </c>
      <c r="D11" s="70">
        <v>3</v>
      </c>
      <c r="E11" s="70">
        <v>2024</v>
      </c>
      <c r="F11" s="70" t="s">
        <v>1554</v>
      </c>
      <c r="G11" s="1073" t="s">
        <v>1652</v>
      </c>
      <c r="H11" s="70" t="s">
        <v>1653</v>
      </c>
      <c r="I11" s="1066"/>
      <c r="J11" s="73">
        <v>85239</v>
      </c>
      <c r="K11" s="71">
        <v>111710298.99999999</v>
      </c>
      <c r="L11" s="71">
        <v>542968</v>
      </c>
      <c r="M11" s="71">
        <v>711316338</v>
      </c>
      <c r="N11" s="71">
        <v>59600</v>
      </c>
      <c r="O11" s="71">
        <v>161994477.00000003</v>
      </c>
      <c r="P11" s="71">
        <v>0</v>
      </c>
      <c r="Q11" s="71">
        <v>0</v>
      </c>
      <c r="R11" s="71">
        <v>0</v>
      </c>
      <c r="S11" s="71">
        <v>0</v>
      </c>
      <c r="T11" s="71">
        <v>0</v>
      </c>
      <c r="U11" s="71">
        <v>0</v>
      </c>
      <c r="V11" s="71">
        <v>0</v>
      </c>
      <c r="W11" s="71">
        <v>0</v>
      </c>
      <c r="X11" s="71">
        <v>0</v>
      </c>
      <c r="Y11" s="71">
        <v>0</v>
      </c>
      <c r="Z11" s="71">
        <v>985021114</v>
      </c>
      <c r="AA11" s="71">
        <v>90185941</v>
      </c>
      <c r="AB11" s="71">
        <v>579181124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877878</v>
      </c>
      <c r="K12" s="71">
        <v>1183015639.9999998</v>
      </c>
      <c r="L12" s="71">
        <v>2060728</v>
      </c>
      <c r="M12" s="71">
        <v>2771513571</v>
      </c>
      <c r="N12" s="71">
        <v>330900</v>
      </c>
      <c r="O12" s="71">
        <v>698409227</v>
      </c>
      <c r="P12" s="71">
        <v>2951</v>
      </c>
      <c r="Q12" s="71">
        <v>17611301</v>
      </c>
      <c r="R12" s="71">
        <v>591</v>
      </c>
      <c r="S12" s="71">
        <v>4920229.9999999991</v>
      </c>
      <c r="T12" s="71">
        <v>0</v>
      </c>
      <c r="U12" s="71">
        <v>0</v>
      </c>
      <c r="V12" s="71">
        <v>0</v>
      </c>
      <c r="W12" s="71">
        <v>0</v>
      </c>
      <c r="X12" s="71">
        <v>0</v>
      </c>
      <c r="Y12" s="71">
        <v>0</v>
      </c>
      <c r="Z12" s="71">
        <v>4675469968.6215696</v>
      </c>
      <c r="AA12" s="71">
        <v>2032895529</v>
      </c>
      <c r="AB12" s="71">
        <v>8776281902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2354</v>
      </c>
      <c r="B13" s="70">
        <v>5</v>
      </c>
      <c r="C13" s="70">
        <v>18</v>
      </c>
      <c r="D13" s="70">
        <v>5</v>
      </c>
      <c r="E13" s="70">
        <v>2024</v>
      </c>
      <c r="F13" s="70" t="s">
        <v>1554</v>
      </c>
      <c r="G13" s="1073" t="s">
        <v>2351</v>
      </c>
      <c r="H13" s="70" t="s">
        <v>2352</v>
      </c>
      <c r="I13" s="1066"/>
      <c r="J13" s="73">
        <v>197300</v>
      </c>
      <c r="K13" s="71">
        <v>258343424.99999997</v>
      </c>
      <c r="L13" s="71">
        <v>1081309</v>
      </c>
      <c r="M13" s="71">
        <v>1413863464</v>
      </c>
      <c r="N13" s="71">
        <v>98800</v>
      </c>
      <c r="O13" s="71">
        <v>217032799</v>
      </c>
      <c r="P13" s="71">
        <v>169</v>
      </c>
      <c r="Q13" s="71">
        <v>939745</v>
      </c>
      <c r="R13" s="71">
        <v>0</v>
      </c>
      <c r="S13" s="71">
        <v>0</v>
      </c>
      <c r="T13" s="71">
        <v>0</v>
      </c>
      <c r="U13" s="71">
        <v>0</v>
      </c>
      <c r="V13" s="71">
        <v>0</v>
      </c>
      <c r="W13" s="71">
        <v>0</v>
      </c>
      <c r="X13" s="71">
        <v>0</v>
      </c>
      <c r="Y13" s="71">
        <v>0</v>
      </c>
      <c r="Z13" s="71">
        <v>1890179433</v>
      </c>
      <c r="AA13" s="71">
        <v>375230037</v>
      </c>
      <c r="AB13" s="71">
        <v>2464189363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134523</v>
      </c>
      <c r="K14" s="71">
        <v>172305823</v>
      </c>
      <c r="L14" s="71">
        <v>749329</v>
      </c>
      <c r="M14" s="71">
        <v>960173519</v>
      </c>
      <c r="N14" s="71">
        <v>143200</v>
      </c>
      <c r="O14" s="71">
        <v>322388352</v>
      </c>
      <c r="P14" s="71">
        <v>1644</v>
      </c>
      <c r="Q14" s="71">
        <v>9163478</v>
      </c>
      <c r="R14" s="71">
        <v>0</v>
      </c>
      <c r="S14" s="71">
        <v>0</v>
      </c>
      <c r="T14" s="71">
        <v>0</v>
      </c>
      <c r="U14" s="71">
        <v>0</v>
      </c>
      <c r="V14" s="71">
        <v>0</v>
      </c>
      <c r="W14" s="71">
        <v>0</v>
      </c>
      <c r="X14" s="71">
        <v>0</v>
      </c>
      <c r="Y14" s="71">
        <v>0</v>
      </c>
      <c r="Z14" s="71">
        <v>1464031171.9999998</v>
      </c>
      <c r="AA14" s="71">
        <v>149221751</v>
      </c>
      <c r="AB14" s="71">
        <v>976228100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420771</v>
      </c>
      <c r="K15" s="71">
        <v>539619644</v>
      </c>
      <c r="L15" s="71">
        <v>1886952</v>
      </c>
      <c r="M15" s="71">
        <v>2418731277.9999995</v>
      </c>
      <c r="N15" s="71">
        <v>211300</v>
      </c>
      <c r="O15" s="71">
        <v>531962399</v>
      </c>
      <c r="P15" s="71">
        <v>1151</v>
      </c>
      <c r="Q15" s="71">
        <v>6300670</v>
      </c>
      <c r="R15" s="71">
        <v>0</v>
      </c>
      <c r="S15" s="71">
        <v>0</v>
      </c>
      <c r="T15" s="71">
        <v>0</v>
      </c>
      <c r="U15" s="71">
        <v>0</v>
      </c>
      <c r="V15" s="71">
        <v>0</v>
      </c>
      <c r="W15" s="71">
        <v>0</v>
      </c>
      <c r="X15" s="71">
        <v>0</v>
      </c>
      <c r="Y15" s="71">
        <v>0</v>
      </c>
      <c r="Z15" s="71">
        <v>3496613991</v>
      </c>
      <c r="AA15" s="71">
        <v>736877912</v>
      </c>
      <c r="AB15" s="71">
        <v>3809223506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2051</v>
      </c>
      <c r="B16" s="70">
        <v>8</v>
      </c>
      <c r="C16" s="70">
        <v>18</v>
      </c>
      <c r="D16" s="70">
        <v>8</v>
      </c>
      <c r="E16" s="70">
        <v>2024</v>
      </c>
      <c r="F16" s="70" t="s">
        <v>1554</v>
      </c>
      <c r="G16" s="1073" t="s">
        <v>2030</v>
      </c>
      <c r="H16" s="70" t="s">
        <v>2031</v>
      </c>
      <c r="I16" s="1066"/>
      <c r="J16" s="73">
        <v>293817</v>
      </c>
      <c r="K16" s="71">
        <v>369757104.99999994</v>
      </c>
      <c r="L16" s="71">
        <v>1164458</v>
      </c>
      <c r="M16" s="71">
        <v>1466240638</v>
      </c>
      <c r="N16" s="71">
        <v>118800</v>
      </c>
      <c r="O16" s="71">
        <v>278194301</v>
      </c>
      <c r="P16" s="71">
        <v>3052</v>
      </c>
      <c r="Q16" s="71">
        <v>16884681</v>
      </c>
      <c r="R16" s="71">
        <v>0</v>
      </c>
      <c r="S16" s="71">
        <v>0</v>
      </c>
      <c r="T16" s="71">
        <v>0</v>
      </c>
      <c r="U16" s="71">
        <v>0</v>
      </c>
      <c r="V16" s="71">
        <v>0</v>
      </c>
      <c r="W16" s="71">
        <v>0</v>
      </c>
      <c r="X16" s="71">
        <v>0</v>
      </c>
      <c r="Y16" s="71">
        <v>0</v>
      </c>
      <c r="Z16" s="71">
        <v>2131076725</v>
      </c>
      <c r="AA16" s="71">
        <v>447469140</v>
      </c>
      <c r="AB16" s="71">
        <v>2508194366</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1667</v>
      </c>
      <c r="B17" s="70">
        <v>9</v>
      </c>
      <c r="C17" s="70">
        <v>18</v>
      </c>
      <c r="D17" s="70">
        <v>9</v>
      </c>
      <c r="E17" s="70">
        <v>2024</v>
      </c>
      <c r="F17" s="70" t="s">
        <v>1554</v>
      </c>
      <c r="G17" s="1073" t="s">
        <v>1664</v>
      </c>
      <c r="H17" s="70" t="s">
        <v>1665</v>
      </c>
      <c r="I17" s="1066"/>
      <c r="J17" s="73">
        <v>52923</v>
      </c>
      <c r="K17" s="71">
        <v>70616351.999999985</v>
      </c>
      <c r="L17" s="71">
        <v>115171</v>
      </c>
      <c r="M17" s="71">
        <v>153380113.00000003</v>
      </c>
      <c r="N17" s="71">
        <v>7000</v>
      </c>
      <c r="O17" s="71">
        <v>12129050</v>
      </c>
      <c r="P17" s="71">
        <v>0</v>
      </c>
      <c r="Q17" s="71">
        <v>0</v>
      </c>
      <c r="R17" s="71">
        <v>0</v>
      </c>
      <c r="S17" s="71">
        <v>0</v>
      </c>
      <c r="T17" s="71">
        <v>0</v>
      </c>
      <c r="U17" s="71">
        <v>0</v>
      </c>
      <c r="V17" s="71">
        <v>0</v>
      </c>
      <c r="W17" s="71">
        <v>0</v>
      </c>
      <c r="X17" s="71">
        <v>0</v>
      </c>
      <c r="Y17" s="71">
        <v>0</v>
      </c>
      <c r="Z17" s="71">
        <v>236125515</v>
      </c>
      <c r="AA17" s="71">
        <v>38711088</v>
      </c>
      <c r="AB17" s="71">
        <v>350820043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93736</v>
      </c>
      <c r="K18" s="71">
        <v>120010249</v>
      </c>
      <c r="L18" s="71">
        <v>487592</v>
      </c>
      <c r="M18" s="71">
        <v>623806324.99999988</v>
      </c>
      <c r="N18" s="71">
        <v>135600</v>
      </c>
      <c r="O18" s="71">
        <v>365733980</v>
      </c>
      <c r="P18" s="71">
        <v>0</v>
      </c>
      <c r="Q18" s="71">
        <v>0</v>
      </c>
      <c r="R18" s="71">
        <v>0</v>
      </c>
      <c r="S18" s="71">
        <v>0</v>
      </c>
      <c r="T18" s="71">
        <v>0</v>
      </c>
      <c r="U18" s="71">
        <v>0</v>
      </c>
      <c r="V18" s="71">
        <v>0</v>
      </c>
      <c r="W18" s="71">
        <v>0</v>
      </c>
      <c r="X18" s="71">
        <v>0</v>
      </c>
      <c r="Y18" s="71">
        <v>0</v>
      </c>
      <c r="Z18" s="71">
        <v>1109550554</v>
      </c>
      <c r="AA18" s="71">
        <v>42899278</v>
      </c>
      <c r="AB18" s="71">
        <v>599473708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98203</v>
      </c>
      <c r="K19" s="71">
        <v>122918146</v>
      </c>
      <c r="L19" s="71">
        <v>457020</v>
      </c>
      <c r="M19" s="71">
        <v>571821374</v>
      </c>
      <c r="N19" s="71">
        <v>486300</v>
      </c>
      <c r="O19" s="71">
        <v>1229464402</v>
      </c>
      <c r="P19" s="71">
        <v>16423</v>
      </c>
      <c r="Q19" s="71">
        <v>91978292</v>
      </c>
      <c r="R19" s="71">
        <v>160</v>
      </c>
      <c r="S19" s="71">
        <v>1334916</v>
      </c>
      <c r="T19" s="71">
        <v>0</v>
      </c>
      <c r="U19" s="71">
        <v>0</v>
      </c>
      <c r="V19" s="71">
        <v>0</v>
      </c>
      <c r="W19" s="71">
        <v>0</v>
      </c>
      <c r="X19" s="71">
        <v>0</v>
      </c>
      <c r="Y19" s="71">
        <v>0</v>
      </c>
      <c r="Z19" s="71">
        <v>2017517130.1372502</v>
      </c>
      <c r="AA19" s="71">
        <v>99176112</v>
      </c>
      <c r="AB19" s="71">
        <v>665189297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1632</v>
      </c>
      <c r="B20" s="70">
        <v>12</v>
      </c>
      <c r="C20" s="70">
        <v>18</v>
      </c>
      <c r="D20" s="70">
        <v>12</v>
      </c>
      <c r="E20" s="70">
        <v>2024</v>
      </c>
      <c r="F20" s="70" t="s">
        <v>1554</v>
      </c>
      <c r="G20" s="1073" t="s">
        <v>1629</v>
      </c>
      <c r="H20" s="70" t="s">
        <v>1630</v>
      </c>
      <c r="I20" s="1066"/>
      <c r="J20" s="73">
        <v>677799</v>
      </c>
      <c r="K20" s="71">
        <v>867758089</v>
      </c>
      <c r="L20" s="71">
        <v>2507715</v>
      </c>
      <c r="M20" s="71">
        <v>3206823634.9999995</v>
      </c>
      <c r="N20" s="71">
        <v>123500</v>
      </c>
      <c r="O20" s="71">
        <v>262171286</v>
      </c>
      <c r="P20" s="71">
        <v>47</v>
      </c>
      <c r="Q20" s="71">
        <v>241260</v>
      </c>
      <c r="R20" s="71">
        <v>1034</v>
      </c>
      <c r="S20" s="71">
        <v>8613700.0000000019</v>
      </c>
      <c r="T20" s="71">
        <v>0</v>
      </c>
      <c r="U20" s="71">
        <v>0</v>
      </c>
      <c r="V20" s="71">
        <v>0</v>
      </c>
      <c r="W20" s="71">
        <v>0</v>
      </c>
      <c r="X20" s="71">
        <v>0</v>
      </c>
      <c r="Y20" s="71">
        <v>0</v>
      </c>
      <c r="Z20" s="71">
        <v>4345607969.5049295</v>
      </c>
      <c r="AA20" s="71">
        <v>1499119500</v>
      </c>
      <c r="AB20" s="71">
        <v>6878210504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1683</v>
      </c>
      <c r="B21" s="70">
        <v>13</v>
      </c>
      <c r="C21" s="70">
        <v>18</v>
      </c>
      <c r="D21" s="70">
        <v>13</v>
      </c>
      <c r="E21" s="70">
        <v>2024</v>
      </c>
      <c r="F21" s="70" t="s">
        <v>1554</v>
      </c>
      <c r="G21" s="1073" t="s">
        <v>1680</v>
      </c>
      <c r="H21" s="70" t="s">
        <v>1681</v>
      </c>
      <c r="I21" s="1066"/>
      <c r="J21" s="73">
        <v>523568</v>
      </c>
      <c r="K21" s="71">
        <v>625958547.00000012</v>
      </c>
      <c r="L21" s="71">
        <v>825158</v>
      </c>
      <c r="M21" s="71">
        <v>986210205</v>
      </c>
      <c r="N21" s="71">
        <v>212700</v>
      </c>
      <c r="O21" s="71">
        <v>479629810.99999994</v>
      </c>
      <c r="P21" s="71">
        <v>3525</v>
      </c>
      <c r="Q21" s="71">
        <v>20270978</v>
      </c>
      <c r="R21" s="71">
        <v>0</v>
      </c>
      <c r="S21" s="71">
        <v>0</v>
      </c>
      <c r="T21" s="71">
        <v>0</v>
      </c>
      <c r="U21" s="71">
        <v>0</v>
      </c>
      <c r="V21" s="71">
        <v>0</v>
      </c>
      <c r="W21" s="71">
        <v>0</v>
      </c>
      <c r="X21" s="71">
        <v>0</v>
      </c>
      <c r="Y21" s="71">
        <v>0</v>
      </c>
      <c r="Z21" s="71">
        <v>2112069540.9999998</v>
      </c>
      <c r="AA21" s="71">
        <v>1139139095</v>
      </c>
      <c r="AB21" s="71">
        <v>5151316314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331673</v>
      </c>
      <c r="K22" s="71">
        <v>424791512.99999994</v>
      </c>
      <c r="L22" s="71">
        <v>1929811</v>
      </c>
      <c r="M22" s="71">
        <v>2471315794</v>
      </c>
      <c r="N22" s="71">
        <v>333400</v>
      </c>
      <c r="O22" s="71">
        <v>842311755</v>
      </c>
      <c r="P22" s="71">
        <v>3764</v>
      </c>
      <c r="Q22" s="71">
        <v>20908337</v>
      </c>
      <c r="R22" s="71">
        <v>0</v>
      </c>
      <c r="S22" s="71">
        <v>0</v>
      </c>
      <c r="T22" s="71">
        <v>0</v>
      </c>
      <c r="U22" s="71">
        <v>0</v>
      </c>
      <c r="V22" s="71">
        <v>0</v>
      </c>
      <c r="W22" s="71">
        <v>0</v>
      </c>
      <c r="X22" s="71">
        <v>0</v>
      </c>
      <c r="Y22" s="71">
        <v>0</v>
      </c>
      <c r="Z22" s="71">
        <v>3759327398.9999995</v>
      </c>
      <c r="AA22" s="71">
        <v>418569049</v>
      </c>
      <c r="AB22" s="71">
        <v>2468888665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162880</v>
      </c>
      <c r="K23" s="71">
        <v>212424233.99999997</v>
      </c>
      <c r="L23" s="71">
        <v>592082</v>
      </c>
      <c r="M23" s="71">
        <v>771724209.00000012</v>
      </c>
      <c r="N23" s="71">
        <v>100000</v>
      </c>
      <c r="O23" s="71">
        <v>214654940</v>
      </c>
      <c r="P23" s="71">
        <v>222</v>
      </c>
      <c r="Q23" s="71">
        <v>1190673</v>
      </c>
      <c r="R23" s="71">
        <v>1424</v>
      </c>
      <c r="S23" s="71">
        <v>11586539</v>
      </c>
      <c r="T23" s="71">
        <v>0</v>
      </c>
      <c r="U23" s="71">
        <v>0</v>
      </c>
      <c r="V23" s="71">
        <v>0</v>
      </c>
      <c r="W23" s="71">
        <v>0</v>
      </c>
      <c r="X23" s="71">
        <v>0</v>
      </c>
      <c r="Y23" s="71">
        <v>0</v>
      </c>
      <c r="Z23" s="71">
        <v>1211580595.0776401</v>
      </c>
      <c r="AA23" s="71">
        <v>389087425</v>
      </c>
      <c r="AB23" s="71">
        <v>1879898817.9999998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94387</v>
      </c>
      <c r="K24" s="71">
        <v>125039831.99999999</v>
      </c>
      <c r="L24" s="71">
        <v>374458</v>
      </c>
      <c r="M24" s="71">
        <v>495663017.99999994</v>
      </c>
      <c r="N24" s="71">
        <v>32800</v>
      </c>
      <c r="O24" s="71">
        <v>65825174.000000007</v>
      </c>
      <c r="P24" s="71">
        <v>0</v>
      </c>
      <c r="Q24" s="71">
        <v>0</v>
      </c>
      <c r="R24" s="71">
        <v>168</v>
      </c>
      <c r="S24" s="71">
        <v>1402334</v>
      </c>
      <c r="T24" s="71">
        <v>0</v>
      </c>
      <c r="U24" s="71">
        <v>0</v>
      </c>
      <c r="V24" s="71">
        <v>0</v>
      </c>
      <c r="W24" s="71">
        <v>0</v>
      </c>
      <c r="X24" s="71">
        <v>0</v>
      </c>
      <c r="Y24" s="71">
        <v>0</v>
      </c>
      <c r="Z24" s="71">
        <v>687930358.2126199</v>
      </c>
      <c r="AA24" s="71">
        <v>160651233</v>
      </c>
      <c r="AB24" s="71">
        <v>1107256864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1636</v>
      </c>
      <c r="B25" s="70">
        <v>17</v>
      </c>
      <c r="C25" s="70">
        <v>18</v>
      </c>
      <c r="D25" s="70">
        <v>17</v>
      </c>
      <c r="E25" s="70">
        <v>2024</v>
      </c>
      <c r="F25" s="70" t="s">
        <v>1554</v>
      </c>
      <c r="G25" s="1073" t="s">
        <v>1633</v>
      </c>
      <c r="H25" s="70" t="s">
        <v>1634</v>
      </c>
      <c r="I25" s="1066"/>
      <c r="J25" s="73">
        <v>564315</v>
      </c>
      <c r="K25" s="71">
        <v>723648918</v>
      </c>
      <c r="L25" s="71">
        <v>390738</v>
      </c>
      <c r="M25" s="71">
        <v>500251833</v>
      </c>
      <c r="N25" s="71">
        <v>50300</v>
      </c>
      <c r="O25" s="71">
        <v>109130857</v>
      </c>
      <c r="P25" s="71">
        <v>861</v>
      </c>
      <c r="Q25" s="71">
        <v>4950693</v>
      </c>
      <c r="R25" s="71">
        <v>0</v>
      </c>
      <c r="S25" s="71">
        <v>0</v>
      </c>
      <c r="T25" s="71">
        <v>0</v>
      </c>
      <c r="U25" s="71">
        <v>0</v>
      </c>
      <c r="V25" s="71">
        <v>0</v>
      </c>
      <c r="W25" s="71">
        <v>0</v>
      </c>
      <c r="X25" s="71">
        <v>0</v>
      </c>
      <c r="Y25" s="71">
        <v>0</v>
      </c>
      <c r="Z25" s="71">
        <v>1337982301</v>
      </c>
      <c r="AA25" s="71">
        <v>1270914567</v>
      </c>
      <c r="AB25" s="71">
        <v>6180165172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1645</v>
      </c>
      <c r="H26" s="70" t="s">
        <v>1628</v>
      </c>
      <c r="I26" s="1066"/>
      <c r="J26" s="73">
        <v>140317</v>
      </c>
      <c r="K26" s="71">
        <v>157766572</v>
      </c>
      <c r="L26" s="71">
        <v>286150</v>
      </c>
      <c r="M26" s="71">
        <v>321503189</v>
      </c>
      <c r="N26" s="71">
        <v>0</v>
      </c>
      <c r="O26" s="71">
        <v>0</v>
      </c>
      <c r="P26" s="71">
        <v>0</v>
      </c>
      <c r="Q26" s="71">
        <v>0</v>
      </c>
      <c r="R26" s="71">
        <v>0</v>
      </c>
      <c r="S26" s="71">
        <v>0</v>
      </c>
      <c r="T26" s="71">
        <v>0</v>
      </c>
      <c r="U26" s="71">
        <v>0</v>
      </c>
      <c r="V26" s="71">
        <v>0</v>
      </c>
      <c r="W26" s="71">
        <v>0</v>
      </c>
      <c r="X26" s="71">
        <v>0</v>
      </c>
      <c r="Y26" s="71">
        <v>0</v>
      </c>
      <c r="Z26" s="71">
        <v>479269761</v>
      </c>
      <c r="AA26" s="71">
        <v>286835492</v>
      </c>
      <c r="AB26" s="71">
        <v>1894600029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1671</v>
      </c>
      <c r="B27" s="70">
        <v>19</v>
      </c>
      <c r="C27" s="70">
        <v>18</v>
      </c>
      <c r="D27" s="70">
        <v>19</v>
      </c>
      <c r="E27" s="70">
        <v>2024</v>
      </c>
      <c r="F27" s="70" t="s">
        <v>1554</v>
      </c>
      <c r="G27" s="1073" t="s">
        <v>1668</v>
      </c>
      <c r="H27" s="70" t="s">
        <v>1669</v>
      </c>
      <c r="I27" s="1066"/>
      <c r="J27" s="73">
        <v>36981</v>
      </c>
      <c r="K27" s="71">
        <v>47349858.999999993</v>
      </c>
      <c r="L27" s="71">
        <v>212633</v>
      </c>
      <c r="M27" s="71">
        <v>271920882.99999994</v>
      </c>
      <c r="N27" s="71">
        <v>60400</v>
      </c>
      <c r="O27" s="71">
        <v>169354585</v>
      </c>
      <c r="P27" s="71">
        <v>258</v>
      </c>
      <c r="Q27" s="71">
        <v>1342288</v>
      </c>
      <c r="R27" s="71">
        <v>0</v>
      </c>
      <c r="S27" s="71">
        <v>0</v>
      </c>
      <c r="T27" s="71">
        <v>0</v>
      </c>
      <c r="U27" s="71">
        <v>0</v>
      </c>
      <c r="V27" s="71">
        <v>0</v>
      </c>
      <c r="W27" s="71">
        <v>0</v>
      </c>
      <c r="X27" s="71">
        <v>0</v>
      </c>
      <c r="Y27" s="71">
        <v>0</v>
      </c>
      <c r="Z27" s="71">
        <v>489967614.99999994</v>
      </c>
      <c r="AA27" s="71">
        <v>15520933</v>
      </c>
      <c r="AB27" s="71">
        <v>210906275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2370</v>
      </c>
      <c r="B28" s="70">
        <v>20</v>
      </c>
      <c r="C28" s="70">
        <v>18</v>
      </c>
      <c r="D28" s="70">
        <v>20</v>
      </c>
      <c r="E28" s="70">
        <v>2024</v>
      </c>
      <c r="F28" s="70" t="s">
        <v>1554</v>
      </c>
      <c r="G28" s="1073" t="s">
        <v>2367</v>
      </c>
      <c r="H28" s="70" t="s">
        <v>2368</v>
      </c>
      <c r="I28" s="1066"/>
      <c r="J28" s="73">
        <v>1601117</v>
      </c>
      <c r="K28" s="71">
        <v>2124224471.9999998</v>
      </c>
      <c r="L28" s="71">
        <v>2255596</v>
      </c>
      <c r="M28" s="71">
        <v>2986546180.0000005</v>
      </c>
      <c r="N28" s="71">
        <v>197100</v>
      </c>
      <c r="O28" s="71">
        <v>409262132.99999994</v>
      </c>
      <c r="P28" s="71">
        <v>280</v>
      </c>
      <c r="Q28" s="71">
        <v>1669529</v>
      </c>
      <c r="R28" s="71">
        <v>6988</v>
      </c>
      <c r="S28" s="71">
        <v>56740953.000000007</v>
      </c>
      <c r="T28" s="71">
        <v>0</v>
      </c>
      <c r="U28" s="71">
        <v>0</v>
      </c>
      <c r="V28" s="71">
        <v>0</v>
      </c>
      <c r="W28" s="71">
        <v>0</v>
      </c>
      <c r="X28" s="71">
        <v>0</v>
      </c>
      <c r="Y28" s="71">
        <v>0</v>
      </c>
      <c r="Z28" s="71">
        <v>5578443266.52038</v>
      </c>
      <c r="AA28" s="71">
        <v>3827178449</v>
      </c>
      <c r="AB28" s="71">
        <v>17822449396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179400</v>
      </c>
      <c r="K29" s="71">
        <v>233901862</v>
      </c>
      <c r="L29" s="71">
        <v>1028007.0000000001</v>
      </c>
      <c r="M29" s="71">
        <v>1340310348.9999998</v>
      </c>
      <c r="N29" s="71">
        <v>63800</v>
      </c>
      <c r="O29" s="71">
        <v>154026494.99999997</v>
      </c>
      <c r="P29" s="71">
        <v>299</v>
      </c>
      <c r="Q29" s="71">
        <v>1607410</v>
      </c>
      <c r="R29" s="71">
        <v>0</v>
      </c>
      <c r="S29" s="71">
        <v>0</v>
      </c>
      <c r="T29" s="71">
        <v>0</v>
      </c>
      <c r="U29" s="71">
        <v>0</v>
      </c>
      <c r="V29" s="71">
        <v>0</v>
      </c>
      <c r="W29" s="71">
        <v>0</v>
      </c>
      <c r="X29" s="71">
        <v>0</v>
      </c>
      <c r="Y29" s="71">
        <v>0</v>
      </c>
      <c r="Z29" s="71">
        <v>1729846116</v>
      </c>
      <c r="AA29" s="71">
        <v>400494215</v>
      </c>
      <c r="AB29" s="71">
        <v>1950264245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1639</v>
      </c>
      <c r="B190" s="70">
        <v>182</v>
      </c>
      <c r="C190" s="70">
        <v>16</v>
      </c>
      <c r="D190" s="70">
        <v>2</v>
      </c>
      <c r="E190" s="70">
        <v>2022</v>
      </c>
      <c r="F190" s="70" t="s">
        <v>161</v>
      </c>
      <c r="G190" s="1073" t="s">
        <v>1637</v>
      </c>
      <c r="H190" s="70" t="s">
        <v>1638</v>
      </c>
      <c r="I190" s="1066"/>
      <c r="J190" s="73"/>
      <c r="K190" s="71"/>
      <c r="L190" s="71"/>
      <c r="M190" s="71"/>
      <c r="N190" s="71"/>
      <c r="O190" s="71"/>
      <c r="P190" s="71"/>
      <c r="Q190" s="71"/>
      <c r="R190" s="71"/>
      <c r="S190" s="71"/>
      <c r="T190" s="71"/>
      <c r="U190" s="71"/>
      <c r="V190" s="71"/>
      <c r="W190" s="71"/>
      <c r="X190" s="71"/>
      <c r="Y190" s="71"/>
      <c r="Z190" s="71"/>
      <c r="AA190" s="71"/>
      <c r="AB190" s="71"/>
      <c r="AC190" s="72"/>
      <c r="AD190" s="71">
        <v>4115198.0001588273</v>
      </c>
      <c r="AE190" s="71">
        <v>914229.18814179371</v>
      </c>
      <c r="AF190" s="71">
        <v>10479226.496222081</v>
      </c>
      <c r="AG190" s="71">
        <v>29247887.869867861</v>
      </c>
      <c r="AH190" s="71">
        <v>52585198.455419756</v>
      </c>
      <c r="AI190" s="71">
        <v>0</v>
      </c>
      <c r="AJ190" s="71">
        <v>0</v>
      </c>
      <c r="AK190" s="71">
        <v>2527666.7880192869</v>
      </c>
      <c r="AL190" s="71">
        <v>0</v>
      </c>
      <c r="AM190" s="71">
        <v>0</v>
      </c>
      <c r="AN190" s="71">
        <v>99869406.797829613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1654</v>
      </c>
      <c r="B191" s="70">
        <v>183</v>
      </c>
      <c r="C191" s="70">
        <v>16</v>
      </c>
      <c r="D191" s="70">
        <v>3</v>
      </c>
      <c r="E191" s="70">
        <v>2022</v>
      </c>
      <c r="F191" s="70" t="s">
        <v>161</v>
      </c>
      <c r="G191" s="1073" t="s">
        <v>1652</v>
      </c>
      <c r="H191" s="70" t="s">
        <v>1653</v>
      </c>
      <c r="I191" s="1066"/>
      <c r="J191" s="73"/>
      <c r="K191" s="71"/>
      <c r="L191" s="71"/>
      <c r="M191" s="71"/>
      <c r="N191" s="71"/>
      <c r="O191" s="71"/>
      <c r="P191" s="71"/>
      <c r="Q191" s="71"/>
      <c r="R191" s="71"/>
      <c r="S191" s="71"/>
      <c r="T191" s="71"/>
      <c r="U191" s="71"/>
      <c r="V191" s="71"/>
      <c r="W191" s="71"/>
      <c r="X191" s="71"/>
      <c r="Y191" s="71"/>
      <c r="Z191" s="71"/>
      <c r="AA191" s="71"/>
      <c r="AB191" s="71"/>
      <c r="AC191" s="72"/>
      <c r="AD191" s="71">
        <v>4674380.263163738</v>
      </c>
      <c r="AE191" s="71">
        <v>1464012.6692560241</v>
      </c>
      <c r="AF191" s="71">
        <v>2228739.0566601786</v>
      </c>
      <c r="AG191" s="71">
        <v>13288536.169446966</v>
      </c>
      <c r="AH191" s="71">
        <v>23365949.717986755</v>
      </c>
      <c r="AI191" s="71">
        <v>0</v>
      </c>
      <c r="AJ191" s="71">
        <v>0</v>
      </c>
      <c r="AK191" s="71">
        <v>1084023.6365477352</v>
      </c>
      <c r="AL191" s="71">
        <v>0</v>
      </c>
      <c r="AM191" s="71">
        <v>0</v>
      </c>
      <c r="AN191" s="71">
        <v>46105641.513061397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1018012433.7113709</v>
      </c>
      <c r="AE192" s="71">
        <v>8120597.9335116055</v>
      </c>
      <c r="AF192" s="71">
        <v>8901113.126909906</v>
      </c>
      <c r="AG192" s="71">
        <v>280233544.50554252</v>
      </c>
      <c r="AH192" s="71">
        <v>398733028.71931791</v>
      </c>
      <c r="AI192" s="71">
        <v>0</v>
      </c>
      <c r="AJ192" s="71">
        <v>0</v>
      </c>
      <c r="AK192" s="71">
        <v>19576730.850473974</v>
      </c>
      <c r="AL192" s="71">
        <v>0</v>
      </c>
      <c r="AM192" s="71">
        <v>0</v>
      </c>
      <c r="AN192" s="71">
        <v>1733577448.8471267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2353</v>
      </c>
      <c r="B193" s="70">
        <v>185</v>
      </c>
      <c r="C193" s="70">
        <v>16</v>
      </c>
      <c r="D193" s="70">
        <v>5</v>
      </c>
      <c r="E193" s="70">
        <v>2022</v>
      </c>
      <c r="F193" s="70" t="s">
        <v>161</v>
      </c>
      <c r="G193" s="1073" t="s">
        <v>2351</v>
      </c>
      <c r="H193" s="70" t="s">
        <v>2352</v>
      </c>
      <c r="I193" s="1066"/>
      <c r="J193" s="73"/>
      <c r="K193" s="71"/>
      <c r="L193" s="71"/>
      <c r="M193" s="71"/>
      <c r="N193" s="71"/>
      <c r="O193" s="71"/>
      <c r="P193" s="71"/>
      <c r="Q193" s="71"/>
      <c r="R193" s="71"/>
      <c r="S193" s="71"/>
      <c r="T193" s="71"/>
      <c r="U193" s="71"/>
      <c r="V193" s="71"/>
      <c r="W193" s="71"/>
      <c r="X193" s="71"/>
      <c r="Y193" s="71"/>
      <c r="Z193" s="71"/>
      <c r="AA193" s="71"/>
      <c r="AB193" s="71"/>
      <c r="AC193" s="72"/>
      <c r="AD193" s="71">
        <v>76523242.746586248</v>
      </c>
      <c r="AE193" s="71">
        <v>1677384.7284986575</v>
      </c>
      <c r="AF193" s="71">
        <v>2907050.9434697977</v>
      </c>
      <c r="AG193" s="71">
        <v>50215701.414671354</v>
      </c>
      <c r="AH193" s="71">
        <v>85043447.636797458</v>
      </c>
      <c r="AI193" s="71">
        <v>0</v>
      </c>
      <c r="AJ193" s="71">
        <v>0</v>
      </c>
      <c r="AK193" s="71">
        <v>4623402.7762467731</v>
      </c>
      <c r="AL193" s="71">
        <v>0</v>
      </c>
      <c r="AM193" s="71">
        <v>0</v>
      </c>
      <c r="AN193" s="71">
        <v>220990230.2462703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16253036.421146885</v>
      </c>
      <c r="AE194" s="71">
        <v>870620.30012140144</v>
      </c>
      <c r="AF194" s="71">
        <v>3017795.7413162664</v>
      </c>
      <c r="AG194" s="71">
        <v>20569102.841815569</v>
      </c>
      <c r="AH194" s="71">
        <v>36857410.238145366</v>
      </c>
      <c r="AI194" s="71">
        <v>0</v>
      </c>
      <c r="AJ194" s="71">
        <v>0</v>
      </c>
      <c r="AK194" s="71">
        <v>1989335.0976360221</v>
      </c>
      <c r="AL194" s="71">
        <v>0</v>
      </c>
      <c r="AM194" s="71">
        <v>0</v>
      </c>
      <c r="AN194" s="71">
        <v>79557300.640181512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49117823.740774259</v>
      </c>
      <c r="AE195" s="71">
        <v>3094673.5891614039</v>
      </c>
      <c r="AF195" s="71">
        <v>16805523.073201593</v>
      </c>
      <c r="AG195" s="71">
        <v>140744878.15473852</v>
      </c>
      <c r="AH195" s="71">
        <v>185515456.54548055</v>
      </c>
      <c r="AI195" s="71">
        <v>0</v>
      </c>
      <c r="AJ195" s="71">
        <v>0</v>
      </c>
      <c r="AK195" s="71">
        <v>9041364.0270918235</v>
      </c>
      <c r="AL195" s="71">
        <v>0</v>
      </c>
      <c r="AM195" s="71">
        <v>0</v>
      </c>
      <c r="AN195" s="71">
        <v>404319719.1304481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2049</v>
      </c>
      <c r="B196" s="70">
        <v>188</v>
      </c>
      <c r="C196" s="70">
        <v>16</v>
      </c>
      <c r="D196" s="70">
        <v>8</v>
      </c>
      <c r="E196" s="70">
        <v>2022</v>
      </c>
      <c r="F196" s="70" t="s">
        <v>161</v>
      </c>
      <c r="G196" s="1073" t="s">
        <v>2030</v>
      </c>
      <c r="H196" s="70" t="s">
        <v>2031</v>
      </c>
      <c r="I196" s="1066"/>
      <c r="J196" s="73"/>
      <c r="K196" s="71"/>
      <c r="L196" s="71"/>
      <c r="M196" s="71"/>
      <c r="N196" s="71"/>
      <c r="O196" s="71"/>
      <c r="P196" s="71"/>
      <c r="Q196" s="71"/>
      <c r="R196" s="71"/>
      <c r="S196" s="71"/>
      <c r="T196" s="71"/>
      <c r="U196" s="71"/>
      <c r="V196" s="71"/>
      <c r="W196" s="71"/>
      <c r="X196" s="71"/>
      <c r="Y196" s="71"/>
      <c r="Z196" s="71"/>
      <c r="AA196" s="71"/>
      <c r="AB196" s="71"/>
      <c r="AC196" s="72"/>
      <c r="AD196" s="71">
        <v>39403711.320983879</v>
      </c>
      <c r="AE196" s="71">
        <v>2423408.2057046527</v>
      </c>
      <c r="AF196" s="71">
        <v>6174022.4799406175</v>
      </c>
      <c r="AG196" s="71">
        <v>81681076.208006322</v>
      </c>
      <c r="AH196" s="71">
        <v>103275292.92337754</v>
      </c>
      <c r="AI196" s="71">
        <v>0</v>
      </c>
      <c r="AJ196" s="71">
        <v>0</v>
      </c>
      <c r="AK196" s="71">
        <v>5239985.6070407489</v>
      </c>
      <c r="AL196" s="71">
        <v>0</v>
      </c>
      <c r="AM196" s="71">
        <v>0</v>
      </c>
      <c r="AN196" s="71">
        <v>238197496.74505377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1666</v>
      </c>
      <c r="B197" s="70">
        <v>189</v>
      </c>
      <c r="C197" s="70">
        <v>16</v>
      </c>
      <c r="D197" s="70">
        <v>9</v>
      </c>
      <c r="E197" s="70">
        <v>2022</v>
      </c>
      <c r="F197" s="70" t="s">
        <v>161</v>
      </c>
      <c r="G197" s="1073" t="s">
        <v>1664</v>
      </c>
      <c r="H197" s="70" t="s">
        <v>1665</v>
      </c>
      <c r="I197" s="1066"/>
      <c r="J197" s="73"/>
      <c r="K197" s="71"/>
      <c r="L197" s="71"/>
      <c r="M197" s="71"/>
      <c r="N197" s="71"/>
      <c r="O197" s="71"/>
      <c r="P197" s="71"/>
      <c r="Q197" s="71"/>
      <c r="R197" s="71"/>
      <c r="S197" s="71"/>
      <c r="T197" s="71"/>
      <c r="U197" s="71"/>
      <c r="V197" s="71"/>
      <c r="W197" s="71"/>
      <c r="X197" s="71"/>
      <c r="Y197" s="71"/>
      <c r="Z197" s="71"/>
      <c r="AA197" s="71"/>
      <c r="AB197" s="71"/>
      <c r="AC197" s="72"/>
      <c r="AD197" s="71">
        <v>24535311.178673726</v>
      </c>
      <c r="AE197" s="71">
        <v>356658.40559535049</v>
      </c>
      <c r="AF197" s="71">
        <v>636782.5876171937</v>
      </c>
      <c r="AG197" s="71">
        <v>8443928.0386210475</v>
      </c>
      <c r="AH197" s="71">
        <v>19712231.226924349</v>
      </c>
      <c r="AI197" s="71">
        <v>0</v>
      </c>
      <c r="AJ197" s="71">
        <v>0</v>
      </c>
      <c r="AK197" s="71">
        <v>811306.7907599071</v>
      </c>
      <c r="AL197" s="71">
        <v>0</v>
      </c>
      <c r="AM197" s="71">
        <v>0</v>
      </c>
      <c r="AN197" s="71">
        <v>54496218.228191569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4516008.8415338984</v>
      </c>
      <c r="AE198" s="71">
        <v>524864.11653114902</v>
      </c>
      <c r="AF198" s="71">
        <v>1799602.9650051128</v>
      </c>
      <c r="AG198" s="71">
        <v>14572056.92564098</v>
      </c>
      <c r="AH198" s="71">
        <v>25518283.886572368</v>
      </c>
      <c r="AI198" s="71">
        <v>0</v>
      </c>
      <c r="AJ198" s="71">
        <v>0</v>
      </c>
      <c r="AK198" s="71">
        <v>1234844.3164152461</v>
      </c>
      <c r="AL198" s="71">
        <v>0</v>
      </c>
      <c r="AM198" s="71">
        <v>0</v>
      </c>
      <c r="AN198" s="71">
        <v>48165661.051698752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2706836.2996411673</v>
      </c>
      <c r="AE199" s="71">
        <v>479697.76822431426</v>
      </c>
      <c r="AF199" s="71">
        <v>2381013.1536990725</v>
      </c>
      <c r="AG199" s="71">
        <v>13643552.548819778</v>
      </c>
      <c r="AH199" s="71">
        <v>21665080.765250806</v>
      </c>
      <c r="AI199" s="71">
        <v>0</v>
      </c>
      <c r="AJ199" s="71">
        <v>0</v>
      </c>
      <c r="AK199" s="71">
        <v>958124.52450079739</v>
      </c>
      <c r="AL199" s="71">
        <v>0</v>
      </c>
      <c r="AM199" s="71">
        <v>0</v>
      </c>
      <c r="AN199" s="71">
        <v>41834305.060135938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1631</v>
      </c>
      <c r="B200" s="70">
        <v>192</v>
      </c>
      <c r="C200" s="70">
        <v>16</v>
      </c>
      <c r="D200" s="70">
        <v>12</v>
      </c>
      <c r="E200" s="70">
        <v>2022</v>
      </c>
      <c r="F200" s="70" t="s">
        <v>161</v>
      </c>
      <c r="G200" s="1073" t="s">
        <v>1629</v>
      </c>
      <c r="H200" s="70" t="s">
        <v>1630</v>
      </c>
      <c r="I200" s="1066"/>
      <c r="J200" s="73"/>
      <c r="K200" s="71"/>
      <c r="L200" s="71"/>
      <c r="M200" s="71"/>
      <c r="N200" s="71"/>
      <c r="O200" s="71"/>
      <c r="P200" s="71"/>
      <c r="Q200" s="71"/>
      <c r="R200" s="71"/>
      <c r="S200" s="71"/>
      <c r="T200" s="71"/>
      <c r="U200" s="71"/>
      <c r="V200" s="71"/>
      <c r="W200" s="71"/>
      <c r="X200" s="71"/>
      <c r="Y200" s="71"/>
      <c r="Z200" s="71"/>
      <c r="AA200" s="71"/>
      <c r="AB200" s="71"/>
      <c r="AC200" s="72"/>
      <c r="AD200" s="71">
        <v>1037341685.3217165</v>
      </c>
      <c r="AE200" s="71">
        <v>6162870.3534532841</v>
      </c>
      <c r="AF200" s="71">
        <v>12597220.75503579</v>
      </c>
      <c r="AG200" s="71">
        <v>164252424.25967062</v>
      </c>
      <c r="AH200" s="71">
        <v>265965508.09078434</v>
      </c>
      <c r="AI200" s="71">
        <v>0</v>
      </c>
      <c r="AJ200" s="71">
        <v>0</v>
      </c>
      <c r="AK200" s="71">
        <v>13637908.326101916</v>
      </c>
      <c r="AL200" s="71">
        <v>0</v>
      </c>
      <c r="AM200" s="71">
        <v>0</v>
      </c>
      <c r="AN200" s="71">
        <v>1499957617.1067624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1682</v>
      </c>
      <c r="B201" s="70">
        <v>193</v>
      </c>
      <c r="C201" s="70">
        <v>16</v>
      </c>
      <c r="D201" s="70">
        <v>13</v>
      </c>
      <c r="E201" s="70">
        <v>2022</v>
      </c>
      <c r="F201" s="70" t="s">
        <v>161</v>
      </c>
      <c r="G201" s="1073" t="s">
        <v>1680</v>
      </c>
      <c r="H201" s="70" t="s">
        <v>1681</v>
      </c>
      <c r="I201" s="1066"/>
      <c r="J201" s="73"/>
      <c r="K201" s="71"/>
      <c r="L201" s="71"/>
      <c r="M201" s="71"/>
      <c r="N201" s="71"/>
      <c r="O201" s="71"/>
      <c r="P201" s="71"/>
      <c r="Q201" s="71"/>
      <c r="R201" s="71"/>
      <c r="S201" s="71"/>
      <c r="T201" s="71"/>
      <c r="U201" s="71"/>
      <c r="V201" s="71"/>
      <c r="W201" s="71"/>
      <c r="X201" s="71"/>
      <c r="Y201" s="71"/>
      <c r="Z201" s="71"/>
      <c r="AA201" s="71"/>
      <c r="AB201" s="71"/>
      <c r="AC201" s="72"/>
      <c r="AD201" s="71">
        <v>650367477.79754531</v>
      </c>
      <c r="AE201" s="71">
        <v>3990213.2538658869</v>
      </c>
      <c r="AF201" s="71">
        <v>2907050.9434697977</v>
      </c>
      <c r="AG201" s="71">
        <v>141760771.17878997</v>
      </c>
      <c r="AH201" s="71">
        <v>204009781.60871744</v>
      </c>
      <c r="AI201" s="71">
        <v>0</v>
      </c>
      <c r="AJ201" s="71">
        <v>0</v>
      </c>
      <c r="AK201" s="71">
        <v>10772573.663208023</v>
      </c>
      <c r="AL201" s="71">
        <v>0</v>
      </c>
      <c r="AM201" s="71">
        <v>0</v>
      </c>
      <c r="AN201" s="71">
        <v>1013807868.4455965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22576168.669392657</v>
      </c>
      <c r="AE202" s="71">
        <v>1822228.535137817</v>
      </c>
      <c r="AF202" s="71">
        <v>6921549.8654042808</v>
      </c>
      <c r="AG202" s="71">
        <v>58402925.302053593</v>
      </c>
      <c r="AH202" s="71">
        <v>92088404.842265487</v>
      </c>
      <c r="AI202" s="71">
        <v>0</v>
      </c>
      <c r="AJ202" s="71">
        <v>0</v>
      </c>
      <c r="AK202" s="71">
        <v>4549412.8365514958</v>
      </c>
      <c r="AL202" s="71">
        <v>0</v>
      </c>
      <c r="AM202" s="71">
        <v>0</v>
      </c>
      <c r="AN202" s="71">
        <v>186360690.05080533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69515503.343700498</v>
      </c>
      <c r="AE203" s="71">
        <v>1031038.7096249871</v>
      </c>
      <c r="AF203" s="71">
        <v>3585362.8302794173</v>
      </c>
      <c r="AG203" s="71">
        <v>80250087.109611288</v>
      </c>
      <c r="AH203" s="71">
        <v>81793948.001786485</v>
      </c>
      <c r="AI203" s="71">
        <v>0</v>
      </c>
      <c r="AJ203" s="71">
        <v>0</v>
      </c>
      <c r="AK203" s="71">
        <v>4293482.5390365925</v>
      </c>
      <c r="AL203" s="71">
        <v>0</v>
      </c>
      <c r="AM203" s="71">
        <v>0</v>
      </c>
      <c r="AN203" s="71">
        <v>240469422.53403929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20146642.724704821</v>
      </c>
      <c r="AE204" s="71">
        <v>784959.98436705966</v>
      </c>
      <c r="AF204" s="71">
        <v>747527.38546366221</v>
      </c>
      <c r="AG204" s="71">
        <v>30711647.710974224</v>
      </c>
      <c r="AH204" s="71">
        <v>49813412.013924137</v>
      </c>
      <c r="AI204" s="71">
        <v>0</v>
      </c>
      <c r="AJ204" s="71">
        <v>0</v>
      </c>
      <c r="AK204" s="71">
        <v>2648400.80828994</v>
      </c>
      <c r="AL204" s="71">
        <v>0</v>
      </c>
      <c r="AM204" s="71">
        <v>0</v>
      </c>
      <c r="AN204" s="71">
        <v>104852590.62772384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1635</v>
      </c>
      <c r="B205" s="70">
        <v>197</v>
      </c>
      <c r="C205" s="70">
        <v>16</v>
      </c>
      <c r="D205" s="70">
        <v>17</v>
      </c>
      <c r="E205" s="70">
        <v>2022</v>
      </c>
      <c r="F205" s="70" t="s">
        <v>161</v>
      </c>
      <c r="G205" s="1073" t="s">
        <v>1633</v>
      </c>
      <c r="H205" s="70" t="s">
        <v>1634</v>
      </c>
      <c r="I205" s="1066"/>
      <c r="J205" s="73"/>
      <c r="K205" s="71"/>
      <c r="L205" s="71"/>
      <c r="M205" s="71"/>
      <c r="N205" s="71"/>
      <c r="O205" s="71"/>
      <c r="P205" s="71"/>
      <c r="Q205" s="71"/>
      <c r="R205" s="71"/>
      <c r="S205" s="71"/>
      <c r="T205" s="71"/>
      <c r="U205" s="71"/>
      <c r="V205" s="71"/>
      <c r="W205" s="71"/>
      <c r="X205" s="71"/>
      <c r="Y205" s="71"/>
      <c r="Z205" s="71"/>
      <c r="AA205" s="71"/>
      <c r="AB205" s="71"/>
      <c r="AC205" s="72"/>
      <c r="AD205" s="71">
        <v>1159107471.9014626</v>
      </c>
      <c r="AE205" s="71">
        <v>7153415.095630765</v>
      </c>
      <c r="AF205" s="71">
        <v>1301251.3746960047</v>
      </c>
      <c r="AG205" s="71">
        <v>228100754.64225796</v>
      </c>
      <c r="AH205" s="71">
        <v>302213965.24708599</v>
      </c>
      <c r="AI205" s="71">
        <v>0</v>
      </c>
      <c r="AJ205" s="71">
        <v>0</v>
      </c>
      <c r="AK205" s="71">
        <v>14890184.827262124</v>
      </c>
      <c r="AL205" s="71">
        <v>0</v>
      </c>
      <c r="AM205" s="71">
        <v>0</v>
      </c>
      <c r="AN205" s="71">
        <v>1712767043.0883954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1645</v>
      </c>
      <c r="H206" s="70" t="s">
        <v>1628</v>
      </c>
      <c r="I206" s="1066"/>
      <c r="J206" s="73"/>
      <c r="K206" s="71"/>
      <c r="L206" s="71"/>
      <c r="M206" s="71"/>
      <c r="N206" s="71"/>
      <c r="O206" s="71"/>
      <c r="P206" s="71"/>
      <c r="Q206" s="71"/>
      <c r="R206" s="71"/>
      <c r="S206" s="71"/>
      <c r="T206" s="71"/>
      <c r="U206" s="71"/>
      <c r="V206" s="71"/>
      <c r="W206" s="71"/>
      <c r="X206" s="71"/>
      <c r="Y206" s="71"/>
      <c r="Z206" s="71"/>
      <c r="AA206" s="71"/>
      <c r="AB206" s="71"/>
      <c r="AC206" s="72"/>
      <c r="AD206" s="71">
        <v>103844201.74581347</v>
      </c>
      <c r="AE206" s="71">
        <v>1728780.9179512623</v>
      </c>
      <c r="AF206" s="71">
        <v>2394856.2534298808</v>
      </c>
      <c r="AG206" s="71">
        <v>50068233.072470345</v>
      </c>
      <c r="AH206" s="71">
        <v>72118943.434217498</v>
      </c>
      <c r="AI206" s="71">
        <v>0</v>
      </c>
      <c r="AJ206" s="71">
        <v>0</v>
      </c>
      <c r="AK206" s="71">
        <v>3920821.1673776568</v>
      </c>
      <c r="AL206" s="71">
        <v>0</v>
      </c>
      <c r="AM206" s="71">
        <v>0</v>
      </c>
      <c r="AN206" s="71">
        <v>234075836.59126014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1670</v>
      </c>
      <c r="B207" s="70">
        <v>199</v>
      </c>
      <c r="C207" s="70">
        <v>16</v>
      </c>
      <c r="D207" s="70">
        <v>19</v>
      </c>
      <c r="E207" s="70">
        <v>2022</v>
      </c>
      <c r="F207" s="70" t="s">
        <v>161</v>
      </c>
      <c r="G207" s="1073" t="s">
        <v>1668</v>
      </c>
      <c r="H207" s="70" t="s">
        <v>1669</v>
      </c>
      <c r="I207" s="1066"/>
      <c r="J207" s="73"/>
      <c r="K207" s="71"/>
      <c r="L207" s="71"/>
      <c r="M207" s="71"/>
      <c r="N207" s="71"/>
      <c r="O207" s="71"/>
      <c r="P207" s="71"/>
      <c r="Q207" s="71"/>
      <c r="R207" s="71"/>
      <c r="S207" s="71"/>
      <c r="T207" s="71"/>
      <c r="U207" s="71"/>
      <c r="V207" s="71"/>
      <c r="W207" s="71"/>
      <c r="X207" s="71"/>
      <c r="Y207" s="71"/>
      <c r="Z207" s="71"/>
      <c r="AA207" s="71"/>
      <c r="AB207" s="71"/>
      <c r="AC207" s="72"/>
      <c r="AD207" s="71">
        <v>3076224.0984820095</v>
      </c>
      <c r="AE207" s="71">
        <v>191567.61523243718</v>
      </c>
      <c r="AF207" s="71">
        <v>567567.08896315098</v>
      </c>
      <c r="AG207" s="71">
        <v>4478668.1705493266</v>
      </c>
      <c r="AH207" s="71">
        <v>10352202.391343493</v>
      </c>
      <c r="AI207" s="71">
        <v>0</v>
      </c>
      <c r="AJ207" s="71">
        <v>0</v>
      </c>
      <c r="AK207" s="71">
        <v>472735.02482445008</v>
      </c>
      <c r="AL207" s="71">
        <v>0</v>
      </c>
      <c r="AM207" s="71">
        <v>0</v>
      </c>
      <c r="AN207" s="71">
        <v>19138964.389394868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2369</v>
      </c>
      <c r="B208" s="70">
        <v>200</v>
      </c>
      <c r="C208" s="70">
        <v>16</v>
      </c>
      <c r="D208" s="70">
        <v>20</v>
      </c>
      <c r="E208" s="70">
        <v>2022</v>
      </c>
      <c r="F208" s="70" t="s">
        <v>161</v>
      </c>
      <c r="G208" s="1073" t="s">
        <v>2367</v>
      </c>
      <c r="H208" s="70" t="s">
        <v>2368</v>
      </c>
      <c r="I208" s="1066"/>
      <c r="J208" s="73"/>
      <c r="K208" s="71"/>
      <c r="L208" s="71"/>
      <c r="M208" s="71"/>
      <c r="N208" s="71"/>
      <c r="O208" s="71"/>
      <c r="P208" s="71"/>
      <c r="Q208" s="71"/>
      <c r="R208" s="71"/>
      <c r="S208" s="71"/>
      <c r="T208" s="71"/>
      <c r="U208" s="71"/>
      <c r="V208" s="71"/>
      <c r="W208" s="71"/>
      <c r="X208" s="71"/>
      <c r="Y208" s="71"/>
      <c r="Z208" s="71"/>
      <c r="AA208" s="71"/>
      <c r="AB208" s="71"/>
      <c r="AC208" s="72"/>
      <c r="AD208" s="71">
        <v>469684707.03794569</v>
      </c>
      <c r="AE208" s="71">
        <v>21700094.171004448</v>
      </c>
      <c r="AF208" s="71">
        <v>8444290.8357932214</v>
      </c>
      <c r="AG208" s="71">
        <v>1132311087.5334558</v>
      </c>
      <c r="AH208" s="71">
        <v>1334704414.7042048</v>
      </c>
      <c r="AI208" s="71">
        <v>0</v>
      </c>
      <c r="AJ208" s="71">
        <v>0</v>
      </c>
      <c r="AK208" s="71">
        <v>65062724.196441278</v>
      </c>
      <c r="AL208" s="71">
        <v>0</v>
      </c>
      <c r="AM208" s="71">
        <v>0</v>
      </c>
      <c r="AN208" s="71">
        <v>3031907318.4788451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42049216.113733746</v>
      </c>
      <c r="AE209" s="71">
        <v>1264657.7525913741</v>
      </c>
      <c r="AF209" s="71">
        <v>3972969.6227420568</v>
      </c>
      <c r="AG209" s="71">
        <v>62138789.971145958</v>
      </c>
      <c r="AH209" s="71">
        <v>81961935.058846831</v>
      </c>
      <c r="AI209" s="71">
        <v>0</v>
      </c>
      <c r="AJ209" s="71">
        <v>0</v>
      </c>
      <c r="AK209" s="71">
        <v>4040780.423881867</v>
      </c>
      <c r="AL209" s="71">
        <v>0</v>
      </c>
      <c r="AM209" s="71">
        <v>0</v>
      </c>
      <c r="AN209" s="71">
        <v>195428348.94294181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2030</v>
      </c>
      <c r="H6" s="77" t="s">
        <v>2031</v>
      </c>
      <c r="I6" s="77" t="s">
        <v>2372</v>
      </c>
      <c r="J6" s="77" t="s">
        <v>2373</v>
      </c>
      <c r="K6" s="1080">
        <v>22</v>
      </c>
      <c r="L6" s="1081">
        <v>41</v>
      </c>
      <c r="M6" s="1044"/>
      <c r="N6" s="988">
        <v>1</v>
      </c>
      <c r="O6" s="77" t="s">
        <v>1689</v>
      </c>
      <c r="P6" s="77" t="s">
        <v>1690</v>
      </c>
      <c r="Q6" s="77" t="s">
        <v>1501</v>
      </c>
      <c r="R6" s="16"/>
      <c r="S6" s="77">
        <v>1</v>
      </c>
      <c r="T6" s="77" t="s">
        <v>2030</v>
      </c>
      <c r="U6" s="77" t="s">
        <v>2031</v>
      </c>
      <c r="V6" s="77" t="s">
        <v>1501</v>
      </c>
      <c r="W6" s="16"/>
      <c r="X6" s="77">
        <v>1</v>
      </c>
      <c r="Y6" s="692" t="s">
        <v>1689</v>
      </c>
      <c r="Z6" s="77" t="s">
        <v>1690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1637</v>
      </c>
      <c r="AE7" s="77" t="s">
        <v>1638</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1652</v>
      </c>
      <c r="AE8" s="77" t="s">
        <v>1653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2363</v>
      </c>
      <c r="AE9" s="77" t="s">
        <v>2364</v>
      </c>
      <c r="AF9" s="77" t="s">
        <v>1501</v>
      </c>
    </row>
    <row r="10" spans="1:32" ht="12">
      <c r="A10" s="16"/>
      <c r="B10" s="16"/>
      <c r="C10" s="16"/>
      <c r="D10" s="16"/>
      <c r="F10" s="75" t="s">
        <v>1501</v>
      </c>
      <c r="G10" s="76" t="s">
        <v>2030</v>
      </c>
      <c r="H10" s="77" t="s">
        <v>2031</v>
      </c>
      <c r="I10" s="77" t="s">
        <v>2372</v>
      </c>
      <c r="J10" s="77" t="s">
        <v>2373</v>
      </c>
      <c r="K10" s="1079">
        <v>22</v>
      </c>
      <c r="L10" s="1045">
        <v>41</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2351</v>
      </c>
      <c r="AE10" s="77" t="s">
        <v>2352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1656</v>
      </c>
      <c r="AE11" s="77" t="s">
        <v>1657</v>
      </c>
      <c r="AF11" s="77" t="s">
        <v>1501</v>
      </c>
    </row>
    <row r="12" spans="1:32" ht="12">
      <c r="A12" s="16"/>
      <c r="B12" s="16"/>
      <c r="C12" s="16"/>
      <c r="D12" s="16"/>
      <c r="F12" s="75" t="s">
        <v>1505</v>
      </c>
      <c r="G12" s="76" t="s">
        <v>2030</v>
      </c>
      <c r="H12" s="77"/>
      <c r="I12" s="77" t="s">
        <v>2030</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2030</v>
      </c>
      <c r="AE13" s="77" t="s">
        <v>2031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1664</v>
      </c>
      <c r="AE14" s="77" t="s">
        <v>1665</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1629</v>
      </c>
      <c r="AE17" s="77" t="s">
        <v>1630</v>
      </c>
      <c r="AF17" s="77" t="s">
        <v>1501</v>
      </c>
    </row>
    <row r="18" spans="1:32" ht="12">
      <c r="A18" s="16"/>
      <c r="B18" s="16"/>
      <c r="C18" s="16"/>
      <c r="D18" s="16"/>
      <c r="E18" s="16"/>
      <c r="F18" s="16"/>
      <c r="G18" s="16"/>
      <c r="H18" s="16"/>
      <c r="I18" s="16"/>
      <c r="J18" s="16"/>
      <c r="K18" s="1044"/>
      <c r="L18" s="1044"/>
      <c r="M18" s="1044"/>
      <c r="N18" s="988">
        <v>13</v>
      </c>
      <c r="O18" s="77" t="s">
        <v>1685</v>
      </c>
      <c r="P18" s="77" t="s">
        <v>1686</v>
      </c>
      <c r="Q18" s="77" t="s">
        <v>1501</v>
      </c>
      <c r="R18" s="16"/>
      <c r="S18" s="16"/>
      <c r="T18" s="16"/>
      <c r="U18" s="16"/>
      <c r="V18" s="16"/>
      <c r="W18" s="16"/>
      <c r="X18" s="77">
        <v>13</v>
      </c>
      <c r="Y18" s="692" t="s">
        <v>1685</v>
      </c>
      <c r="Z18" s="77" t="s">
        <v>1686</v>
      </c>
      <c r="AA18" s="77" t="s">
        <v>1501</v>
      </c>
      <c r="AB18" s="16"/>
      <c r="AC18" s="77">
        <v>13</v>
      </c>
      <c r="AD18" s="77" t="s">
        <v>1680</v>
      </c>
      <c r="AE18" s="77" t="s">
        <v>1681</v>
      </c>
      <c r="AF18" s="77" t="s">
        <v>1501</v>
      </c>
    </row>
    <row r="19" spans="1:32" ht="12">
      <c r="A19" s="16"/>
      <c r="B19" s="16"/>
      <c r="C19" s="16"/>
      <c r="D19" s="16"/>
      <c r="E19" s="16"/>
      <c r="F19" s="16"/>
      <c r="G19" s="16"/>
      <c r="H19" s="16"/>
      <c r="I19" s="16"/>
      <c r="J19" s="16"/>
      <c r="K19" s="1044"/>
      <c r="L19" s="1044"/>
      <c r="M19" s="1044"/>
      <c r="N19" s="988">
        <v>14</v>
      </c>
      <c r="O19" s="77" t="s">
        <v>1984</v>
      </c>
      <c r="P19" s="77" t="s">
        <v>1985</v>
      </c>
      <c r="Q19" s="77" t="s">
        <v>1501</v>
      </c>
      <c r="R19" s="16"/>
      <c r="S19" s="16"/>
      <c r="T19" s="16"/>
      <c r="U19" s="16"/>
      <c r="V19" s="16"/>
      <c r="W19" s="16"/>
      <c r="X19" s="77">
        <v>14</v>
      </c>
      <c r="Y19" s="692" t="s">
        <v>1984</v>
      </c>
      <c r="Z19" s="77" t="s">
        <v>1985</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2007</v>
      </c>
      <c r="P20" s="77" t="s">
        <v>2008</v>
      </c>
      <c r="Q20" s="77" t="s">
        <v>1501</v>
      </c>
      <c r="R20" s="16"/>
      <c r="S20" s="16"/>
      <c r="T20" s="16"/>
      <c r="U20" s="16"/>
      <c r="V20" s="16"/>
      <c r="W20" s="16"/>
      <c r="X20" s="77">
        <v>15</v>
      </c>
      <c r="Y20" s="692" t="s">
        <v>2007</v>
      </c>
      <c r="Z20" s="77" t="s">
        <v>2008</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2030</v>
      </c>
      <c r="P21" s="77" t="s">
        <v>2031</v>
      </c>
      <c r="Q21" s="77" t="s">
        <v>1501</v>
      </c>
      <c r="R21" s="16"/>
      <c r="S21" s="16"/>
      <c r="T21" s="16"/>
      <c r="U21" s="16"/>
      <c r="V21" s="16"/>
      <c r="W21" s="16"/>
      <c r="X21" s="77">
        <v>16</v>
      </c>
      <c r="Y21" s="692" t="s">
        <v>2030</v>
      </c>
      <c r="Z21" s="77" t="s">
        <v>2031</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2053</v>
      </c>
      <c r="P22" s="77" t="s">
        <v>2054</v>
      </c>
      <c r="Q22" s="77" t="s">
        <v>1501</v>
      </c>
      <c r="R22" s="16"/>
      <c r="S22" s="16"/>
      <c r="T22" s="16"/>
      <c r="U22" s="16"/>
      <c r="V22" s="16"/>
      <c r="W22" s="16"/>
      <c r="X22" s="77">
        <v>17</v>
      </c>
      <c r="Y22" s="692" t="s">
        <v>2053</v>
      </c>
      <c r="Z22" s="77" t="s">
        <v>2054</v>
      </c>
      <c r="AA22" s="77" t="s">
        <v>1501</v>
      </c>
      <c r="AB22" s="16"/>
      <c r="AC22" s="77">
        <v>17</v>
      </c>
      <c r="AD22" s="77" t="s">
        <v>1633</v>
      </c>
      <c r="AE22" s="77" t="s">
        <v>1634</v>
      </c>
      <c r="AF22" s="77" t="s">
        <v>1501</v>
      </c>
    </row>
    <row r="23" spans="1:32" ht="12">
      <c r="A23" s="16"/>
      <c r="B23" s="16"/>
      <c r="C23" s="16"/>
      <c r="D23" s="16"/>
      <c r="E23" s="16"/>
      <c r="F23" s="16"/>
      <c r="G23" s="16"/>
      <c r="H23" s="16"/>
      <c r="I23" s="16"/>
      <c r="J23" s="16"/>
      <c r="K23" s="1044"/>
      <c r="L23" s="1044"/>
      <c r="M23" s="1044"/>
      <c r="N23" s="988">
        <v>18</v>
      </c>
      <c r="O23" s="77" t="s">
        <v>2076</v>
      </c>
      <c r="P23" s="77" t="s">
        <v>2077</v>
      </c>
      <c r="Q23" s="77" t="s">
        <v>1501</v>
      </c>
      <c r="R23" s="16"/>
      <c r="S23" s="16"/>
      <c r="T23" s="16"/>
      <c r="U23" s="16"/>
      <c r="V23" s="16"/>
      <c r="W23" s="16"/>
      <c r="X23" s="77">
        <v>18</v>
      </c>
      <c r="Y23" s="692" t="s">
        <v>2076</v>
      </c>
      <c r="Z23" s="77" t="s">
        <v>2077</v>
      </c>
      <c r="AA23" s="77" t="s">
        <v>1501</v>
      </c>
      <c r="AB23" s="16"/>
      <c r="AC23" s="77">
        <v>18</v>
      </c>
      <c r="AD23" s="77" t="s">
        <v>1645</v>
      </c>
      <c r="AE23" s="77" t="s">
        <v>1628</v>
      </c>
      <c r="AF23" s="77" t="s">
        <v>1501</v>
      </c>
    </row>
    <row r="24" spans="1:32" ht="12">
      <c r="A24" s="16"/>
      <c r="B24" s="16"/>
      <c r="C24" s="16"/>
      <c r="D24" s="16"/>
      <c r="E24" s="16"/>
      <c r="F24" s="16"/>
      <c r="G24" s="16"/>
      <c r="H24" s="16"/>
      <c r="I24" s="16"/>
      <c r="J24" s="16"/>
      <c r="K24" s="1044"/>
      <c r="L24" s="1044"/>
      <c r="M24" s="1044"/>
      <c r="N24" s="988">
        <v>19</v>
      </c>
      <c r="O24" s="77" t="s">
        <v>2099</v>
      </c>
      <c r="P24" s="77" t="s">
        <v>2100</v>
      </c>
      <c r="Q24" s="77" t="s">
        <v>1501</v>
      </c>
      <c r="R24" s="16"/>
      <c r="S24" s="16"/>
      <c r="T24" s="16"/>
      <c r="U24" s="16"/>
      <c r="V24" s="16"/>
      <c r="W24" s="16"/>
      <c r="X24" s="77">
        <v>19</v>
      </c>
      <c r="Y24" s="692" t="s">
        <v>2099</v>
      </c>
      <c r="Z24" s="77" t="s">
        <v>2100</v>
      </c>
      <c r="AA24" s="77" t="s">
        <v>1501</v>
      </c>
      <c r="AB24" s="16"/>
      <c r="AC24" s="77">
        <v>19</v>
      </c>
      <c r="AD24" s="77" t="s">
        <v>1668</v>
      </c>
      <c r="AE24" s="77" t="s">
        <v>1669</v>
      </c>
      <c r="AF24" s="77" t="s">
        <v>1501</v>
      </c>
    </row>
    <row r="25" spans="1:32" ht="12">
      <c r="A25" s="16"/>
      <c r="B25" s="16"/>
      <c r="C25" s="16"/>
      <c r="D25" s="16"/>
      <c r="E25" s="16"/>
      <c r="F25" s="16"/>
      <c r="G25" s="16"/>
      <c r="H25" s="16"/>
      <c r="I25" s="16"/>
      <c r="J25" s="16"/>
      <c r="K25" s="1044"/>
      <c r="L25" s="1044"/>
      <c r="M25" s="1044"/>
      <c r="N25" s="988">
        <v>20</v>
      </c>
      <c r="O25" s="77" t="s">
        <v>2122</v>
      </c>
      <c r="P25" s="77" t="s">
        <v>2123</v>
      </c>
      <c r="Q25" s="77" t="s">
        <v>1501</v>
      </c>
      <c r="R25" s="16"/>
      <c r="S25" s="16"/>
      <c r="T25" s="16"/>
      <c r="U25" s="16"/>
      <c r="V25" s="16"/>
      <c r="W25" s="16"/>
      <c r="X25" s="77">
        <v>20</v>
      </c>
      <c r="Y25" s="692" t="s">
        <v>2122</v>
      </c>
      <c r="Z25" s="77" t="s">
        <v>2123</v>
      </c>
      <c r="AA25" s="77" t="s">
        <v>1501</v>
      </c>
      <c r="AB25" s="16"/>
      <c r="AC25" s="77">
        <v>20</v>
      </c>
      <c r="AD25" s="77" t="s">
        <v>2367</v>
      </c>
      <c r="AE25" s="77" t="s">
        <v>2368</v>
      </c>
      <c r="AF25" s="77" t="s">
        <v>1501</v>
      </c>
    </row>
    <row r="26" spans="1:32" ht="12">
      <c r="A26" s="16"/>
      <c r="B26" s="16"/>
      <c r="C26" s="16"/>
      <c r="D26" s="16"/>
      <c r="E26" s="16"/>
      <c r="F26" s="16"/>
      <c r="G26" s="16"/>
      <c r="H26" s="16"/>
      <c r="I26" s="16"/>
      <c r="J26" s="16"/>
      <c r="K26" s="1044"/>
      <c r="L26" s="1044"/>
      <c r="M26" s="1044"/>
      <c r="N26" s="988">
        <v>21</v>
      </c>
      <c r="O26" s="77" t="s">
        <v>2145</v>
      </c>
      <c r="P26" s="77" t="s">
        <v>2146</v>
      </c>
      <c r="Q26" s="77" t="s">
        <v>1501</v>
      </c>
      <c r="R26" s="16"/>
      <c r="S26" s="16"/>
      <c r="T26" s="16"/>
      <c r="U26" s="16"/>
      <c r="V26" s="16"/>
      <c r="W26" s="16"/>
      <c r="X26" s="77">
        <v>21</v>
      </c>
      <c r="Y26" s="692" t="s">
        <v>2145</v>
      </c>
      <c r="Z26" s="77" t="s">
        <v>2146</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2168</v>
      </c>
      <c r="P27" s="77" t="s">
        <v>2169</v>
      </c>
      <c r="Q27" s="77" t="s">
        <v>1501</v>
      </c>
      <c r="R27" s="16"/>
      <c r="S27" s="16"/>
      <c r="T27" s="16"/>
      <c r="U27" s="16"/>
      <c r="V27" s="16"/>
      <c r="W27" s="16"/>
      <c r="X27" s="77">
        <v>22</v>
      </c>
      <c r="Y27" s="692" t="s">
        <v>2168</v>
      </c>
      <c r="Z27" s="77" t="s">
        <v>2169</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2372</v>
      </c>
      <c r="P36" s="77" t="s">
        <v>2373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38</v>
      </c>
      <c r="I4" s="70" t="str">
        <f>HLOOKUP(I3,比較地域マスタ!$E$5:$L$6,2,0)</f>
        <v>愛媛県</v>
      </c>
      <c r="J4" s="70" t="str">
        <f>HLOOKUP(J3,比較地域マスタ!$E$5:$L$6,2,0)</f>
        <v>大洲市</v>
      </c>
      <c r="K4" s="70" t="str">
        <f>HLOOKUP(K3,比較地域マスタ!$E$5:$L$6,2,0)</f>
        <v>38207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大洲市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205.63156167695351</v>
      </c>
      <c r="BB5" s="29"/>
      <c r="BC5" s="17"/>
      <c r="BD5" s="1005">
        <f>SUM(BC6:BC8)</f>
        <v>105.08687758233398</v>
      </c>
      <c r="BE5" s="29"/>
      <c r="BF5" s="17"/>
      <c r="BG5" s="1005">
        <f>AK35</f>
        <v>83.58593764355183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178.38103549706551</v>
      </c>
      <c r="BA6" s="17"/>
      <c r="BB6" s="29"/>
      <c r="BC6" s="1005">
        <f>O32</f>
        <v>87.866101790797316</v>
      </c>
      <c r="BD6" s="17"/>
      <c r="BE6" s="29"/>
      <c r="BF6" s="1005">
        <f>AK36</f>
        <v>63.012860989307121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6.0009146433866913</v>
      </c>
      <c r="BA7" s="17"/>
      <c r="BB7" s="29"/>
      <c r="BC7" s="1005">
        <f>O33</f>
        <v>4.0177584270010138</v>
      </c>
      <c r="BD7" s="17"/>
      <c r="BE7" s="29"/>
      <c r="BF7" s="1005">
        <f t="shared" ref="BF7:BF8" si="0">AK37</f>
        <v>2.9214182090070717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21.249611536501309</v>
      </c>
      <c r="BA8" s="17"/>
      <c r="BB8" s="29"/>
      <c r="BC8" s="1005">
        <f>O34</f>
        <v>13.203017364535651</v>
      </c>
      <c r="BD8" s="17"/>
      <c r="BE8" s="29"/>
      <c r="BF8" s="1005">
        <f t="shared" si="0"/>
        <v>17.65165844523764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451.10935592615567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56.539107469323881</v>
      </c>
      <c r="BA9" s="1005">
        <f>AZ9</f>
        <v>56.539107469323881</v>
      </c>
      <c r="BB9" s="29"/>
      <c r="BC9" s="1005">
        <f>O35</f>
        <v>100.8321666665999</v>
      </c>
      <c r="BD9" s="1005">
        <f>BC9</f>
        <v>100.8321666665999</v>
      </c>
      <c r="BE9" s="29"/>
      <c r="BF9" s="1005">
        <f>AK39</f>
        <v>47.460030017498575</v>
      </c>
      <c r="BG9" s="1005">
        <f>AK39</f>
        <v>47.460030017498575</v>
      </c>
      <c r="BH9" s="29"/>
    </row>
    <row r="10" spans="1:62" ht="17.100000000000001" customHeight="1" thickBot="1">
      <c r="B10" s="323"/>
      <c r="C10" s="324"/>
      <c r="D10" s="326"/>
      <c r="E10" s="326"/>
      <c r="F10" s="326"/>
      <c r="G10" s="325"/>
      <c r="H10" s="325"/>
      <c r="I10" s="326"/>
      <c r="J10" s="327"/>
      <c r="K10" s="334"/>
      <c r="L10" s="246" t="s">
        <v>114</v>
      </c>
      <c r="M10" s="246"/>
      <c r="N10" s="563"/>
      <c r="O10" s="906">
        <f>SUM(O11:O13)</f>
        <v>205.63156167695351</v>
      </c>
      <c r="P10" s="453">
        <f t="shared" ref="P10:P22" si="1">O10/$O$9</f>
        <v>0.45583528467233642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62.086530735928129</v>
      </c>
      <c r="BA10" s="1005">
        <f>AZ10</f>
        <v>62.086530735928129</v>
      </c>
      <c r="BB10" s="29"/>
      <c r="BC10" s="1005">
        <f>O36</f>
        <v>94.63006091117164</v>
      </c>
      <c r="BD10" s="1005">
        <f>BC10</f>
        <v>94.63006091117164</v>
      </c>
      <c r="BE10" s="29"/>
      <c r="BF10" s="1005">
        <f>AK40</f>
        <v>50.328446170062229</v>
      </c>
      <c r="BG10" s="1005">
        <f>AK40</f>
        <v>50.328446170062229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178.38103549706551</v>
      </c>
      <c r="P11" s="454">
        <f t="shared" si="1"/>
        <v>0.39542747928789485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121.48282873602575</v>
      </c>
      <c r="BB11" s="29"/>
      <c r="BC11" s="1005"/>
      <c r="BD11" s="1005">
        <f>SUM(BC12:BC14)</f>
        <v>108.19440042393856</v>
      </c>
      <c r="BE11" s="29"/>
      <c r="BF11" s="17"/>
      <c r="BG11" s="1005">
        <f>AK41</f>
        <v>89.530348300174808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6.0009146433866913</v>
      </c>
      <c r="P12" s="454">
        <f t="shared" si="1"/>
        <v>1.3302571903139625E-2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117.15633948928435</v>
      </c>
      <c r="BA12" s="17"/>
      <c r="BB12" s="29"/>
      <c r="BC12" s="1005">
        <f>O38</f>
        <v>102.31450452368406</v>
      </c>
      <c r="BD12" s="17"/>
      <c r="BE12" s="29"/>
      <c r="BF12" s="1005">
        <f>AK42</f>
        <v>85.049282961980765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21.249611536501309</v>
      </c>
      <c r="P13" s="454">
        <f t="shared" si="1"/>
        <v>4.7105233481301953E-2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3.0351477801394799</v>
      </c>
      <c r="BA13" s="17"/>
      <c r="BB13" s="29"/>
      <c r="BC13" s="1005">
        <f>O41</f>
        <v>3.6287954229580399</v>
      </c>
      <c r="BD13" s="17"/>
      <c r="BE13" s="29"/>
      <c r="BF13" s="1005">
        <f>AK45</f>
        <v>2.3889382089374793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56.539107469323881</v>
      </c>
      <c r="P14" s="453">
        <f t="shared" si="1"/>
        <v>0.12533348450121493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1.291341466601919</v>
      </c>
      <c r="BA14" s="17"/>
      <c r="BB14" s="29"/>
      <c r="BC14" s="1005">
        <f>O42</f>
        <v>2.2511004772964669</v>
      </c>
      <c r="BD14" s="17"/>
      <c r="BE14" s="29"/>
      <c r="BF14" s="1005">
        <f t="shared" ref="BF14" si="2">AK46</f>
        <v>2.0921271292565726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62.086530735928129</v>
      </c>
      <c r="P15" s="453">
        <f t="shared" si="1"/>
        <v>0.13763077604201004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5.3693273079243697</v>
      </c>
      <c r="BA15" s="1005">
        <f>AZ15</f>
        <v>5.3693273079243697</v>
      </c>
      <c r="BB15" s="29"/>
      <c r="BC15" s="1005">
        <f>O43</f>
        <v>6.0661640381601618</v>
      </c>
      <c r="BD15" s="1005">
        <f>BC15</f>
        <v>6.0661640381601618</v>
      </c>
      <c r="BE15" s="29"/>
      <c r="BF15" s="1005">
        <f>AK47</f>
        <v>6.9187120425500002</v>
      </c>
      <c r="BG15" s="1005">
        <f>AK47</f>
        <v>6.9187120425500002</v>
      </c>
      <c r="BH15" s="29"/>
    </row>
    <row r="16" spans="1:62" ht="17.100000000000001" customHeight="1" thickBot="1">
      <c r="B16" s="323"/>
      <c r="C16" s="324"/>
      <c r="D16" s="326"/>
      <c r="E16" s="326"/>
      <c r="F16" s="326"/>
      <c r="G16" s="325"/>
      <c r="H16" s="325"/>
      <c r="I16" s="326"/>
      <c r="J16" s="327"/>
      <c r="K16" s="335"/>
      <c r="L16" s="246" t="s">
        <v>128</v>
      </c>
      <c r="M16" s="344"/>
      <c r="N16" s="345"/>
      <c r="O16" s="906">
        <f>SUM(O18:O21)</f>
        <v>121.48282873602575</v>
      </c>
      <c r="P16" s="453">
        <f t="shared" si="1"/>
        <v>0.26929795877678908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117.15633948928435</v>
      </c>
      <c r="P17" s="454">
        <f t="shared" si="1"/>
        <v>0.25970718175142937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52.623500690681198</v>
      </c>
      <c r="P18" s="454">
        <f t="shared" si="1"/>
        <v>0.11665353422484857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64.532838798603152</v>
      </c>
      <c r="P19" s="454">
        <f t="shared" si="1"/>
        <v>0.14305364752658078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3.0351477801394799</v>
      </c>
      <c r="P20" s="454">
        <f t="shared" si="1"/>
        <v>6.728186281812161E-3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1.291341466601919</v>
      </c>
      <c r="P21" s="454">
        <f t="shared" si="1"/>
        <v>2.8625907435475689E-3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5.3693273079243697</v>
      </c>
      <c r="P22" s="612">
        <f t="shared" si="1"/>
        <v>1.1902496007649421E-2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117.67527202427769</v>
      </c>
      <c r="AZ22" s="1005">
        <f t="shared" si="3"/>
        <v>96.313391321848826</v>
      </c>
      <c r="BA22" s="1005">
        <f t="shared" si="3"/>
        <v>93.811571763139696</v>
      </c>
      <c r="BB22" s="1005">
        <f t="shared" si="3"/>
        <v>114.52294487603008</v>
      </c>
      <c r="BC22" s="1005">
        <f t="shared" si="3"/>
        <v>105.08687758233398</v>
      </c>
      <c r="BD22" s="1005">
        <f t="shared" si="3"/>
        <v>113.62923397208908</v>
      </c>
      <c r="BE22" s="1005">
        <f t="shared" si="3"/>
        <v>112.01958654391464</v>
      </c>
      <c r="BF22" s="1005">
        <f t="shared" si="3"/>
        <v>110.56004191261464</v>
      </c>
      <c r="BG22" s="1005">
        <f t="shared" si="3"/>
        <v>96.324421872381635</v>
      </c>
      <c r="BH22" s="1005">
        <f t="shared" si="3"/>
        <v>96.242032568586026</v>
      </c>
      <c r="BI22" s="1005">
        <f t="shared" si="3"/>
        <v>104.25668558110448</v>
      </c>
      <c r="BJ22" s="1005">
        <f t="shared" si="3"/>
        <v>112.88207333504552</v>
      </c>
      <c r="BK22" s="1005">
        <f t="shared" si="3"/>
        <v>97.873156166315681</v>
      </c>
      <c r="BL22" s="1005">
        <f t="shared" si="3"/>
        <v>83.58593764355183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71.473514400718116</v>
      </c>
      <c r="AZ23" s="1005">
        <f t="shared" ref="AZ23:BL23" si="4">Y39</f>
        <v>63.812305726724233</v>
      </c>
      <c r="BA23" s="1005">
        <f t="shared" si="4"/>
        <v>88.555718252657385</v>
      </c>
      <c r="BB23" s="1005">
        <f t="shared" si="4"/>
        <v>99.297747213545762</v>
      </c>
      <c r="BC23" s="1005">
        <f t="shared" si="4"/>
        <v>100.8321666665999</v>
      </c>
      <c r="BD23" s="1005">
        <f t="shared" si="4"/>
        <v>90.501972572086913</v>
      </c>
      <c r="BE23" s="1005">
        <f t="shared" si="4"/>
        <v>85.034489816089618</v>
      </c>
      <c r="BF23" s="1005">
        <f t="shared" si="4"/>
        <v>64.728552556731671</v>
      </c>
      <c r="BG23" s="1005">
        <f t="shared" si="4"/>
        <v>62.827642095213967</v>
      </c>
      <c r="BH23" s="1005">
        <f t="shared" si="4"/>
        <v>62.750893800257316</v>
      </c>
      <c r="BI23" s="1005">
        <f t="shared" si="4"/>
        <v>50.369499931093088</v>
      </c>
      <c r="BJ23" s="1005">
        <f t="shared" si="4"/>
        <v>59.825935903433091</v>
      </c>
      <c r="BK23" s="1005">
        <f t="shared" si="4"/>
        <v>57.549528662818751</v>
      </c>
      <c r="BL23" s="1005">
        <f t="shared" si="4"/>
        <v>47.460030017498575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60.938578014032238</v>
      </c>
      <c r="AZ24" s="1005">
        <f t="shared" ref="AZ24:BL24" si="5">Y40</f>
        <v>55.247573804136607</v>
      </c>
      <c r="BA24" s="1005">
        <f t="shared" si="5"/>
        <v>79.134070777626349</v>
      </c>
      <c r="BB24" s="1005">
        <f t="shared" si="5"/>
        <v>90.441540707922499</v>
      </c>
      <c r="BC24" s="1005">
        <f t="shared" si="5"/>
        <v>94.63006091117164</v>
      </c>
      <c r="BD24" s="1005">
        <f t="shared" si="5"/>
        <v>86.889713085939704</v>
      </c>
      <c r="BE24" s="1005">
        <f t="shared" si="5"/>
        <v>75.450896643135991</v>
      </c>
      <c r="BF24" s="1005">
        <f t="shared" si="5"/>
        <v>63.16095460634412</v>
      </c>
      <c r="BG24" s="1005">
        <f t="shared" si="5"/>
        <v>67.124630363926215</v>
      </c>
      <c r="BH24" s="1005">
        <f t="shared" si="5"/>
        <v>57.027935701561894</v>
      </c>
      <c r="BI24" s="1005">
        <f t="shared" si="5"/>
        <v>46.708835388713858</v>
      </c>
      <c r="BJ24" s="1005">
        <f t="shared" si="5"/>
        <v>63.887286252149529</v>
      </c>
      <c r="BK24" s="1005">
        <f t="shared" si="5"/>
        <v>60.609071136052435</v>
      </c>
      <c r="BL24" s="1005">
        <f t="shared" si="5"/>
        <v>50.328446170062229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111.42632738738403</v>
      </c>
      <c r="AZ25" s="1005">
        <f t="shared" ref="AZ25:BL25" si="6">Y41</f>
        <v>111.8375193470569</v>
      </c>
      <c r="BA25" s="1005">
        <f t="shared" si="6"/>
        <v>109.11734288558213</v>
      </c>
      <c r="BB25" s="1005">
        <f t="shared" si="6"/>
        <v>109.44966809272155</v>
      </c>
      <c r="BC25" s="1005">
        <f t="shared" si="6"/>
        <v>108.19440042393856</v>
      </c>
      <c r="BD25" s="1005">
        <f t="shared" si="6"/>
        <v>107.07514573989597</v>
      </c>
      <c r="BE25" s="1005">
        <f t="shared" si="6"/>
        <v>104.70907076452144</v>
      </c>
      <c r="BF25" s="1005">
        <f t="shared" si="6"/>
        <v>102.90560374002371</v>
      </c>
      <c r="BG25" s="1005">
        <f t="shared" si="6"/>
        <v>101.86131829944446</v>
      </c>
      <c r="BH25" s="1005">
        <f t="shared" si="6"/>
        <v>100.5272671549849</v>
      </c>
      <c r="BI25" s="1005">
        <f t="shared" si="6"/>
        <v>98.735332706620781</v>
      </c>
      <c r="BJ25" s="1005">
        <f t="shared" si="6"/>
        <v>89.522402953189939</v>
      </c>
      <c r="BK25" s="1005">
        <f t="shared" si="6"/>
        <v>89.200561576086386</v>
      </c>
      <c r="BL25" s="1005">
        <f t="shared" si="6"/>
        <v>89.530348300174808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4.4509874133651408</v>
      </c>
      <c r="AZ26" s="1005">
        <f t="shared" si="7"/>
        <v>5.0857576207546664</v>
      </c>
      <c r="BA26" s="1005">
        <f t="shared" si="7"/>
        <v>4.8021264442258076</v>
      </c>
      <c r="BB26" s="1005">
        <f t="shared" si="7"/>
        <v>5.2765925504731044</v>
      </c>
      <c r="BC26" s="1005">
        <f t="shared" si="7"/>
        <v>6.0661640381601618</v>
      </c>
      <c r="BD26" s="1005">
        <f t="shared" si="7"/>
        <v>6.2267855184000007</v>
      </c>
      <c r="BE26" s="1005">
        <f t="shared" si="7"/>
        <v>6.2245381550799994</v>
      </c>
      <c r="BF26" s="1005">
        <f t="shared" si="7"/>
        <v>5.8973542851999987</v>
      </c>
      <c r="BG26" s="1005">
        <f t="shared" si="7"/>
        <v>4.8298179873600002</v>
      </c>
      <c r="BH26" s="1005">
        <f t="shared" si="7"/>
        <v>6.6685593600000006</v>
      </c>
      <c r="BI26" s="1005">
        <f t="shared" si="7"/>
        <v>4.5168497528799998</v>
      </c>
      <c r="BJ26" s="1005">
        <f t="shared" si="7"/>
        <v>7.8345973546400014</v>
      </c>
      <c r="BK26" s="1005">
        <f t="shared" si="7"/>
        <v>4.5517145749400001</v>
      </c>
      <c r="BL26" s="1005">
        <f t="shared" si="7"/>
        <v>6.9187120425500002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365.96467923977718</v>
      </c>
      <c r="AZ27" s="1005">
        <f t="shared" si="8"/>
        <v>332.29654782052125</v>
      </c>
      <c r="BA27" s="1005">
        <f t="shared" si="8"/>
        <v>375.42083012323133</v>
      </c>
      <c r="BB27" s="1005">
        <f t="shared" si="8"/>
        <v>418.98849344069299</v>
      </c>
      <c r="BC27" s="1005">
        <f t="shared" si="8"/>
        <v>414.80966962220424</v>
      </c>
      <c r="BD27" s="1005">
        <f t="shared" si="8"/>
        <v>404.32285088841166</v>
      </c>
      <c r="BE27" s="1005">
        <f t="shared" si="8"/>
        <v>383.43858192274166</v>
      </c>
      <c r="BF27" s="1005">
        <f t="shared" si="8"/>
        <v>347.25250710091416</v>
      </c>
      <c r="BG27" s="1005">
        <f t="shared" si="8"/>
        <v>332.96783061832627</v>
      </c>
      <c r="BH27" s="1005">
        <f t="shared" si="8"/>
        <v>323.21668858539016</v>
      </c>
      <c r="BI27" s="1005">
        <f t="shared" si="8"/>
        <v>304.58720336041216</v>
      </c>
      <c r="BJ27" s="1005">
        <f t="shared" si="8"/>
        <v>333.95229579845807</v>
      </c>
      <c r="BK27" s="1005">
        <f t="shared" si="8"/>
        <v>309.78403211621321</v>
      </c>
      <c r="BL27" s="1005">
        <f t="shared" si="8"/>
        <v>277.82347417383744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414.80966962220424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105.08687758233398</v>
      </c>
      <c r="P31" s="453">
        <f t="shared" ref="P31:P43" si="9">O31/$O$30</f>
        <v>0.25333757932413642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87.866101790797316</v>
      </c>
      <c r="P32" s="454">
        <f t="shared" si="9"/>
        <v>0.21182269417880983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4.0177584270010138</v>
      </c>
      <c r="P33" s="454">
        <f t="shared" si="9"/>
        <v>9.6857877750541922E-3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13.203017364535651</v>
      </c>
      <c r="P34" s="454">
        <f t="shared" si="9"/>
        <v>3.1829097370272369E-2</v>
      </c>
      <c r="Q34" s="328"/>
      <c r="R34" s="13"/>
      <c r="S34" s="323"/>
      <c r="T34" s="563" t="s">
        <v>112</v>
      </c>
      <c r="U34" s="332"/>
      <c r="V34" s="332"/>
      <c r="W34" s="332"/>
      <c r="X34" s="893">
        <f>X35+X39+X40+X41+X47</f>
        <v>365.96467923977718</v>
      </c>
      <c r="Y34" s="894">
        <f t="shared" ref="Y34:AK34" si="10">Y35+Y39+Y40+Y41+Y47</f>
        <v>332.29654782052125</v>
      </c>
      <c r="Z34" s="894">
        <f t="shared" si="10"/>
        <v>375.42083012323133</v>
      </c>
      <c r="AA34" s="894">
        <f t="shared" si="10"/>
        <v>418.98849344069299</v>
      </c>
      <c r="AB34" s="894">
        <f t="shared" si="10"/>
        <v>414.80966962220424</v>
      </c>
      <c r="AC34" s="894">
        <f t="shared" si="10"/>
        <v>404.32285088841166</v>
      </c>
      <c r="AD34" s="894">
        <f t="shared" si="10"/>
        <v>383.43858192274166</v>
      </c>
      <c r="AE34" s="894">
        <f t="shared" si="10"/>
        <v>347.25250710091416</v>
      </c>
      <c r="AF34" s="894">
        <f t="shared" si="10"/>
        <v>332.96783061832627</v>
      </c>
      <c r="AG34" s="894">
        <f t="shared" si="10"/>
        <v>323.21668858539016</v>
      </c>
      <c r="AH34" s="894">
        <f t="shared" si="10"/>
        <v>304.58720336041216</v>
      </c>
      <c r="AI34" s="894">
        <f t="shared" si="10"/>
        <v>333.95229579845807</v>
      </c>
      <c r="AJ34" s="894">
        <f t="shared" si="10"/>
        <v>309.78403211621321</v>
      </c>
      <c r="AK34" s="895">
        <f t="shared" si="10"/>
        <v>277.82347417383744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100.8321666665999</v>
      </c>
      <c r="P35" s="453">
        <f t="shared" si="9"/>
        <v>0.24308055971413278</v>
      </c>
      <c r="Q35" s="328"/>
      <c r="R35" s="13"/>
      <c r="S35" s="323"/>
      <c r="T35" s="334"/>
      <c r="U35" s="246" t="s">
        <v>114</v>
      </c>
      <c r="V35" s="344"/>
      <c r="W35" s="344"/>
      <c r="X35" s="896">
        <f>SUM(X36:X38)</f>
        <v>117.67527202427769</v>
      </c>
      <c r="Y35" s="897">
        <f t="shared" ref="Y35:AK35" si="11">SUM(Y36:Y38)</f>
        <v>96.313391321848826</v>
      </c>
      <c r="Z35" s="897">
        <f t="shared" si="11"/>
        <v>93.811571763139696</v>
      </c>
      <c r="AA35" s="897">
        <f t="shared" si="11"/>
        <v>114.52294487603008</v>
      </c>
      <c r="AB35" s="897">
        <f t="shared" si="11"/>
        <v>105.08687758233398</v>
      </c>
      <c r="AC35" s="897">
        <f t="shared" si="11"/>
        <v>113.62923397208908</v>
      </c>
      <c r="AD35" s="897">
        <f t="shared" si="11"/>
        <v>112.01958654391464</v>
      </c>
      <c r="AE35" s="897">
        <f t="shared" si="11"/>
        <v>110.56004191261464</v>
      </c>
      <c r="AF35" s="897">
        <f t="shared" si="11"/>
        <v>96.324421872381635</v>
      </c>
      <c r="AG35" s="897">
        <f t="shared" si="11"/>
        <v>96.242032568586026</v>
      </c>
      <c r="AH35" s="897">
        <f t="shared" si="11"/>
        <v>104.25668558110448</v>
      </c>
      <c r="AI35" s="897">
        <f t="shared" si="11"/>
        <v>112.88207333504552</v>
      </c>
      <c r="AJ35" s="897">
        <f t="shared" si="11"/>
        <v>97.873156166315681</v>
      </c>
      <c r="AK35" s="898">
        <f t="shared" si="11"/>
        <v>83.58593764355183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94.63006091117164</v>
      </c>
      <c r="P36" s="453">
        <f t="shared" si="9"/>
        <v>0.22812886931338355</v>
      </c>
      <c r="Q36" s="328"/>
      <c r="R36" s="13"/>
      <c r="S36" s="356" t="s">
        <v>184</v>
      </c>
      <c r="T36" s="335"/>
      <c r="U36" s="346"/>
      <c r="V36" s="336" t="s">
        <v>184</v>
      </c>
      <c r="W36" s="357"/>
      <c r="X36" s="899">
        <f>VLOOKUP(年度マスタ!$K$4&amp;"_"&amp;X$33,データシート1!$A:$BT,MATCH("aa_"&amp;$S36,データシート1!$A$1:$BT$1,0),0)</f>
        <v>97.007007118184433</v>
      </c>
      <c r="Y36" s="900">
        <f>VLOOKUP(年度マスタ!$K$4&amp;"_"&amp;Y$33,データシート1!$A:$BT,MATCH("aa_"&amp;$S36,データシート1!$A$1:$BT$1,0),0)</f>
        <v>76.944815557299478</v>
      </c>
      <c r="Z36" s="900">
        <f>VLOOKUP(年度マスタ!$K$4&amp;"_"&amp;Z$33,データシート1!$A:$BT,MATCH("aa_"&amp;$S36,データシート1!$A$1:$BT$1,0),0)</f>
        <v>76.169268431147614</v>
      </c>
      <c r="AA36" s="900">
        <f>VLOOKUP(年度マスタ!$K$4&amp;"_"&amp;AA$33,データシート1!$A:$BT,MATCH("aa_"&amp;$S36,データシート1!$A$1:$BT$1,0),0)</f>
        <v>96.928707237693217</v>
      </c>
      <c r="AB36" s="900">
        <f>VLOOKUP(年度マスタ!$K$4&amp;"_"&amp;AB$33,データシート1!$A:$BT,MATCH("aa_"&amp;$S36,データシート1!$A$1:$BT$1,0),0)</f>
        <v>87.866101790797316</v>
      </c>
      <c r="AC36" s="900">
        <f>VLOOKUP(年度マスタ!$K$4&amp;"_"&amp;AC$33,データシート1!$A:$BT,MATCH("aa_"&amp;$S36,データシート1!$A$1:$BT$1,0),0)</f>
        <v>77.499431340938798</v>
      </c>
      <c r="AD36" s="900">
        <f>VLOOKUP(年度マスタ!$K$4&amp;"_"&amp;AD$33,データシート1!$A:$BT,MATCH("aa_"&amp;$S36,データシート1!$A$1:$BT$1,0),0)</f>
        <v>82.529137764357131</v>
      </c>
      <c r="AE36" s="900">
        <f>VLOOKUP(年度マスタ!$K$4&amp;"_"&amp;AE$33,データシート1!$A:$BT,MATCH("aa_"&amp;$S36,データシート1!$A$1:$BT$1,0),0)</f>
        <v>81.327524617063446</v>
      </c>
      <c r="AF36" s="900">
        <f>VLOOKUP(年度マスタ!$K$4&amp;"_"&amp;AF$33,データシート1!$A:$BT,MATCH("aa_"&amp;$S36,データシート1!$A$1:$BT$1,0),0)</f>
        <v>69.273656379228186</v>
      </c>
      <c r="AG36" s="900">
        <f>VLOOKUP(年度マスタ!$K$4&amp;"_"&amp;AG$33,データシート1!$A:$BT,MATCH("aa_"&amp;$S36,データシート1!$A$1:$BT$1,0),0)</f>
        <v>71.674246554964725</v>
      </c>
      <c r="AH36" s="900">
        <f>VLOOKUP(年度マスタ!$K$4&amp;"_"&amp;AH$33,データシート1!$A:$BT,MATCH("aa_"&amp;$S36,データシート1!$A$1:$BT$1,0),0)</f>
        <v>80.509893909080688</v>
      </c>
      <c r="AI36" s="900">
        <f>VLOOKUP(年度マスタ!$K$4&amp;"_"&amp;AI$33,データシート1!$A:$BT,MATCH("aa_"&amp;$S36,データシート1!$A$1:$BT$1,0),0)</f>
        <v>89.010942319134017</v>
      </c>
      <c r="AJ36" s="900">
        <f>VLOOKUP(年度マスタ!$K$4&amp;"_"&amp;AJ$33,データシート1!$A:$BT,MATCH("aa_"&amp;$S36,データシート1!$A$1:$BT$1,0),0)</f>
        <v>75.431005777371496</v>
      </c>
      <c r="AK36" s="901">
        <f>VLOOKUP(年度マスタ!$K$4&amp;"_"&amp;AK$33,データシート1!$A:$BT,MATCH("aa_"&amp;$S36,データシート1!$A$1:$BT$1,0),0)</f>
        <v>63.012860989307121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108.19440042393856</v>
      </c>
      <c r="P37" s="453">
        <f t="shared" si="9"/>
        <v>0.26082902195235386</v>
      </c>
      <c r="Q37" s="328"/>
      <c r="R37" s="13"/>
      <c r="S37" s="356" t="s">
        <v>187</v>
      </c>
      <c r="T37" s="335"/>
      <c r="U37" s="346"/>
      <c r="V37" s="336" t="s">
        <v>194</v>
      </c>
      <c r="W37" s="357"/>
      <c r="X37" s="899">
        <f>VLOOKUP(年度マスタ!$K$4&amp;"_"&amp;X$33,データシート1!$A:$BT,MATCH("aa_"&amp;$S37,データシート1!$A$1:$BT$1,0),0)</f>
        <v>3.4536361668393671</v>
      </c>
      <c r="Y37" s="900">
        <f>VLOOKUP(年度マスタ!$K$4&amp;"_"&amp;Y$33,データシート1!$A:$BT,MATCH("aa_"&amp;$S37,データシート1!$A$1:$BT$1,0),0)</f>
        <v>3.3312092226313101</v>
      </c>
      <c r="Z37" s="900">
        <f>VLOOKUP(年度マスタ!$K$4&amp;"_"&amp;Z$33,データシート1!$A:$BT,MATCH("aa_"&amp;$S37,データシート1!$A$1:$BT$1,0),0)</f>
        <v>4.7897336180359069</v>
      </c>
      <c r="AA37" s="900">
        <f>VLOOKUP(年度マスタ!$K$4&amp;"_"&amp;AA$33,データシート1!$A:$BT,MATCH("aa_"&amp;$S37,データシート1!$A$1:$BT$1,0),0)</f>
        <v>4.8204594754991001</v>
      </c>
      <c r="AB37" s="900">
        <f>VLOOKUP(年度マスタ!$K$4&amp;"_"&amp;AB$33,データシート1!$A:$BT,MATCH("aa_"&amp;$S37,データシート1!$A$1:$BT$1,0),0)</f>
        <v>4.0177584270010138</v>
      </c>
      <c r="AC37" s="900">
        <f>VLOOKUP(年度マスタ!$K$4&amp;"_"&amp;AC$33,データシート1!$A:$BT,MATCH("aa_"&amp;$S37,データシート1!$A$1:$BT$1,0),0)</f>
        <v>3.65608087216525</v>
      </c>
      <c r="AD37" s="900">
        <f>VLOOKUP(年度マスタ!$K$4&amp;"_"&amp;AD$33,データシート1!$A:$BT,MATCH("aa_"&amp;$S37,データシート1!$A$1:$BT$1,0),0)</f>
        <v>3.4322934462467671</v>
      </c>
      <c r="AE37" s="900">
        <f>VLOOKUP(年度マスタ!$K$4&amp;"_"&amp;AE$33,データシート1!$A:$BT,MATCH("aa_"&amp;$S37,データシート1!$A$1:$BT$1,0),0)</f>
        <v>3.1860915359791937</v>
      </c>
      <c r="AF37" s="900">
        <f>VLOOKUP(年度マスタ!$K$4&amp;"_"&amp;AF$33,データシート1!$A:$BT,MATCH("aa_"&amp;$S37,データシート1!$A$1:$BT$1,0),0)</f>
        <v>3.2027259563859864</v>
      </c>
      <c r="AG37" s="900">
        <f>VLOOKUP(年度マスタ!$K$4&amp;"_"&amp;AG$33,データシート1!$A:$BT,MATCH("aa_"&amp;$S37,データシート1!$A$1:$BT$1,0),0)</f>
        <v>3.0147517986997063</v>
      </c>
      <c r="AH37" s="900">
        <f>VLOOKUP(年度マスタ!$K$4&amp;"_"&amp;AH$33,データシート1!$A:$BT,MATCH("aa_"&amp;$S37,データシート1!$A$1:$BT$1,0),0)</f>
        <v>2.5275397978473855</v>
      </c>
      <c r="AI37" s="900">
        <f>VLOOKUP(年度マスタ!$K$4&amp;"_"&amp;AI$33,データシート1!$A:$BT,MATCH("aa_"&amp;$S37,データシート1!$A$1:$BT$1,0),0)</f>
        <v>3.3634759305900714</v>
      </c>
      <c r="AJ37" s="900">
        <f>VLOOKUP(年度マスタ!$K$4&amp;"_"&amp;AJ$33,データシート1!$A:$BT,MATCH("aa_"&amp;$S37,データシート1!$A$1:$BT$1,0),0)</f>
        <v>3.4367703853823852</v>
      </c>
      <c r="AK37" s="901">
        <f>VLOOKUP(年度マスタ!$K$4&amp;"_"&amp;AK$33,データシート1!$A:$BT,MATCH("aa_"&amp;$S37,データシート1!$A$1:$BT$1,0),0)</f>
        <v>2.9214182090070717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102.31450452368406</v>
      </c>
      <c r="P38" s="454">
        <f t="shared" si="9"/>
        <v>0.24665409708715069</v>
      </c>
      <c r="Q38" s="328"/>
      <c r="R38" s="13"/>
      <c r="S38" s="356" t="s">
        <v>188</v>
      </c>
      <c r="T38" s="335"/>
      <c r="U38" s="348"/>
      <c r="V38" s="358" t="s">
        <v>197</v>
      </c>
      <c r="W38" s="358"/>
      <c r="X38" s="899">
        <f>VLOOKUP(年度マスタ!$K$4&amp;"_"&amp;X$33,データシート1!$A:$BT,MATCH("aa_"&amp;$S38,データシート1!$A$1:$BT$1,0),0)</f>
        <v>17.214628739253889</v>
      </c>
      <c r="Y38" s="900">
        <f>VLOOKUP(年度マスタ!$K$4&amp;"_"&amp;Y$33,データシート1!$A:$BT,MATCH("aa_"&amp;$S38,データシート1!$A$1:$BT$1,0),0)</f>
        <v>16.037366541918029</v>
      </c>
      <c r="Z38" s="900">
        <f>VLOOKUP(年度マスタ!$K$4&amp;"_"&amp;Z$33,データシート1!$A:$BT,MATCH("aa_"&amp;$S38,データシート1!$A$1:$BT$1,0),0)</f>
        <v>12.85256971395617</v>
      </c>
      <c r="AA38" s="900">
        <f>VLOOKUP(年度マスタ!$K$4&amp;"_"&amp;AA$33,データシート1!$A:$BT,MATCH("aa_"&amp;$S38,データシート1!$A$1:$BT$1,0),0)</f>
        <v>12.773778162837759</v>
      </c>
      <c r="AB38" s="900">
        <f>VLOOKUP(年度マスタ!$K$4&amp;"_"&amp;AB$33,データシート1!$A:$BT,MATCH("aa_"&amp;$S38,データシート1!$A$1:$BT$1,0),0)</f>
        <v>13.203017364535651</v>
      </c>
      <c r="AC38" s="900">
        <f>VLOOKUP(年度マスタ!$K$4&amp;"_"&amp;AC$33,データシート1!$A:$BT,MATCH("aa_"&amp;$S38,データシート1!$A$1:$BT$1,0),0)</f>
        <v>32.473721758985043</v>
      </c>
      <c r="AD38" s="900">
        <f>VLOOKUP(年度マスタ!$K$4&amp;"_"&amp;AD$33,データシート1!$A:$BT,MATCH("aa_"&amp;$S38,データシート1!$A$1:$BT$1,0),0)</f>
        <v>26.05815533331074</v>
      </c>
      <c r="AE38" s="900">
        <f>VLOOKUP(年度マスタ!$K$4&amp;"_"&amp;AE$33,データシート1!$A:$BT,MATCH("aa_"&amp;$S38,データシート1!$A$1:$BT$1,0),0)</f>
        <v>26.046425759572003</v>
      </c>
      <c r="AF38" s="900">
        <f>VLOOKUP(年度マスタ!$K$4&amp;"_"&amp;AF$33,データシート1!$A:$BT,MATCH("aa_"&amp;$S38,データシート1!$A$1:$BT$1,0),0)</f>
        <v>23.848039536767452</v>
      </c>
      <c r="AG38" s="900">
        <f>VLOOKUP(年度マスタ!$K$4&amp;"_"&amp;AG$33,データシート1!$A:$BT,MATCH("aa_"&amp;$S38,データシート1!$A$1:$BT$1,0),0)</f>
        <v>21.553034214921592</v>
      </c>
      <c r="AH38" s="900">
        <f>VLOOKUP(年度マスタ!$K$4&amp;"_"&amp;AH$33,データシート1!$A:$BT,MATCH("aa_"&amp;$S38,データシート1!$A$1:$BT$1,0),0)</f>
        <v>21.219251874176411</v>
      </c>
      <c r="AI38" s="900">
        <f>VLOOKUP(年度マスタ!$K$4&amp;"_"&amp;AI$33,データシート1!$A:$BT,MATCH("aa_"&amp;$S38,データシート1!$A$1:$BT$1,0),0)</f>
        <v>20.507655085321428</v>
      </c>
      <c r="AJ38" s="900">
        <f>VLOOKUP(年度マスタ!$K$4&amp;"_"&amp;AJ$33,データシート1!$A:$BT,MATCH("aa_"&amp;$S38,データシート1!$A$1:$BT$1,0),0)</f>
        <v>19.005380003561793</v>
      </c>
      <c r="AK38" s="901">
        <f>VLOOKUP(年度マスタ!$K$4&amp;"_"&amp;AK$33,データシート1!$A:$BT,MATCH("aa_"&amp;$S38,データシート1!$A$1:$BT$1,0),0)</f>
        <v>17.65165844523764</v>
      </c>
      <c r="AL38" s="330"/>
      <c r="AW38" s="17" t="str">
        <f>年度マスタ!H4</f>
        <v>38</v>
      </c>
      <c r="AX38" s="17" t="s">
        <v>198</v>
      </c>
      <c r="AY38" s="17">
        <f>VLOOKUP($AW38&amp;"_"&amp;$AY$34,データシート1!$A:$BT,MATCH($AY$31&amp;"_"&amp;AY$36,データシート1!$A$1:$BT$1,0),0)</f>
        <v>7704.0635824620185</v>
      </c>
      <c r="AZ38" s="17">
        <f>VLOOKUP($AW38&amp;"_"&amp;$AY$34,データシート1!$A:$BT,MATCH($AY$31&amp;"_"&amp;AZ$36,データシート1!$A$1:$BT$1,0),0)</f>
        <v>79.268815414060768</v>
      </c>
      <c r="BA38" s="17">
        <f>VLOOKUP($AW38&amp;"_"&amp;$AY$34,データシート1!$A:$BT,MATCH($AY$31&amp;"_"&amp;BA$36,データシート1!$A$1:$BT$1,0),0)</f>
        <v>282.38695741428376</v>
      </c>
      <c r="BB38" s="17">
        <f>VLOOKUP($AW38&amp;"_"&amp;$AY$34,データシート1!$A:$BT,MATCH($AY$31&amp;"_"&amp;BB$36,データシート1!$A$1:$BT$1,0),0)</f>
        <v>1513.6782331980151</v>
      </c>
      <c r="BC38" s="17">
        <f>VLOOKUP($AW38&amp;"_"&amp;$AY$34,データシート1!$A:$BT,MATCH($AY$31&amp;"_"&amp;BC$36,データシート1!$A$1:$BT$1,0),0)</f>
        <v>1679.9462905537605</v>
      </c>
      <c r="BD38" s="17">
        <f>VLOOKUP($AW38&amp;"_"&amp;$AY$34,データシート1!$A:$BT,MATCH($AY$31&amp;"_"&amp;BD$36,データシート1!$A$1:$BT$1,0),0)</f>
        <v>1096.6664948033763</v>
      </c>
      <c r="BE38" s="17">
        <f>VLOOKUP($AW38&amp;"_"&amp;$AY$34,データシート1!$A:$BT,MATCH($AY$31&amp;"_"&amp;BE$36,データシート1!$A$1:$BT$1,0),0)</f>
        <v>1078.811213942806</v>
      </c>
      <c r="BF38" s="17">
        <f>VLOOKUP($AW38&amp;"_"&amp;$AY$34,データシート1!$A:$BT,MATCH($AY$31&amp;"_"&amp;BF$36,データシート1!$A$1:$BT$1,0),0)</f>
        <v>78.131171927764655</v>
      </c>
      <c r="BG38" s="17">
        <f>VLOOKUP($AW38&amp;"_"&amp;$AY$34,データシート1!$A:$BT,MATCH($AY$31&amp;"_"&amp;BG$36,データシート1!$A$1:$BT$1,0),0)</f>
        <v>456.87391200794588</v>
      </c>
      <c r="BH38" s="17">
        <f>VLOOKUP($AW38&amp;"_"&amp;$AY$34,データシート1!$A:$BT,MATCH($AY$31&amp;"_"&amp;BH$36,データシート1!$A$1:$BT$1,0),0)</f>
        <v>138.45288181892678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47.260598762605795</v>
      </c>
      <c r="P39" s="454">
        <f t="shared" si="9"/>
        <v>0.11393321376921922</v>
      </c>
      <c r="Q39" s="328"/>
      <c r="R39" s="13"/>
      <c r="S39" s="356" t="s">
        <v>189</v>
      </c>
      <c r="T39" s="335"/>
      <c r="U39" s="343" t="s">
        <v>199</v>
      </c>
      <c r="V39" s="344"/>
      <c r="W39" s="344"/>
      <c r="X39" s="896">
        <f>VLOOKUP(年度マスタ!$K$4&amp;"_"&amp;X$33,データシート1!$A:$BT,MATCH("aa_"&amp;$S39,データシート1!$A$1:$BT$1,0),0)</f>
        <v>71.473514400718116</v>
      </c>
      <c r="Y39" s="897">
        <f>VLOOKUP(年度マスタ!$K$4&amp;"_"&amp;Y$33,データシート1!$A:$BT,MATCH("aa_"&amp;$S39,データシート1!$A$1:$BT$1,0),0)</f>
        <v>63.812305726724233</v>
      </c>
      <c r="Z39" s="897">
        <f>VLOOKUP(年度マスタ!$K$4&amp;"_"&amp;Z$33,データシート1!$A:$BT,MATCH("aa_"&amp;$S39,データシート1!$A$1:$BT$1,0),0)</f>
        <v>88.555718252657385</v>
      </c>
      <c r="AA39" s="897">
        <f>VLOOKUP(年度マスタ!$K$4&amp;"_"&amp;AA$33,データシート1!$A:$BT,MATCH("aa_"&amp;$S39,データシート1!$A$1:$BT$1,0),0)</f>
        <v>99.297747213545762</v>
      </c>
      <c r="AB39" s="897">
        <f>VLOOKUP(年度マスタ!$K$4&amp;"_"&amp;AB$33,データシート1!$A:$BT,MATCH("aa_"&amp;$S39,データシート1!$A$1:$BT$1,0),0)</f>
        <v>100.8321666665999</v>
      </c>
      <c r="AC39" s="897">
        <f>VLOOKUP(年度マスタ!$K$4&amp;"_"&amp;AC$33,データシート1!$A:$BT,MATCH("aa_"&amp;$S39,データシート1!$A$1:$BT$1,0),0)</f>
        <v>90.501972572086913</v>
      </c>
      <c r="AD39" s="897">
        <f>VLOOKUP(年度マスタ!$K$4&amp;"_"&amp;AD$33,データシート1!$A:$BT,MATCH("aa_"&amp;$S39,データシート1!$A$1:$BT$1,0),0)</f>
        <v>85.034489816089618</v>
      </c>
      <c r="AE39" s="897">
        <f>VLOOKUP(年度マスタ!$K$4&amp;"_"&amp;AE$33,データシート1!$A:$BT,MATCH("aa_"&amp;$S39,データシート1!$A$1:$BT$1,0),0)</f>
        <v>64.728552556731671</v>
      </c>
      <c r="AF39" s="897">
        <f>VLOOKUP(年度マスタ!$K$4&amp;"_"&amp;AF$33,データシート1!$A:$BT,MATCH("aa_"&amp;$S39,データシート1!$A$1:$BT$1,0),0)</f>
        <v>62.827642095213967</v>
      </c>
      <c r="AG39" s="897">
        <f>VLOOKUP(年度マスタ!$K$4&amp;"_"&amp;AG$33,データシート1!$A:$BT,MATCH("aa_"&amp;$S39,データシート1!$A$1:$BT$1,0),0)</f>
        <v>62.750893800257316</v>
      </c>
      <c r="AH39" s="897">
        <f>VLOOKUP(年度マスタ!$K$4&amp;"_"&amp;AH$33,データシート1!$A:$BT,MATCH("aa_"&amp;$S39,データシート1!$A$1:$BT$1,0),0)</f>
        <v>50.369499931093088</v>
      </c>
      <c r="AI39" s="897">
        <f>VLOOKUP(年度マスタ!$K$4&amp;"_"&amp;AI$33,データシート1!$A:$BT,MATCH("aa_"&amp;$S39,データシート1!$A$1:$BT$1,0),0)</f>
        <v>59.825935903433091</v>
      </c>
      <c r="AJ39" s="897">
        <f>VLOOKUP(年度マスタ!$K$4&amp;"_"&amp;AJ$33,データシート1!$A:$BT,MATCH("aa_"&amp;$S39,データシート1!$A$1:$BT$1,0),0)</f>
        <v>57.549528662818751</v>
      </c>
      <c r="AK39" s="898">
        <f>VLOOKUP(年度マスタ!$K$4&amp;"_"&amp;AK$33,データシート1!$A:$BT,MATCH("aa_"&amp;$S39,データシート1!$A$1:$BT$1,0),0)</f>
        <v>47.460030017498575</v>
      </c>
      <c r="AL39" s="330"/>
      <c r="AW39" s="17" t="str">
        <f>年度マスタ!K4</f>
        <v>38207</v>
      </c>
      <c r="AX39" s="17" t="s">
        <v>200</v>
      </c>
      <c r="AY39" s="17">
        <f>VLOOKUP($AW39&amp;"_"&amp;$AY$34,データシート1!$A:$BT,MATCH($AY$31&amp;"_"&amp;AY$36,データシート1!$A$1:$BT$1,0),0)</f>
        <v>63.012860989307121</v>
      </c>
      <c r="AZ39" s="17">
        <f>VLOOKUP($AW39&amp;"_"&amp;$AY$34,データシート1!$A:$BT,MATCH($AY$31&amp;"_"&amp;AZ$36,データシート1!$A$1:$BT$1,0),0)</f>
        <v>2.9214182090070717</v>
      </c>
      <c r="BA39" s="17">
        <f>VLOOKUP($AW39&amp;"_"&amp;$AY$34,データシート1!$A:$BT,MATCH($AY$31&amp;"_"&amp;BA$36,データシート1!$A$1:$BT$1,0),0)</f>
        <v>17.65165844523764</v>
      </c>
      <c r="BB39" s="17">
        <f>VLOOKUP($AW39&amp;"_"&amp;$AY$34,データシート1!$A:$BT,MATCH($AY$31&amp;"_"&amp;BB$36,データシート1!$A$1:$BT$1,0),0)</f>
        <v>47.460030017498575</v>
      </c>
      <c r="BC39" s="17">
        <f>VLOOKUP($AW39&amp;"_"&amp;$AY$34,データシート1!$A:$BT,MATCH($AY$31&amp;"_"&amp;BC$36,データシート1!$A$1:$BT$1,0),0)</f>
        <v>50.328446170062229</v>
      </c>
      <c r="BD39" s="17">
        <f>VLOOKUP($AW39&amp;"_"&amp;$AY$34,データシート1!$A:$BT,MATCH($AY$31&amp;"_"&amp;BD$36,データシート1!$A$1:$BT$1,0),0)</f>
        <v>36.173223067893396</v>
      </c>
      <c r="BE39" s="17">
        <f>VLOOKUP($AW39&amp;"_"&amp;$AY$34,データシート1!$A:$BT,MATCH($AY$31&amp;"_"&amp;BE$36,データシート1!$A$1:$BT$1,0),0)</f>
        <v>48.876059894087362</v>
      </c>
      <c r="BF39" s="17">
        <f>VLOOKUP($AW39&amp;"_"&amp;$AY$34,データシート1!$A:$BT,MATCH($AY$31&amp;"_"&amp;BF$36,データシート1!$A$1:$BT$1,0),0)</f>
        <v>2.3889382089374793</v>
      </c>
      <c r="BG39" s="17">
        <f>VLOOKUP($AW39&amp;"_"&amp;$AY$34,データシート1!$A:$BT,MATCH($AY$31&amp;"_"&amp;BG$36,データシート1!$A$1:$BT$1,0),0)</f>
        <v>2.0921271292565726</v>
      </c>
      <c r="BH39" s="17">
        <f>VLOOKUP($AW39&amp;"_"&amp;$AY$34,データシート1!$A:$BT,MATCH($AY$31&amp;"_"&amp;BH$36,データシート1!$A$1:$BT$1,0),0)</f>
        <v>6.9187120425500002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55.053905761078269</v>
      </c>
      <c r="P40" s="454">
        <f t="shared" si="9"/>
        <v>0.13272088331793147</v>
      </c>
      <c r="Q40" s="328"/>
      <c r="R40" s="13"/>
      <c r="S40" s="356" t="s">
        <v>165</v>
      </c>
      <c r="T40" s="335"/>
      <c r="U40" s="343" t="s">
        <v>165</v>
      </c>
      <c r="V40" s="344"/>
      <c r="W40" s="344"/>
      <c r="X40" s="896">
        <f>VLOOKUP(年度マスタ!$K$4&amp;"_"&amp;X$33,データシート1!$A:$BT,MATCH("aa_"&amp;$S40,データシート1!$A$1:$BT$1,0),0)</f>
        <v>60.938578014032238</v>
      </c>
      <c r="Y40" s="897">
        <f>VLOOKUP(年度マスタ!$K$4&amp;"_"&amp;Y$33,データシート1!$A:$BT,MATCH("aa_"&amp;$S40,データシート1!$A$1:$BT$1,0),0)</f>
        <v>55.247573804136607</v>
      </c>
      <c r="Z40" s="897">
        <f>VLOOKUP(年度マスタ!$K$4&amp;"_"&amp;Z$33,データシート1!$A:$BT,MATCH("aa_"&amp;$S40,データシート1!$A$1:$BT$1,0),0)</f>
        <v>79.134070777626349</v>
      </c>
      <c r="AA40" s="897">
        <f>VLOOKUP(年度マスタ!$K$4&amp;"_"&amp;AA$33,データシート1!$A:$BT,MATCH("aa_"&amp;$S40,データシート1!$A$1:$BT$1,0),0)</f>
        <v>90.441540707922499</v>
      </c>
      <c r="AB40" s="897">
        <f>VLOOKUP(年度マスタ!$K$4&amp;"_"&amp;AB$33,データシート1!$A:$BT,MATCH("aa_"&amp;$S40,データシート1!$A$1:$BT$1,0),0)</f>
        <v>94.63006091117164</v>
      </c>
      <c r="AC40" s="897">
        <f>VLOOKUP(年度マスタ!$K$4&amp;"_"&amp;AC$33,データシート1!$A:$BT,MATCH("aa_"&amp;$S40,データシート1!$A$1:$BT$1,0),0)</f>
        <v>86.889713085939704</v>
      </c>
      <c r="AD40" s="897">
        <f>VLOOKUP(年度マスタ!$K$4&amp;"_"&amp;AD$33,データシート1!$A:$BT,MATCH("aa_"&amp;$S40,データシート1!$A$1:$BT$1,0),0)</f>
        <v>75.450896643135991</v>
      </c>
      <c r="AE40" s="897">
        <f>VLOOKUP(年度マスタ!$K$4&amp;"_"&amp;AE$33,データシート1!$A:$BT,MATCH("aa_"&amp;$S40,データシート1!$A$1:$BT$1,0),0)</f>
        <v>63.16095460634412</v>
      </c>
      <c r="AF40" s="897">
        <f>VLOOKUP(年度マスタ!$K$4&amp;"_"&amp;AF$33,データシート1!$A:$BT,MATCH("aa_"&amp;$S40,データシート1!$A$1:$BT$1,0),0)</f>
        <v>67.124630363926215</v>
      </c>
      <c r="AG40" s="897">
        <f>VLOOKUP(年度マスタ!$K$4&amp;"_"&amp;AG$33,データシート1!$A:$BT,MATCH("aa_"&amp;$S40,データシート1!$A$1:$BT$1,0),0)</f>
        <v>57.027935701561894</v>
      </c>
      <c r="AH40" s="897">
        <f>VLOOKUP(年度マスタ!$K$4&amp;"_"&amp;AH$33,データシート1!$A:$BT,MATCH("aa_"&amp;$S40,データシート1!$A$1:$BT$1,0),0)</f>
        <v>46.708835388713858</v>
      </c>
      <c r="AI40" s="897">
        <f>VLOOKUP(年度マスタ!$K$4&amp;"_"&amp;AI$33,データシート1!$A:$BT,MATCH("aa_"&amp;$S40,データシート1!$A$1:$BT$1,0),0)</f>
        <v>63.887286252149529</v>
      </c>
      <c r="AJ40" s="897">
        <f>VLOOKUP(年度マスタ!$K$4&amp;"_"&amp;AJ$33,データシート1!$A:$BT,MATCH("aa_"&amp;$S40,データシート1!$A$1:$BT$1,0),0)</f>
        <v>60.609071136052435</v>
      </c>
      <c r="AK40" s="898">
        <f>VLOOKUP(年度マスタ!$K$4&amp;"_"&amp;AK$33,データシート1!$A:$BT,MATCH("aa_"&amp;$S40,データシート1!$A$1:$BT$1,0),0)</f>
        <v>50.328446170062229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3.6287954229580399</v>
      </c>
      <c r="P41" s="454">
        <f t="shared" si="9"/>
        <v>8.7480974738680366E-3</v>
      </c>
      <c r="Q41" s="328"/>
      <c r="R41" s="13"/>
      <c r="S41" s="356" t="s">
        <v>201</v>
      </c>
      <c r="T41" s="335"/>
      <c r="U41" s="246" t="s">
        <v>128</v>
      </c>
      <c r="V41" s="344"/>
      <c r="W41" s="344"/>
      <c r="X41" s="896">
        <f>X42+X45+X46</f>
        <v>111.42632738738403</v>
      </c>
      <c r="Y41" s="897">
        <f t="shared" ref="Y41:AH41" si="12">Y42+Y45+Y46</f>
        <v>111.8375193470569</v>
      </c>
      <c r="Z41" s="897">
        <f t="shared" si="12"/>
        <v>109.11734288558213</v>
      </c>
      <c r="AA41" s="897">
        <f t="shared" si="12"/>
        <v>109.44966809272155</v>
      </c>
      <c r="AB41" s="897">
        <f t="shared" si="12"/>
        <v>108.19440042393856</v>
      </c>
      <c r="AC41" s="897">
        <f t="shared" si="12"/>
        <v>107.07514573989597</v>
      </c>
      <c r="AD41" s="897">
        <f t="shared" si="12"/>
        <v>104.70907076452144</v>
      </c>
      <c r="AE41" s="897">
        <f t="shared" si="12"/>
        <v>102.90560374002371</v>
      </c>
      <c r="AF41" s="897">
        <f t="shared" si="12"/>
        <v>101.86131829944446</v>
      </c>
      <c r="AG41" s="897">
        <f t="shared" si="12"/>
        <v>100.5272671549849</v>
      </c>
      <c r="AH41" s="897">
        <f t="shared" si="12"/>
        <v>98.735332706620781</v>
      </c>
      <c r="AI41" s="897">
        <f>AI42+AI45+AI46</f>
        <v>89.522402953189939</v>
      </c>
      <c r="AJ41" s="897">
        <f>AJ42+AJ45+AJ46</f>
        <v>89.200561576086386</v>
      </c>
      <c r="AK41" s="898">
        <f>AK42+AK45+AK46</f>
        <v>89.530348300174808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2.2511004772964669</v>
      </c>
      <c r="P42" s="454">
        <f t="shared" si="9"/>
        <v>5.4268273913351617E-3</v>
      </c>
      <c r="Q42" s="328"/>
      <c r="R42" s="13"/>
      <c r="S42" s="356"/>
      <c r="T42" s="335"/>
      <c r="U42" s="346"/>
      <c r="V42" s="564" t="s">
        <v>129</v>
      </c>
      <c r="W42" s="336"/>
      <c r="X42" s="899">
        <f>SUM(X43:X44)</f>
        <v>107.6458123631779</v>
      </c>
      <c r="Y42" s="900">
        <f t="shared" ref="Y42:AK42" si="13">SUM(Y43:Y44)</f>
        <v>107.88340674635859</v>
      </c>
      <c r="Z42" s="900">
        <f t="shared" si="13"/>
        <v>104.8123724244261</v>
      </c>
      <c r="AA42" s="900">
        <f t="shared" si="13"/>
        <v>104.71992707821073</v>
      </c>
      <c r="AB42" s="900">
        <f t="shared" si="13"/>
        <v>102.31450452368406</v>
      </c>
      <c r="AC42" s="900">
        <f t="shared" si="13"/>
        <v>100.93183470727885</v>
      </c>
      <c r="AD42" s="900">
        <f t="shared" si="13"/>
        <v>98.980971756601463</v>
      </c>
      <c r="AE42" s="900">
        <f t="shared" si="13"/>
        <v>97.204364585345189</v>
      </c>
      <c r="AF42" s="900">
        <f t="shared" si="13"/>
        <v>96.204296732339401</v>
      </c>
      <c r="AG42" s="900">
        <f t="shared" si="13"/>
        <v>95.203332221807798</v>
      </c>
      <c r="AH42" s="900">
        <f t="shared" si="13"/>
        <v>93.713451302665419</v>
      </c>
      <c r="AI42" s="900">
        <f t="shared" si="13"/>
        <v>85.259527920039531</v>
      </c>
      <c r="AJ42" s="900">
        <f t="shared" si="13"/>
        <v>84.89899935332113</v>
      </c>
      <c r="AK42" s="901">
        <f t="shared" si="13"/>
        <v>85.049282961980765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6.0661640381601618</v>
      </c>
      <c r="P43" s="612">
        <f t="shared" si="9"/>
        <v>1.4623969695993432E-2</v>
      </c>
      <c r="Q43" s="328"/>
      <c r="R43" s="13"/>
      <c r="S43" s="356" t="s">
        <v>190</v>
      </c>
      <c r="T43" s="359"/>
      <c r="U43" s="346"/>
      <c r="V43" s="360"/>
      <c r="W43" s="347" t="s">
        <v>190</v>
      </c>
      <c r="X43" s="899">
        <f>VLOOKUP(年度マスタ!$K$4&amp;"_"&amp;X$33,データシート1!$A:$BT,MATCH("aa_"&amp;$S43,データシート1!$A$1:$BT$1,0),0)</f>
        <v>49.738447445670978</v>
      </c>
      <c r="Y43" s="900">
        <f>VLOOKUP(年度マスタ!$K$4&amp;"_"&amp;Y$33,データシート1!$A:$BT,MATCH("aa_"&amp;$S43,データシート1!$A$1:$BT$1,0),0)</f>
        <v>49.522174833311873</v>
      </c>
      <c r="Z43" s="900">
        <f>VLOOKUP(年度マスタ!$K$4&amp;"_"&amp;Z$33,データシート1!$A:$BT,MATCH("aa_"&amp;$S43,データシート1!$A$1:$BT$1,0),0)</f>
        <v>49.087789834632602</v>
      </c>
      <c r="AA43" s="900">
        <f>VLOOKUP(年度マスタ!$K$4&amp;"_"&amp;AA$33,データシート1!$A:$BT,MATCH("aa_"&amp;$S43,データシート1!$A$1:$BT$1,0),0)</f>
        <v>49.265539453630268</v>
      </c>
      <c r="AB43" s="900">
        <f>VLOOKUP(年度マスタ!$K$4&amp;"_"&amp;AB$33,データシート1!$A:$BT,MATCH("aa_"&amp;$S43,データシート1!$A$1:$BT$1,0),0)</f>
        <v>47.260598762605795</v>
      </c>
      <c r="AC43" s="900">
        <f>VLOOKUP(年度マスタ!$K$4&amp;"_"&amp;AC$33,データシート1!$A:$BT,MATCH("aa_"&amp;$S43,データシート1!$A$1:$BT$1,0),0)</f>
        <v>45.772534998495118</v>
      </c>
      <c r="AD43" s="900">
        <f>VLOOKUP(年度マスタ!$K$4&amp;"_"&amp;AD$33,データシート1!$A:$BT,MATCH("aa_"&amp;$S43,データシート1!$A$1:$BT$1,0),0)</f>
        <v>44.637418628289247</v>
      </c>
      <c r="AE43" s="900">
        <f>VLOOKUP(年度マスタ!$K$4&amp;"_"&amp;AE$33,データシート1!$A:$BT,MATCH("aa_"&amp;$S43,データシート1!$A$1:$BT$1,0),0)</f>
        <v>44.025653017050622</v>
      </c>
      <c r="AF43" s="900">
        <f>VLOOKUP(年度マスタ!$K$4&amp;"_"&amp;AF$33,データシート1!$A:$BT,MATCH("aa_"&amp;$S43,データシート1!$A$1:$BT$1,0),0)</f>
        <v>43.362453312398337</v>
      </c>
      <c r="AG43" s="900">
        <f>VLOOKUP(年度マスタ!$K$4&amp;"_"&amp;AG$33,データシート1!$A:$BT,MATCH("aa_"&amp;$S43,データシート1!$A$1:$BT$1,0),0)</f>
        <v>42.50509824017265</v>
      </c>
      <c r="AH43" s="900">
        <f>VLOOKUP(年度マスタ!$K$4&amp;"_"&amp;AH$33,データシート1!$A:$BT,MATCH("aa_"&amp;$S43,データシート1!$A$1:$BT$1,0),0)</f>
        <v>41.109017736263198</v>
      </c>
      <c r="AI43" s="900">
        <f>VLOOKUP(年度マスタ!$K$4&amp;"_"&amp;AI$33,データシート1!$A:$BT,MATCH("aa_"&amp;$S43,データシート1!$A$1:$BT$1,0),0)</f>
        <v>36.134864365824612</v>
      </c>
      <c r="AJ43" s="900">
        <f>VLOOKUP(年度マスタ!$K$4&amp;"_"&amp;AJ$33,データシート1!$A:$BT,MATCH("aa_"&amp;$S43,データシート1!$A$1:$BT$1,0),0)</f>
        <v>34.710965805837674</v>
      </c>
      <c r="AK43" s="901">
        <f>VLOOKUP(年度マスタ!$K$4&amp;"_"&amp;AK$33,データシート1!$A:$BT,MATCH("aa_"&amp;$S43,データシート1!$A$1:$BT$1,0),0)</f>
        <v>36.173223067893396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57.907364917506918</v>
      </c>
      <c r="Y44" s="900">
        <f>VLOOKUP(年度マスタ!$K$4&amp;"_"&amp;Y$33,データシート1!$A:$BT,MATCH("aa_"&amp;$S44,データシート1!$A$1:$BT$1,0),0)</f>
        <v>58.361231913046723</v>
      </c>
      <c r="Z44" s="900">
        <f>VLOOKUP(年度マスタ!$K$4&amp;"_"&amp;Z$33,データシート1!$A:$BT,MATCH("aa_"&amp;$S44,データシート1!$A$1:$BT$1,0),0)</f>
        <v>55.724582589793499</v>
      </c>
      <c r="AA44" s="900">
        <f>VLOOKUP(年度マスタ!$K$4&amp;"_"&amp;AA$33,データシート1!$A:$BT,MATCH("aa_"&amp;$S44,データシート1!$A$1:$BT$1,0),0)</f>
        <v>55.454387624580455</v>
      </c>
      <c r="AB44" s="900">
        <f>VLOOKUP(年度マスタ!$K$4&amp;"_"&amp;AB$33,データシート1!$A:$BT,MATCH("aa_"&amp;$S44,データシート1!$A$1:$BT$1,0),0)</f>
        <v>55.053905761078269</v>
      </c>
      <c r="AC44" s="900">
        <f>VLOOKUP(年度マスタ!$K$4&amp;"_"&amp;AC$33,データシート1!$A:$BT,MATCH("aa_"&amp;$S44,データシート1!$A$1:$BT$1,0),0)</f>
        <v>55.159299708783735</v>
      </c>
      <c r="AD44" s="900">
        <f>VLOOKUP(年度マスタ!$K$4&amp;"_"&amp;AD$33,データシート1!$A:$BT,MATCH("aa_"&amp;$S44,データシート1!$A$1:$BT$1,0),0)</f>
        <v>54.343553128312216</v>
      </c>
      <c r="AE44" s="900">
        <f>VLOOKUP(年度マスタ!$K$4&amp;"_"&amp;AE$33,データシート1!$A:$BT,MATCH("aa_"&amp;$S44,データシート1!$A$1:$BT$1,0),0)</f>
        <v>53.178711568294567</v>
      </c>
      <c r="AF44" s="900">
        <f>VLOOKUP(年度マスタ!$K$4&amp;"_"&amp;AF$33,データシート1!$A:$BT,MATCH("aa_"&amp;$S44,データシート1!$A$1:$BT$1,0),0)</f>
        <v>52.841843419941064</v>
      </c>
      <c r="AG44" s="900">
        <f>VLOOKUP(年度マスタ!$K$4&amp;"_"&amp;AG$33,データシート1!$A:$BT,MATCH("aa_"&amp;$S44,データシート1!$A$1:$BT$1,0),0)</f>
        <v>52.698233981635148</v>
      </c>
      <c r="AH44" s="900">
        <f>VLOOKUP(年度マスタ!$K$4&amp;"_"&amp;AH$33,データシート1!$A:$BT,MATCH("aa_"&amp;$S44,データシート1!$A$1:$BT$1,0),0)</f>
        <v>52.604433566402214</v>
      </c>
      <c r="AI44" s="900">
        <f>VLOOKUP(年度マスタ!$K$4&amp;"_"&amp;AI$33,データシート1!$A:$BT,MATCH("aa_"&amp;$S44,データシート1!$A$1:$BT$1,0),0)</f>
        <v>49.124663554214919</v>
      </c>
      <c r="AJ44" s="900">
        <f>VLOOKUP(年度マスタ!$K$4&amp;"_"&amp;AJ$33,データシート1!$A:$BT,MATCH("aa_"&amp;$S44,データシート1!$A$1:$BT$1,0),0)</f>
        <v>50.18803354748345</v>
      </c>
      <c r="AK44" s="901">
        <f>VLOOKUP(年度マスタ!$K$4&amp;"_"&amp;AK$33,データシート1!$A:$BT,MATCH("aa_"&amp;$S44,データシート1!$A$1:$BT$1,0),0)</f>
        <v>48.876059894087362</v>
      </c>
      <c r="AL44" s="330"/>
      <c r="AW44" s="17" t="str">
        <f>AW47</f>
        <v>愛媛県</v>
      </c>
      <c r="AX44" s="1010">
        <f t="shared" si="14"/>
        <v>0.57170112944528728</v>
      </c>
      <c r="AY44" s="1010">
        <f t="shared" si="14"/>
        <v>0.10729006520273345</v>
      </c>
      <c r="AZ44" s="1010">
        <f t="shared" si="14"/>
        <v>0.11907520574554266</v>
      </c>
      <c r="BA44" s="1010">
        <f t="shared" si="14"/>
        <v>0.19212000884978353</v>
      </c>
      <c r="BB44" s="1010">
        <f t="shared" si="14"/>
        <v>9.8135907566530775E-3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2.8455523587437299</v>
      </c>
      <c r="Y45" s="900">
        <f>VLOOKUP(年度マスタ!$K$4&amp;"_"&amp;Y$33,データシート1!$A:$BT,MATCH("aa_"&amp;$S45,データシート1!$A$1:$BT$1,0),0)</f>
        <v>2.9292745446476101</v>
      </c>
      <c r="Z45" s="900">
        <f>VLOOKUP(年度マスタ!$K$4&amp;"_"&amp;Z$33,データシート1!$A:$BT,MATCH("aa_"&amp;$S45,データシート1!$A$1:$BT$1,0),0)</f>
        <v>3.34049736689532</v>
      </c>
      <c r="AA45" s="900">
        <f>VLOOKUP(年度マスタ!$K$4&amp;"_"&amp;AA$33,データシート1!$A:$BT,MATCH("aa_"&amp;$S45,データシート1!$A$1:$BT$1,0),0)</f>
        <v>3.6021632769035801</v>
      </c>
      <c r="AB45" s="900">
        <f>VLOOKUP(年度マスタ!$K$4&amp;"_"&amp;AB$33,データシート1!$A:$BT,MATCH("aa_"&amp;$S45,データシート1!$A$1:$BT$1,0),0)</f>
        <v>3.6287954229580399</v>
      </c>
      <c r="AC45" s="900">
        <f>VLOOKUP(年度マスタ!$K$4&amp;"_"&amp;AC$33,データシート1!$A:$BT,MATCH("aa_"&amp;$S45,データシート1!$A$1:$BT$1,0),0)</f>
        <v>3.4370826174298399</v>
      </c>
      <c r="AD45" s="900">
        <f>VLOOKUP(年度マスタ!$K$4&amp;"_"&amp;AD$33,データシート1!$A:$BT,MATCH("aa_"&amp;$S45,データシート1!$A$1:$BT$1,0),0)</f>
        <v>3.3085934289747199</v>
      </c>
      <c r="AE45" s="900">
        <f>VLOOKUP(年度マスタ!$K$4&amp;"_"&amp;AE$33,データシート1!$A:$BT,MATCH("aa_"&amp;$S45,データシート1!$A$1:$BT$1,0),0)</f>
        <v>3.1694003537438062</v>
      </c>
      <c r="AF45" s="900">
        <f>VLOOKUP(年度マスタ!$K$4&amp;"_"&amp;AF$33,データシート1!$A:$BT,MATCH("aa_"&amp;$S45,データシート1!$A$1:$BT$1,0),0)</f>
        <v>3.0234892274024801</v>
      </c>
      <c r="AG45" s="900">
        <f>VLOOKUP(年度マスタ!$K$4&amp;"_"&amp;AG$33,データシート1!$A:$BT,MATCH("aa_"&amp;$S45,データシート1!$A$1:$BT$1,0),0)</f>
        <v>2.7507281687006402</v>
      </c>
      <c r="AH45" s="900">
        <f>VLOOKUP(年度マスタ!$K$4&amp;"_"&amp;AH$33,データシート1!$A:$BT,MATCH("aa_"&amp;$S45,データシート1!$A$1:$BT$1,0),0)</f>
        <v>2.6353966358449701</v>
      </c>
      <c r="AI45" s="900">
        <f>VLOOKUP(年度マスタ!$K$4&amp;"_"&amp;AI$33,データシート1!$A:$BT,MATCH("aa_"&amp;$S45,データシート1!$A$1:$BT$1,0),0)</f>
        <v>2.4765862256482301</v>
      </c>
      <c r="AJ45" s="900">
        <f>VLOOKUP(年度マスタ!$K$4&amp;"_"&amp;AJ$33,データシート1!$A:$BT,MATCH("aa_"&amp;$S45,データシート1!$A$1:$BT$1,0),0)</f>
        <v>2.4113875355141001</v>
      </c>
      <c r="AK45" s="901">
        <f>VLOOKUP(年度マスタ!$K$4&amp;"_"&amp;AK$33,データシート1!$A:$BT,MATCH("aa_"&amp;$S45,データシート1!$A$1:$BT$1,0),0)</f>
        <v>2.3889382089374793</v>
      </c>
      <c r="AL45" s="330"/>
      <c r="AW45" s="17" t="str">
        <f>AW48</f>
        <v>大洲市</v>
      </c>
      <c r="AX45" s="1010">
        <f t="shared" ref="AX45:BB45" si="15">AX48/$BC48</f>
        <v>0.30085988195241958</v>
      </c>
      <c r="AY45" s="1010">
        <f t="shared" si="15"/>
        <v>0.17082800565585854</v>
      </c>
      <c r="AZ45" s="1010">
        <f t="shared" si="15"/>
        <v>0.18115260533590161</v>
      </c>
      <c r="BA45" s="1010">
        <f t="shared" si="15"/>
        <v>0.32225624046496015</v>
      </c>
      <c r="BB45" s="1010">
        <f t="shared" si="15"/>
        <v>2.4903266590860066E-2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0.93496266546241114</v>
      </c>
      <c r="Y46" s="900">
        <f>VLOOKUP(年度マスタ!$K$4&amp;"_"&amp;Y$33,データシート1!$A:$BT,MATCH("aa_"&amp;$S46,データシート1!$A$1:$BT$1,0),0)</f>
        <v>1.024838056050698</v>
      </c>
      <c r="Z46" s="900">
        <f>VLOOKUP(年度マスタ!$K$4&amp;"_"&amp;Z$33,データシート1!$A:$BT,MATCH("aa_"&amp;$S46,データシート1!$A$1:$BT$1,0),0)</f>
        <v>0.96447309426071548</v>
      </c>
      <c r="AA46" s="900">
        <f>VLOOKUP(年度マスタ!$K$4&amp;"_"&amp;AA$33,データシート1!$A:$BT,MATCH("aa_"&amp;$S46,データシート1!$A$1:$BT$1,0),0)</f>
        <v>1.1275777376072329</v>
      </c>
      <c r="AB46" s="900">
        <f>VLOOKUP(年度マスタ!$K$4&amp;"_"&amp;AB$33,データシート1!$A:$BT,MATCH("aa_"&amp;$S46,データシート1!$A$1:$BT$1,0),0)</f>
        <v>2.2511004772964669</v>
      </c>
      <c r="AC46" s="900">
        <f>VLOOKUP(年度マスタ!$K$4&amp;"_"&amp;AC$33,データシート1!$A:$BT,MATCH("aa_"&amp;$S46,データシート1!$A$1:$BT$1,0),0)</f>
        <v>2.7062284151872871</v>
      </c>
      <c r="AD46" s="900">
        <f>VLOOKUP(年度マスタ!$K$4&amp;"_"&amp;AD$33,データシート1!$A:$BT,MATCH("aa_"&amp;$S46,データシート1!$A$1:$BT$1,0),0)</f>
        <v>2.419505578945258</v>
      </c>
      <c r="AE46" s="900">
        <f>VLOOKUP(年度マスタ!$K$4&amp;"_"&amp;AE$33,データシート1!$A:$BT,MATCH("aa_"&amp;$S46,データシート1!$A$1:$BT$1,0),0)</f>
        <v>2.5318388009347057</v>
      </c>
      <c r="AF46" s="900">
        <f>VLOOKUP(年度マスタ!$K$4&amp;"_"&amp;AF$33,データシート1!$A:$BT,MATCH("aa_"&amp;$S46,データシート1!$A$1:$BT$1,0),0)</f>
        <v>2.6335323397025805</v>
      </c>
      <c r="AG46" s="900">
        <f>VLOOKUP(年度マスタ!$K$4&amp;"_"&amp;AG$33,データシート1!$A:$BT,MATCH("aa_"&amp;$S46,データシート1!$A$1:$BT$1,0),0)</f>
        <v>2.5732067644764478</v>
      </c>
      <c r="AH46" s="900">
        <f>VLOOKUP(年度マスタ!$K$4&amp;"_"&amp;AH$33,データシート1!$A:$BT,MATCH("aa_"&amp;$S46,データシート1!$A$1:$BT$1,0),0)</f>
        <v>2.3864847681103907</v>
      </c>
      <c r="AI46" s="900">
        <f>VLOOKUP(年度マスタ!$K$4&amp;"_"&amp;AI$33,データシート1!$A:$BT,MATCH("aa_"&amp;$S46,データシート1!$A$1:$BT$1,0),0)</f>
        <v>1.7862888075021794</v>
      </c>
      <c r="AJ46" s="900">
        <f>VLOOKUP(年度マスタ!$K$4&amp;"_"&amp;AJ$33,データシート1!$A:$BT,MATCH("aa_"&amp;$S46,データシート1!$A$1:$BT$1,0),0)</f>
        <v>1.8901746872511564</v>
      </c>
      <c r="AK46" s="901">
        <f>VLOOKUP(年度マスタ!$K$4&amp;"_"&amp;AK$33,データシート1!$A:$BT,MATCH("aa_"&amp;$S46,データシート1!$A$1:$BT$1,0),0)</f>
        <v>2.0921271292565726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4.4509874133651408</v>
      </c>
      <c r="Y47" s="903">
        <f>VLOOKUP(年度マスタ!$K$4&amp;"_"&amp;Y$33,データシート1!$A:$BT,MATCH("aa_"&amp;$S47,データシート1!$A$1:$BT$1,0),0)</f>
        <v>5.0857576207546664</v>
      </c>
      <c r="Z47" s="903">
        <f>VLOOKUP(年度マスタ!$K$4&amp;"_"&amp;Z$33,データシート1!$A:$BT,MATCH("aa_"&amp;$S47,データシート1!$A$1:$BT$1,0),0)</f>
        <v>4.8021264442258076</v>
      </c>
      <c r="AA47" s="903">
        <f>VLOOKUP(年度マスタ!$K$4&amp;"_"&amp;AA$33,データシート1!$A:$BT,MATCH("aa_"&amp;$S47,データシート1!$A$1:$BT$1,0),0)</f>
        <v>5.2765925504731044</v>
      </c>
      <c r="AB47" s="903">
        <f>VLOOKUP(年度マスタ!$K$4&amp;"_"&amp;AB$33,データシート1!$A:$BT,MATCH("aa_"&amp;$S47,データシート1!$A$1:$BT$1,0),0)</f>
        <v>6.0661640381601618</v>
      </c>
      <c r="AC47" s="903">
        <f>VLOOKUP(年度マスタ!$K$4&amp;"_"&amp;AC$33,データシート1!$A:$BT,MATCH("aa_"&amp;$S47,データシート1!$A$1:$BT$1,0),0)</f>
        <v>6.2267855184000007</v>
      </c>
      <c r="AD47" s="903">
        <f>VLOOKUP(年度マスタ!$K$4&amp;"_"&amp;AD$33,データシート1!$A:$BT,MATCH("aa_"&amp;$S47,データシート1!$A$1:$BT$1,0),0)</f>
        <v>6.2245381550799994</v>
      </c>
      <c r="AE47" s="903">
        <f>VLOOKUP(年度マスタ!$K$4&amp;"_"&amp;AE$33,データシート1!$A:$BT,MATCH("aa_"&amp;$S47,データシート1!$A$1:$BT$1,0),0)</f>
        <v>5.8973542851999987</v>
      </c>
      <c r="AF47" s="903">
        <f>VLOOKUP(年度マスタ!$K$4&amp;"_"&amp;AF$33,データシート1!$A:$BT,MATCH("aa_"&amp;$S47,データシート1!$A$1:$BT$1,0),0)</f>
        <v>4.8298179873600002</v>
      </c>
      <c r="AG47" s="903">
        <f>VLOOKUP(年度マスタ!$K$4&amp;"_"&amp;AG$33,データシート1!$A:$BT,MATCH("aa_"&amp;$S47,データシート1!$A$1:$BT$1,0),0)</f>
        <v>6.6685593600000006</v>
      </c>
      <c r="AH47" s="903">
        <f>VLOOKUP(年度マスタ!$K$4&amp;"_"&amp;AH$33,データシート1!$A:$BT,MATCH("aa_"&amp;$S47,データシート1!$A$1:$BT$1,0),0)</f>
        <v>4.5168497528799998</v>
      </c>
      <c r="AI47" s="903">
        <f>VLOOKUP(年度マスタ!$K$4&amp;"_"&amp;AI$33,データシート1!$A:$BT,MATCH("aa_"&amp;$S47,データシート1!$A$1:$BT$1,0),0)</f>
        <v>7.8345973546400014</v>
      </c>
      <c r="AJ47" s="903">
        <f>VLOOKUP(年度マスタ!$K$4&amp;"_"&amp;AJ$33,データシート1!$A:$BT,MATCH("aa_"&amp;$S47,データシート1!$A$1:$BT$1,0),0)</f>
        <v>4.5517145749400001</v>
      </c>
      <c r="AK47" s="904">
        <f>VLOOKUP(年度マスタ!$K$4&amp;"_"&amp;AK$33,データシート1!$A:$BT,MATCH("aa_"&amp;$S47,データシート1!$A$1:$BT$1,0),0)</f>
        <v>6.9187120425500002</v>
      </c>
      <c r="AL47" s="330"/>
      <c r="AW47" s="17" t="str">
        <f>年度マスタ!I4</f>
        <v>愛媛県</v>
      </c>
      <c r="AX47" s="1011">
        <f>SUM(AY38:BA38)</f>
        <v>8065.7193552903627</v>
      </c>
      <c r="AY47" s="1011">
        <f t="shared" si="17"/>
        <v>1513.6782331980151</v>
      </c>
      <c r="AZ47" s="1011">
        <f t="shared" si="17"/>
        <v>1679.9462905537605</v>
      </c>
      <c r="BA47" s="1011">
        <f>SUM(BD38:BG38)</f>
        <v>2710.482792681893</v>
      </c>
      <c r="BB47" s="1011">
        <f>BH38</f>
        <v>138.45288181892678</v>
      </c>
      <c r="BC47" s="1011">
        <f>SUM(AX47:BB47)</f>
        <v>14108.279553542958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大洲市</v>
      </c>
      <c r="AX48" s="1011">
        <f>SUM(AY39:BA39)</f>
        <v>83.58593764355183</v>
      </c>
      <c r="AY48" s="1011">
        <f>BB39</f>
        <v>47.460030017498575</v>
      </c>
      <c r="AZ48" s="1011">
        <f>BC39</f>
        <v>50.328446170062229</v>
      </c>
      <c r="BA48" s="1011">
        <f>SUM(BD39:BG39)</f>
        <v>89.530348300174808</v>
      </c>
      <c r="BB48" s="1011">
        <f>BH39</f>
        <v>6.9187120425500002</v>
      </c>
      <c r="BC48" s="1011">
        <f>SUM(AX48:BB48)</f>
        <v>277.82347417383744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277.82347417383744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83.58593764355183</v>
      </c>
      <c r="P52" s="453">
        <f t="shared" ref="P52:P64" si="18">O52/$O$51</f>
        <v>0.30085988195241958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63.012860989307121</v>
      </c>
      <c r="P53" s="454">
        <f t="shared" si="18"/>
        <v>0.22680898788947987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2.9214182090070717</v>
      </c>
      <c r="P54" s="454">
        <f t="shared" si="18"/>
        <v>1.0515375699243851E-2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17.65165844523764</v>
      </c>
      <c r="P55" s="454">
        <f t="shared" si="18"/>
        <v>6.3535518363695892E-2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47.460030017498575</v>
      </c>
      <c r="P56" s="453">
        <f t="shared" si="18"/>
        <v>0.17082800565585854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50.328446170062229</v>
      </c>
      <c r="P57" s="453">
        <f t="shared" si="18"/>
        <v>0.18115260533590161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89.530348300174808</v>
      </c>
      <c r="P58" s="453">
        <f t="shared" si="18"/>
        <v>0.32225624046496015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85.049282961980765</v>
      </c>
      <c r="P59" s="454">
        <f t="shared" si="18"/>
        <v>0.30612705861119721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36.173223067893396</v>
      </c>
      <c r="P60" s="454">
        <f t="shared" si="18"/>
        <v>0.13020218387039312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48.876059894087362</v>
      </c>
      <c r="P61" s="454">
        <f t="shared" si="18"/>
        <v>0.17592487474080407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2.3889382089374793</v>
      </c>
      <c r="P62" s="454">
        <f t="shared" si="18"/>
        <v>8.5987629952488914E-3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2.0921271292565726</v>
      </c>
      <c r="P63" s="454">
        <f t="shared" si="18"/>
        <v>7.5304188585141076E-3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6.9187120425500002</v>
      </c>
      <c r="P64" s="612">
        <f t="shared" si="18"/>
        <v>2.4903266590860066E-2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大洲市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363.84089999999998</v>
      </c>
      <c r="AI7" s="78">
        <f>VLOOKUP(年度マスタ!$K$4&amp;"_"&amp;$AG7,データシート1!$A:$BT,MATCH("ab_"&amp;AI$2,データシート1!$A$1:$BT$1,0),0)</f>
        <v>1897</v>
      </c>
      <c r="AJ7" s="78">
        <f>VLOOKUP(年度マスタ!$K$4&amp;"_"&amp;$AG7,データシート1!$A:$BT,MATCH("ab_"&amp;AJ$2,データシート1!$A$1:$BT$1,0),0)</f>
        <v>268</v>
      </c>
      <c r="AK7" s="78">
        <f>VLOOKUP(年度マスタ!$K$4&amp;"_"&amp;$AG7,データシート1!$A:$BT,MATCH("ab_"&amp;AK$2,データシート1!$A$1:$BT$1,0),0)</f>
        <v>16908</v>
      </c>
      <c r="AL7" s="78">
        <f>VLOOKUP(年度マスタ!$K$4&amp;"_"&amp;$AG7,データシート1!$A:$BT,MATCH("ab_"&amp;AL$2,データシート1!$A$1:$BT$1,0),0)</f>
        <v>20153</v>
      </c>
      <c r="AM7" s="78">
        <f>VLOOKUP(年度マスタ!$K$4&amp;"_"&amp;$AG7,データシート1!$A:$BT,MATCH("ab_"&amp;AM$2,データシート1!$A$1:$BT$1,0),0)</f>
        <v>25144</v>
      </c>
      <c r="AN7" s="78">
        <f>VLOOKUP(年度マスタ!$K$4&amp;"_"&amp;$AG7,データシート1!$A:$BT,MATCH("ab_"&amp;AN$2,データシート1!$A$1:$BT$1,0),0)</f>
        <v>11655</v>
      </c>
      <c r="AO7" s="78">
        <f>VLOOKUP(年度マスタ!$K$4&amp;"_"&amp;$AG7,データシート1!$A:$BT,MATCH("ab_"&amp;AO$2,データシート1!$A$1:$BT$1,0),0)</f>
        <v>48811</v>
      </c>
      <c r="AP7" s="78">
        <f>VLOOKUP(年度マスタ!$K$4&amp;"_"&amp;$AG7,データシート1!$A:$BT,MATCH("ab_"&amp;AP$2,データシート1!$A$1:$BT$1,0),0)</f>
        <v>172289</v>
      </c>
      <c r="AQ7" s="954">
        <f>VLOOKUP(年度マスタ!$K$4&amp;"_"&amp;$AG7,データシート1!$A:$BT,MATCH("ab_"&amp;AQ$2,データシート1!$A$1:$BT$1,0),0)</f>
        <v>4.4509874133651408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317.60379999999998</v>
      </c>
      <c r="AI8" s="78">
        <f>VLOOKUP(年度マスタ!$K$4&amp;"_"&amp;$AG8,データシート1!$A:$BT,MATCH("ab_"&amp;AI$2,データシート1!$A$1:$BT$1,0),0)</f>
        <v>1897</v>
      </c>
      <c r="AJ8" s="78">
        <f>VLOOKUP(年度マスタ!$K$4&amp;"_"&amp;$AG8,データシート1!$A:$BT,MATCH("ab_"&amp;AJ$2,データシート1!$A$1:$BT$1,0),0)</f>
        <v>268</v>
      </c>
      <c r="AK8" s="78">
        <f>VLOOKUP(年度マスタ!$K$4&amp;"_"&amp;$AG8,データシート1!$A:$BT,MATCH("ab_"&amp;AK$2,データシート1!$A$1:$BT$1,0),0)</f>
        <v>16908</v>
      </c>
      <c r="AL8" s="78">
        <f>VLOOKUP(年度マスタ!$K$4&amp;"_"&amp;$AG8,データシート1!$A:$BT,MATCH("ab_"&amp;AL$2,データシート1!$A$1:$BT$1,0),0)</f>
        <v>20155</v>
      </c>
      <c r="AM8" s="78">
        <f>VLOOKUP(年度マスタ!$K$4&amp;"_"&amp;$AG8,データシート1!$A:$BT,MATCH("ab_"&amp;AM$2,データシート1!$A$1:$BT$1,0),0)</f>
        <v>25151</v>
      </c>
      <c r="AN8" s="78">
        <f>VLOOKUP(年度マスタ!$K$4&amp;"_"&amp;$AG8,データシート1!$A:$BT,MATCH("ab_"&amp;AN$2,データシート1!$A$1:$BT$1,0),0)</f>
        <v>11453</v>
      </c>
      <c r="AO8" s="78">
        <f>VLOOKUP(年度マスタ!$K$4&amp;"_"&amp;$AG8,データシート1!$A:$BT,MATCH("ab_"&amp;AO$2,データシート1!$A$1:$BT$1,0),0)</f>
        <v>48148</v>
      </c>
      <c r="AP8" s="78">
        <f>VLOOKUP(年度マスタ!$K$4&amp;"_"&amp;$AG8,データシート1!$A:$BT,MATCH("ab_"&amp;AP$2,データシート1!$A$1:$BT$1,0),0)</f>
        <v>178966</v>
      </c>
      <c r="AQ8" s="954">
        <f>VLOOKUP(年度マスタ!$K$4&amp;"_"&amp;$AG8,データシート1!$A:$BT,MATCH("ab_"&amp;AQ$2,データシート1!$A$1:$BT$1,0),0)</f>
        <v>5.0857576207546664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296.00760000000002</v>
      </c>
      <c r="AI9" s="78">
        <f>VLOOKUP(年度マスタ!$K$4&amp;"_"&amp;$AG9,データシート1!$A:$BT,MATCH("ab_"&amp;AI$2,データシート1!$A$1:$BT$1,0),0)</f>
        <v>1897</v>
      </c>
      <c r="AJ9" s="78">
        <f>VLOOKUP(年度マスタ!$K$4&amp;"_"&amp;$AG9,データシート1!$A:$BT,MATCH("ab_"&amp;AJ$2,データシート1!$A$1:$BT$1,0),0)</f>
        <v>268</v>
      </c>
      <c r="AK9" s="78">
        <f>VLOOKUP(年度マスタ!$K$4&amp;"_"&amp;$AG9,データシート1!$A:$BT,MATCH("ab_"&amp;AK$2,データシート1!$A$1:$BT$1,0),0)</f>
        <v>16908</v>
      </c>
      <c r="AL9" s="78">
        <f>VLOOKUP(年度マスタ!$K$4&amp;"_"&amp;$AG9,データシート1!$A:$BT,MATCH("ab_"&amp;AL$2,データシート1!$A$1:$BT$1,0),0)</f>
        <v>20167</v>
      </c>
      <c r="AM9" s="78">
        <f>VLOOKUP(年度マスタ!$K$4&amp;"_"&amp;$AG9,データシート1!$A:$BT,MATCH("ab_"&amp;AM$2,データシート1!$A$1:$BT$1,0),0)</f>
        <v>25472</v>
      </c>
      <c r="AN9" s="78">
        <f>VLOOKUP(年度マスタ!$K$4&amp;"_"&amp;$AG9,データシート1!$A:$BT,MATCH("ab_"&amp;AN$2,データシート1!$A$1:$BT$1,0),0)</f>
        <v>11261</v>
      </c>
      <c r="AO9" s="78">
        <f>VLOOKUP(年度マスタ!$K$4&amp;"_"&amp;$AG9,データシート1!$A:$BT,MATCH("ab_"&amp;AO$2,データシート1!$A$1:$BT$1,0),0)</f>
        <v>47601</v>
      </c>
      <c r="AP9" s="78">
        <f>VLOOKUP(年度マスタ!$K$4&amp;"_"&amp;$AG9,データシート1!$A:$BT,MATCH("ab_"&amp;AP$2,データシート1!$A$1:$BT$1,0),0)</f>
        <v>168146</v>
      </c>
      <c r="AQ9" s="954">
        <f>VLOOKUP(年度マスタ!$K$4&amp;"_"&amp;$AG9,データシート1!$A:$BT,MATCH("ab_"&amp;AQ$2,データシート1!$A$1:$BT$1,0),0)</f>
        <v>4.8021264442258076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295.6884</v>
      </c>
      <c r="AI10" s="78">
        <f>VLOOKUP(年度マスタ!$K$4&amp;"_"&amp;$AG10,データシート1!$A:$BT,MATCH("ab_"&amp;AI$2,データシート1!$A$1:$BT$1,0),0)</f>
        <v>1897</v>
      </c>
      <c r="AJ10" s="78">
        <f>VLOOKUP(年度マスタ!$K$4&amp;"_"&amp;$AG10,データシート1!$A:$BT,MATCH("ab_"&amp;AJ$2,データシート1!$A$1:$BT$1,0),0)</f>
        <v>268</v>
      </c>
      <c r="AK10" s="78">
        <f>VLOOKUP(年度マスタ!$K$4&amp;"_"&amp;$AG10,データシート1!$A:$BT,MATCH("ab_"&amp;AK$2,データシート1!$A$1:$BT$1,0),0)</f>
        <v>16908</v>
      </c>
      <c r="AL10" s="78">
        <f>VLOOKUP(年度マスタ!$K$4&amp;"_"&amp;$AG10,データシート1!$A:$BT,MATCH("ab_"&amp;AL$2,データシート1!$A$1:$BT$1,0),0)</f>
        <v>20271</v>
      </c>
      <c r="AM10" s="78">
        <f>VLOOKUP(年度マスタ!$K$4&amp;"_"&amp;$AG10,データシート1!$A:$BT,MATCH("ab_"&amp;AM$2,データシート1!$A$1:$BT$1,0),0)</f>
        <v>25767</v>
      </c>
      <c r="AN10" s="78">
        <f>VLOOKUP(年度マスタ!$K$4&amp;"_"&amp;$AG10,データシート1!$A:$BT,MATCH("ab_"&amp;AN$2,データシート1!$A$1:$BT$1,0),0)</f>
        <v>11143</v>
      </c>
      <c r="AO10" s="78">
        <f>VLOOKUP(年度マスタ!$K$4&amp;"_"&amp;$AG10,データシート1!$A:$BT,MATCH("ab_"&amp;AO$2,データシート1!$A$1:$BT$1,0),0)</f>
        <v>47244</v>
      </c>
      <c r="AP10" s="78">
        <f>VLOOKUP(年度マスタ!$K$4&amp;"_"&amp;$AG10,データシート1!$A:$BT,MATCH("ab_"&amp;AP$2,データシート1!$A$1:$BT$1,0),0)</f>
        <v>191490</v>
      </c>
      <c r="AQ10" s="954">
        <f>VLOOKUP(年度マスタ!$K$4&amp;"_"&amp;$AG10,データシート1!$A:$BT,MATCH("ab_"&amp;AQ$2,データシート1!$A$1:$BT$1,0),0)</f>
        <v>5.2765925504731044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296.54899999999998</v>
      </c>
      <c r="AI11" s="78">
        <f>VLOOKUP(年度マスタ!$K$4&amp;"_"&amp;$AG11,データシート1!$A:$BT,MATCH("ab_"&amp;AI$2,データシート1!$A$1:$BT$1,0),0)</f>
        <v>1897</v>
      </c>
      <c r="AJ11" s="78">
        <f>VLOOKUP(年度マスタ!$K$4&amp;"_"&amp;$AG11,データシート1!$A:$BT,MATCH("ab_"&amp;AJ$2,データシート1!$A$1:$BT$1,0),0)</f>
        <v>268</v>
      </c>
      <c r="AK11" s="78">
        <f>VLOOKUP(年度マスタ!$K$4&amp;"_"&amp;$AG11,データシート1!$A:$BT,MATCH("ab_"&amp;AK$2,データシート1!$A$1:$BT$1,0),0)</f>
        <v>16908</v>
      </c>
      <c r="AL11" s="78">
        <f>VLOOKUP(年度マスタ!$K$4&amp;"_"&amp;$AG11,データシート1!$A:$BT,MATCH("ab_"&amp;AL$2,データシート1!$A$1:$BT$1,0),0)</f>
        <v>20276</v>
      </c>
      <c r="AM11" s="78">
        <f>VLOOKUP(年度マスタ!$K$4&amp;"_"&amp;$AG11,データシート1!$A:$BT,MATCH("ab_"&amp;AM$2,データシート1!$A$1:$BT$1,0),0)</f>
        <v>25822</v>
      </c>
      <c r="AN11" s="78">
        <f>VLOOKUP(年度マスタ!$K$4&amp;"_"&amp;$AG11,データシート1!$A:$BT,MATCH("ab_"&amp;AN$2,データシート1!$A$1:$BT$1,0),0)</f>
        <v>11021</v>
      </c>
      <c r="AO11" s="78">
        <f>VLOOKUP(年度マスタ!$K$4&amp;"_"&amp;$AG11,データシート1!$A:$BT,MATCH("ab_"&amp;AO$2,データシート1!$A$1:$BT$1,0),0)</f>
        <v>46911</v>
      </c>
      <c r="AP11" s="78">
        <f>VLOOKUP(年度マスタ!$K$4&amp;"_"&amp;$AG11,データシート1!$A:$BT,MATCH("ab_"&amp;AP$2,データシート1!$A$1:$BT$1,0),0)</f>
        <v>373169</v>
      </c>
      <c r="AQ11" s="954">
        <f>VLOOKUP(年度マスタ!$K$4&amp;"_"&amp;$AG11,データシート1!$A:$BT,MATCH("ab_"&amp;AQ$2,データシート1!$A$1:$BT$1,0),0)</f>
        <v>6.0661640381601618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300.24900000000002</v>
      </c>
      <c r="AI12" s="78">
        <f>VLOOKUP(年度マスタ!$K$4&amp;"_"&amp;$AG12,データシート1!$A:$BT,MATCH("ab_"&amp;AI$2,データシート1!$A$1:$BT$1,0),0)</f>
        <v>1458</v>
      </c>
      <c r="AJ12" s="78">
        <f>VLOOKUP(年度マスタ!$K$4&amp;"_"&amp;$AG12,データシート1!$A:$BT,MATCH("ab_"&amp;AJ$2,データシート1!$A$1:$BT$1,0),0)</f>
        <v>562</v>
      </c>
      <c r="AK12" s="78">
        <f>VLOOKUP(年度マスタ!$K$4&amp;"_"&amp;$AG12,データシート1!$A:$BT,MATCH("ab_"&amp;AK$2,データシート1!$A$1:$BT$1,0),0)</f>
        <v>15825</v>
      </c>
      <c r="AL12" s="78">
        <f>VLOOKUP(年度マスタ!$K$4&amp;"_"&amp;$AG12,データシート1!$A:$BT,MATCH("ab_"&amp;AL$2,データシート1!$A$1:$BT$1,0),0)</f>
        <v>20276</v>
      </c>
      <c r="AM12" s="78">
        <f>VLOOKUP(年度マスタ!$K$4&amp;"_"&amp;$AG12,データシート1!$A:$BT,MATCH("ab_"&amp;AM$2,データシート1!$A$1:$BT$1,0),0)</f>
        <v>26340</v>
      </c>
      <c r="AN12" s="78">
        <f>VLOOKUP(年度マスタ!$K$4&amp;"_"&amp;$AG12,データシート1!$A:$BT,MATCH("ab_"&amp;AN$2,データシート1!$A$1:$BT$1,0),0)</f>
        <v>10985</v>
      </c>
      <c r="AO12" s="78">
        <f>VLOOKUP(年度マスタ!$K$4&amp;"_"&amp;$AG12,データシート1!$A:$BT,MATCH("ab_"&amp;AO$2,データシート1!$A$1:$BT$1,0),0)</f>
        <v>46311</v>
      </c>
      <c r="AP12" s="78">
        <f>VLOOKUP(年度マスタ!$K$4&amp;"_"&amp;$AG12,データシート1!$A:$BT,MATCH("ab_"&amp;AP$2,データシート1!$A$1:$BT$1,0),0)</f>
        <v>450027</v>
      </c>
      <c r="AQ12" s="954">
        <f>VLOOKUP(年度マスタ!$K$4&amp;"_"&amp;$AG12,データシート1!$A:$BT,MATCH("ab_"&amp;AQ$2,データシート1!$A$1:$BT$1,0),0)</f>
        <v>6.2267855184000007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304.38</v>
      </c>
      <c r="AI13" s="78">
        <f>VLOOKUP(年度マスタ!$K$4&amp;"_"&amp;$AG13,データシート1!$A:$BT,MATCH("ab_"&amp;AI$2,データシート1!$A$1:$BT$1,0),0)</f>
        <v>1458</v>
      </c>
      <c r="AJ13" s="78">
        <f>VLOOKUP(年度マスタ!$K$4&amp;"_"&amp;$AG13,データシート1!$A:$BT,MATCH("ab_"&amp;AJ$2,データシート1!$A$1:$BT$1,0),0)</f>
        <v>562</v>
      </c>
      <c r="AK13" s="78">
        <f>VLOOKUP(年度マスタ!$K$4&amp;"_"&amp;$AG13,データシート1!$A:$BT,MATCH("ab_"&amp;AK$2,データシート1!$A$1:$BT$1,0),0)</f>
        <v>15825</v>
      </c>
      <c r="AL13" s="78">
        <f>VLOOKUP(年度マスタ!$K$4&amp;"_"&amp;$AG13,データシート1!$A:$BT,MATCH("ab_"&amp;AL$2,データシート1!$A$1:$BT$1,0),0)</f>
        <v>20215</v>
      </c>
      <c r="AM13" s="78">
        <f>VLOOKUP(年度マスタ!$K$4&amp;"_"&amp;$AG13,データシート1!$A:$BT,MATCH("ab_"&amp;AM$2,データシート1!$A$1:$BT$1,0),0)</f>
        <v>25934</v>
      </c>
      <c r="AN13" s="78">
        <f>VLOOKUP(年度マスタ!$K$4&amp;"_"&amp;$AG13,データシート1!$A:$BT,MATCH("ab_"&amp;AN$2,データシート1!$A$1:$BT$1,0),0)</f>
        <v>10814</v>
      </c>
      <c r="AO13" s="78">
        <f>VLOOKUP(年度マスタ!$K$4&amp;"_"&amp;$AG13,データシート1!$A:$BT,MATCH("ab_"&amp;AO$2,データシート1!$A$1:$BT$1,0),0)</f>
        <v>45539</v>
      </c>
      <c r="AP13" s="78">
        <f>VLOOKUP(年度マスタ!$K$4&amp;"_"&amp;$AG13,データシート1!$A:$BT,MATCH("ab_"&amp;AP$2,データシート1!$A$1:$BT$1,0),0)</f>
        <v>413575</v>
      </c>
      <c r="AQ13" s="954">
        <f>VLOOKUP(年度マスタ!$K$4&amp;"_"&amp;$AG13,データシート1!$A:$BT,MATCH("ab_"&amp;AQ$2,データシート1!$A$1:$BT$1,0),0)</f>
        <v>6.2245381550799994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310.37569999999999</v>
      </c>
      <c r="AI14" s="78">
        <f>VLOOKUP(年度マスタ!$K$4&amp;"_"&amp;$AG14,データシート1!$A:$BT,MATCH("ab_"&amp;AI$2,データシート1!$A$1:$BT$1,0),0)</f>
        <v>1458</v>
      </c>
      <c r="AJ14" s="78">
        <f>VLOOKUP(年度マスタ!$K$4&amp;"_"&amp;$AG14,データシート1!$A:$BT,MATCH("ab_"&amp;AJ$2,データシート1!$A$1:$BT$1,0),0)</f>
        <v>562</v>
      </c>
      <c r="AK14" s="78">
        <f>VLOOKUP(年度マスタ!$K$4&amp;"_"&amp;$AG14,データシート1!$A:$BT,MATCH("ab_"&amp;AK$2,データシート1!$A$1:$BT$1,0),0)</f>
        <v>15825</v>
      </c>
      <c r="AL14" s="78">
        <f>VLOOKUP(年度マスタ!$K$4&amp;"_"&amp;$AG14,データシート1!$A:$BT,MATCH("ab_"&amp;AL$2,データシート1!$A$1:$BT$1,0),0)</f>
        <v>20156</v>
      </c>
      <c r="AM14" s="78">
        <f>VLOOKUP(年度マスタ!$K$4&amp;"_"&amp;$AG14,データシート1!$A:$BT,MATCH("ab_"&amp;AM$2,データシート1!$A$1:$BT$1,0),0)</f>
        <v>25893</v>
      </c>
      <c r="AN14" s="78">
        <f>VLOOKUP(年度マスタ!$K$4&amp;"_"&amp;$AG14,データシート1!$A:$BT,MATCH("ab_"&amp;AN$2,データシート1!$A$1:$BT$1,0),0)</f>
        <v>10945</v>
      </c>
      <c r="AO14" s="78">
        <f>VLOOKUP(年度マスタ!$K$4&amp;"_"&amp;$AG14,データシート1!$A:$BT,MATCH("ab_"&amp;AO$2,データシート1!$A$1:$BT$1,0),0)</f>
        <v>44872</v>
      </c>
      <c r="AP14" s="78">
        <f>VLOOKUP(年度マスタ!$K$4&amp;"_"&amp;$AG14,データシート1!$A:$BT,MATCH("ab_"&amp;AP$2,データシート1!$A$1:$BT$1,0),0)</f>
        <v>432413.14509492752</v>
      </c>
      <c r="AQ14" s="954">
        <f>VLOOKUP(年度マスタ!$K$4&amp;"_"&amp;$AG14,データシート1!$A:$BT,MATCH("ab_"&amp;AQ$2,データシート1!$A$1:$BT$1,0),0)</f>
        <v>5.8973542851999987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297.50060000000002</v>
      </c>
      <c r="AI15" s="78">
        <f>VLOOKUP(年度マスタ!$K$4&amp;"_"&amp;$AG15,データシート1!$A:$BT,MATCH("ab_"&amp;AI$2,データシート1!$A$1:$BT$1,0),0)</f>
        <v>1458</v>
      </c>
      <c r="AJ15" s="78">
        <f>VLOOKUP(年度マスタ!$K$4&amp;"_"&amp;$AG15,データシート1!$A:$BT,MATCH("ab_"&amp;AJ$2,データシート1!$A$1:$BT$1,0),0)</f>
        <v>562</v>
      </c>
      <c r="AK15" s="78">
        <f>VLOOKUP(年度マスタ!$K$4&amp;"_"&amp;$AG15,データシート1!$A:$BT,MATCH("ab_"&amp;AK$2,データシート1!$A$1:$BT$1,0),0)</f>
        <v>15825</v>
      </c>
      <c r="AL15" s="78">
        <f>VLOOKUP(年度マスタ!$K$4&amp;"_"&amp;$AG15,データシート1!$A:$BT,MATCH("ab_"&amp;AL$2,データシート1!$A$1:$BT$1,0),0)</f>
        <v>20107</v>
      </c>
      <c r="AM15" s="78">
        <f>VLOOKUP(年度マスタ!$K$4&amp;"_"&amp;$AG15,データシート1!$A:$BT,MATCH("ab_"&amp;AM$2,データシート1!$A$1:$BT$1,0),0)</f>
        <v>25926</v>
      </c>
      <c r="AN15" s="78">
        <f>VLOOKUP(年度マスタ!$K$4&amp;"_"&amp;$AG15,データシート1!$A:$BT,MATCH("ab_"&amp;AN$2,データシート1!$A$1:$BT$1,0),0)</f>
        <v>10945</v>
      </c>
      <c r="AO15" s="78">
        <f>VLOOKUP(年度マスタ!$K$4&amp;"_"&amp;$AG15,データシート1!$A:$BT,MATCH("ab_"&amp;AO$2,データシート1!$A$1:$BT$1,0),0)</f>
        <v>44266</v>
      </c>
      <c r="AP15" s="78">
        <f>VLOOKUP(年度マスタ!$K$4&amp;"_"&amp;$AG15,データシート1!$A:$BT,MATCH("ab_"&amp;AP$2,データシート1!$A$1:$BT$1,0),0)</f>
        <v>458705.99999999988</v>
      </c>
      <c r="AQ15" s="954">
        <f>VLOOKUP(年度マスタ!$K$4&amp;"_"&amp;$AG15,データシート1!$A:$BT,MATCH("ab_"&amp;AQ$2,データシート1!$A$1:$BT$1,0),0)</f>
        <v>4.8298179873600002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318.58109999999999</v>
      </c>
      <c r="AI16" s="78">
        <f>VLOOKUP(年度マスタ!$K$4&amp;"_"&amp;$AG16,データシート1!$A:$BT,MATCH("ab_"&amp;AI$2,データシート1!$A$1:$BT$1,0),0)</f>
        <v>1458</v>
      </c>
      <c r="AJ16" s="78">
        <f>VLOOKUP(年度マスタ!$K$4&amp;"_"&amp;$AG16,データシート1!$A:$BT,MATCH("ab_"&amp;AJ$2,データシート1!$A$1:$BT$1,0),0)</f>
        <v>562</v>
      </c>
      <c r="AK16" s="78">
        <f>VLOOKUP(年度マスタ!$K$4&amp;"_"&amp;$AG16,データシート1!$A:$BT,MATCH("ab_"&amp;AK$2,データシート1!$A$1:$BT$1,0),0)</f>
        <v>15825</v>
      </c>
      <c r="AL16" s="78">
        <f>VLOOKUP(年度マスタ!$K$4&amp;"_"&amp;$AG16,データシート1!$A:$BT,MATCH("ab_"&amp;AL$2,データシート1!$A$1:$BT$1,0),0)</f>
        <v>19853</v>
      </c>
      <c r="AM16" s="78">
        <f>VLOOKUP(年度マスタ!$K$4&amp;"_"&amp;$AG16,データシート1!$A:$BT,MATCH("ab_"&amp;AM$2,データシート1!$A$1:$BT$1,0),0)</f>
        <v>25900</v>
      </c>
      <c r="AN16" s="78">
        <f>VLOOKUP(年度マスタ!$K$4&amp;"_"&amp;$AG16,データシート1!$A:$BT,MATCH("ab_"&amp;AN$2,データシート1!$A$1:$BT$1,0),0)</f>
        <v>11025</v>
      </c>
      <c r="AO16" s="78">
        <f>VLOOKUP(年度マスタ!$K$4&amp;"_"&amp;$AG16,データシート1!$A:$BT,MATCH("ab_"&amp;AO$2,データシート1!$A$1:$BT$1,0),0)</f>
        <v>43400</v>
      </c>
      <c r="AP16" s="78">
        <f>VLOOKUP(年度マスタ!$K$4&amp;"_"&amp;$AG16,データシート1!$A:$BT,MATCH("ab_"&amp;AP$2,データシート1!$A$1:$BT$1,0),0)</f>
        <v>446442</v>
      </c>
      <c r="AQ16" s="954">
        <f>VLOOKUP(年度マスタ!$K$4&amp;"_"&amp;$AG16,データシート1!$A:$BT,MATCH("ab_"&amp;AQ$2,データシート1!$A$1:$BT$1,0),0)</f>
        <v>6.6685593600000006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376.82409999999999</v>
      </c>
      <c r="AI17" s="151">
        <f>VLOOKUP(年度マスタ!$K$4&amp;"_"&amp;$AG17,データシート1!$A:$BT,MATCH("ab_"&amp;AI$2,データシート1!$A$1:$BT$1,0),0)</f>
        <v>1458</v>
      </c>
      <c r="AJ17" s="151">
        <f>VLOOKUP(年度マスタ!$K$4&amp;"_"&amp;$AG17,データシート1!$A:$BT,MATCH("ab_"&amp;AJ$2,データシート1!$A$1:$BT$1,0),0)</f>
        <v>562</v>
      </c>
      <c r="AK17" s="151">
        <f>VLOOKUP(年度マスタ!$K$4&amp;"_"&amp;$AG17,データシート1!$A:$BT,MATCH("ab_"&amp;AK$2,データシート1!$A$1:$BT$1,0),0)</f>
        <v>15825</v>
      </c>
      <c r="AL17" s="151">
        <f>VLOOKUP(年度マスタ!$K$4&amp;"_"&amp;$AG17,データシート1!$A:$BT,MATCH("ab_"&amp;AL$2,データシート1!$A$1:$BT$1,0),0)</f>
        <v>19858</v>
      </c>
      <c r="AM17" s="151">
        <f>VLOOKUP(年度マスタ!$K$4&amp;"_"&amp;$AG17,データシート1!$A:$BT,MATCH("ab_"&amp;AM$2,データシート1!$A$1:$BT$1,0),0)</f>
        <v>25737</v>
      </c>
      <c r="AN17" s="151">
        <f>VLOOKUP(年度マスタ!$K$4&amp;"_"&amp;$AG17,データシート1!$A:$BT,MATCH("ab_"&amp;AN$2,データシート1!$A$1:$BT$1,0),0)</f>
        <v>10923</v>
      </c>
      <c r="AO17" s="151">
        <f>VLOOKUP(年度マスタ!$K$4&amp;"_"&amp;$AG17,データシート1!$A:$BT,MATCH("ab_"&amp;AO$2,データシート1!$A$1:$BT$1,0),0)</f>
        <v>42706</v>
      </c>
      <c r="AP17" s="151">
        <f>VLOOKUP(年度マスタ!$K$4&amp;"_"&amp;$AG17,データシート1!$A:$BT,MATCH("ab_"&amp;AP$2,データシート1!$A$1:$BT$1,0),0)</f>
        <v>420828</v>
      </c>
      <c r="AQ17" s="955">
        <f>VLOOKUP(年度マスタ!$K$4&amp;"_"&amp;$AG17,データシート1!$A:$BT,MATCH("ab_"&amp;AQ$2,データシート1!$A$1:$BT$1,0),0)</f>
        <v>4.5168497528799998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363.53829999999999</v>
      </c>
      <c r="AI18" s="78">
        <f>VLOOKUP(年度マスタ!$K$4&amp;"_"&amp;$AG18,データシート1!$A:$BT,MATCH("ab_"&amp;AI$2,データシート1!$A$1:$BT$1,0),0)</f>
        <v>1556</v>
      </c>
      <c r="AJ18" s="78">
        <f>VLOOKUP(年度マスタ!$K$4&amp;"_"&amp;$AG18,データシート1!$A:$BT,MATCH("ab_"&amp;AJ$2,データシート1!$A$1:$BT$1,0),0)</f>
        <v>446</v>
      </c>
      <c r="AK18" s="78">
        <f>VLOOKUP(年度マスタ!$K$4&amp;"_"&amp;$AG18,データシート1!$A:$BT,MATCH("ab_"&amp;AK$2,データシート1!$A$1:$BT$1,0),0)</f>
        <v>14955</v>
      </c>
      <c r="AL18" s="78">
        <f>VLOOKUP(年度マスタ!$K$4&amp;"_"&amp;$AG18,データシート1!$A:$BT,MATCH("ab_"&amp;AL$2,データシート1!$A$1:$BT$1,0),0)</f>
        <v>19818</v>
      </c>
      <c r="AM18" s="78">
        <f>VLOOKUP(年度マスタ!$K$4&amp;"_"&amp;$AG18,データシート1!$A:$BT,MATCH("ab_"&amp;AM$2,データシート1!$A$1:$BT$1,0),0)</f>
        <v>25821</v>
      </c>
      <c r="AN18" s="78">
        <f>VLOOKUP(年度マスタ!$K$4&amp;"_"&amp;$AG18,データシート1!$A:$BT,MATCH("ab_"&amp;AN$2,データシート1!$A$1:$BT$1,0),0)</f>
        <v>10842</v>
      </c>
      <c r="AO18" s="78">
        <f>VLOOKUP(年度マスタ!$K$4&amp;"_"&amp;$AG18,データシート1!$A:$BT,MATCH("ab_"&amp;AO$2,データシート1!$A$1:$BT$1,0),0)</f>
        <v>42004</v>
      </c>
      <c r="AP18" s="78">
        <f>VLOOKUP(年度マスタ!$K$4&amp;"_"&amp;$AG18,データシート1!$A:$BT,MATCH("ab_"&amp;AP$2,データシート1!$A$1:$BT$1,0),0)</f>
        <v>316655</v>
      </c>
      <c r="AQ18" s="954">
        <f>VLOOKUP(年度マスタ!$K$4&amp;"_"&amp;$AG18,データシート1!$A:$BT,MATCH("ab_"&amp;AQ$2,データシート1!$A$1:$BT$1,0),0)</f>
        <v>7.8345973546400014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386.77440000000001</v>
      </c>
      <c r="AI19" s="78">
        <f>VLOOKUP(年度マスタ!$K$4&amp;"_"&amp;$AG19,データシート1!$A:$BT,MATCH("ab_"&amp;AI$2,データシート1!$A$1:$BT$1,0),0)</f>
        <v>1556</v>
      </c>
      <c r="AJ19" s="78">
        <f>VLOOKUP(年度マスタ!$K$4&amp;"_"&amp;$AG19,データシート1!$A:$BT,MATCH("ab_"&amp;AJ$2,データシート1!$A$1:$BT$1,0),0)</f>
        <v>446</v>
      </c>
      <c r="AK19" s="78">
        <f>VLOOKUP(年度マスタ!$K$4&amp;"_"&amp;$AG19,データシート1!$A:$BT,MATCH("ab_"&amp;AK$2,データシート1!$A$1:$BT$1,0),0)</f>
        <v>14955</v>
      </c>
      <c r="AL19" s="78">
        <f>VLOOKUP(年度マスタ!$K$4&amp;"_"&amp;$AG19,データシート1!$A:$BT,MATCH("ab_"&amp;AL$2,データシート1!$A$1:$BT$1,0),0)</f>
        <v>19744</v>
      </c>
      <c r="AM19" s="78">
        <f>VLOOKUP(年度マスタ!$K$4&amp;"_"&amp;$AG19,データシート1!$A:$BT,MATCH("ab_"&amp;AM$2,データシート1!$A$1:$BT$1,0),0)</f>
        <v>25539</v>
      </c>
      <c r="AN19" s="78">
        <f>VLOOKUP(年度マスタ!$K$4&amp;"_"&amp;$AG19,データシート1!$A:$BT,MATCH("ab_"&amp;AN$2,データシート1!$A$1:$BT$1,0),0)</f>
        <v>10801</v>
      </c>
      <c r="AO19" s="78">
        <f>VLOOKUP(年度マスタ!$K$4&amp;"_"&amp;$AG19,データシート1!$A:$BT,MATCH("ab_"&amp;AO$2,データシート1!$A$1:$BT$1,0),0)</f>
        <v>41300</v>
      </c>
      <c r="AP19" s="78">
        <f>VLOOKUP(年度マスタ!$K$4&amp;"_"&amp;$AG19,データシート1!$A:$BT,MATCH("ab_"&amp;AP$2,データシート1!$A$1:$BT$1,0),0)</f>
        <v>325058</v>
      </c>
      <c r="AQ19" s="954">
        <f>VLOOKUP(年度マスタ!$K$4&amp;"_"&amp;$AG19,データシート1!$A:$BT,MATCH("ab_"&amp;AQ$2,データシート1!$A$1:$BT$1,0),0)</f>
        <v>4.5517145749400001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442.27699999999999</v>
      </c>
      <c r="AI20" s="78">
        <f>VLOOKUP(年度マスタ!$K$4&amp;"_"&amp;$AG20,データシート1!$A:$BT,MATCH("ab_"&amp;AI$2,データシート1!$A$1:$BT$1,0),0)</f>
        <v>1556</v>
      </c>
      <c r="AJ20" s="78">
        <f>VLOOKUP(年度マスタ!$K$4&amp;"_"&amp;$AG20,データシート1!$A:$BT,MATCH("ab_"&amp;AJ$2,データシート1!$A$1:$BT$1,0),0)</f>
        <v>446</v>
      </c>
      <c r="AK20" s="78">
        <f>VLOOKUP(年度マスタ!$K$4&amp;"_"&amp;$AG20,データシート1!$A:$BT,MATCH("ab_"&amp;AK$2,データシート1!$A$1:$BT$1,0),0)</f>
        <v>14955</v>
      </c>
      <c r="AL20" s="78">
        <f>VLOOKUP(年度マスタ!$K$4&amp;"_"&amp;$AG20,データシート1!$A:$BT,MATCH("ab_"&amp;AL$2,データシート1!$A$1:$BT$1,0),0)</f>
        <v>19673</v>
      </c>
      <c r="AM20" s="78">
        <f>VLOOKUP(年度マスタ!$K$4&amp;"_"&amp;$AG20,データシート1!$A:$BT,MATCH("ab_"&amp;AM$2,データシート1!$A$1:$BT$1,0),0)</f>
        <v>25287</v>
      </c>
      <c r="AN20" s="78">
        <f>VLOOKUP(年度マスタ!$K$4&amp;"_"&amp;$AG20,データシート1!$A:$BT,MATCH("ab_"&amp;AN$2,データシート1!$A$1:$BT$1,0),0)</f>
        <v>10679</v>
      </c>
      <c r="AO20" s="78">
        <f>VLOOKUP(年度マスタ!$K$4&amp;"_"&amp;$AG20,データシート1!$A:$BT,MATCH("ab_"&amp;AO$2,データシート1!$A$1:$BT$1,0),0)</f>
        <v>40580</v>
      </c>
      <c r="AP20" s="78">
        <f>VLOOKUP(年度マスタ!$K$4&amp;"_"&amp;$AG20,データシート1!$A:$BT,MATCH("ab_"&amp;AP$2,データシート1!$A$1:$BT$1,0),0)</f>
        <v>364307</v>
      </c>
      <c r="AQ20" s="954">
        <f>VLOOKUP(年度マスタ!$K$4&amp;"_"&amp;$AG20,データシート1!$A:$BT,MATCH("ab_"&amp;AQ$2,データシート1!$A$1:$BT$1,0),0)</f>
        <v>6.9187120425500002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大洲市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4.9969999999999999</v>
      </c>
      <c r="BE13" s="70" t="str">
        <f>年度マスタ!K4</f>
        <v>38207</v>
      </c>
      <c r="BF13" s="70" t="str">
        <f>年度マスタ!K4</f>
        <v>38207</v>
      </c>
      <c r="BG13" s="70" t="str">
        <f>年度マスタ!K4</f>
        <v>38207</v>
      </c>
      <c r="BH13" s="278" t="s">
        <v>195</v>
      </c>
      <c r="BI13" s="278" t="s">
        <v>195</v>
      </c>
      <c r="BJ13" s="278" t="s">
        <v>195</v>
      </c>
      <c r="BK13" s="278" t="str">
        <f>年度マスタ!K4</f>
        <v>38207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3.2629999999999999</v>
      </c>
      <c r="AY14" s="70"/>
      <c r="BE14" s="70" t="str">
        <f>AP2</f>
        <v>大洲市</v>
      </c>
      <c r="BF14" s="70" t="str">
        <f>AP2</f>
        <v>大洲市</v>
      </c>
      <c r="BG14" s="70" t="str">
        <f>AP2</f>
        <v>大洲市</v>
      </c>
      <c r="BH14" s="70" t="s">
        <v>205</v>
      </c>
      <c r="BI14" s="70" t="s">
        <v>205</v>
      </c>
      <c r="BJ14" s="70" t="s">
        <v>205</v>
      </c>
      <c r="BK14" s="70" t="str">
        <f>AP2</f>
        <v>大洲市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1.734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5.3010000000000002</v>
      </c>
      <c r="G21" s="877">
        <f t="shared" ref="G21:O21" si="5">SUM(G22,G26,G27,G28)</f>
        <v>6.9540000000000006</v>
      </c>
      <c r="H21" s="877">
        <f t="shared" si="5"/>
        <v>7.593</v>
      </c>
      <c r="I21" s="877">
        <f t="shared" si="5"/>
        <v>4.258</v>
      </c>
      <c r="J21" s="877">
        <f t="shared" si="5"/>
        <v>3.9809999999999999</v>
      </c>
      <c r="K21" s="877">
        <f t="shared" si="5"/>
        <v>3.9489999999999998</v>
      </c>
      <c r="L21" s="877">
        <f t="shared" si="5"/>
        <v>3.2120000000000002</v>
      </c>
      <c r="M21" s="877">
        <f t="shared" si="5"/>
        <v>3.4950000000000001</v>
      </c>
      <c r="N21" s="877">
        <f t="shared" si="5"/>
        <v>3.903</v>
      </c>
      <c r="O21" s="877">
        <f t="shared" si="5"/>
        <v>4.6100000000000003</v>
      </c>
      <c r="P21" s="878">
        <f>SUM(P22,P26,P27,P28)</f>
        <v>4.9969999999999999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3.2629999999999999</v>
      </c>
      <c r="BG21" s="952">
        <f t="shared" si="2"/>
        <v>3.2629999999999999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0.3774347344222419</v>
      </c>
    </row>
    <row r="22" spans="2:63" ht="15.95" customHeight="1" thickBot="1">
      <c r="B22" s="285"/>
      <c r="C22" s="522"/>
      <c r="D22" s="408" t="s">
        <v>114</v>
      </c>
      <c r="E22" s="409"/>
      <c r="F22" s="879">
        <f>SUM(F23:F25)</f>
        <v>3.22</v>
      </c>
      <c r="G22" s="879">
        <f t="shared" ref="G22:P22" si="6">SUM(G23:G25)</f>
        <v>3.8260000000000001</v>
      </c>
      <c r="H22" s="879">
        <f t="shared" si="6"/>
        <v>4.2370000000000001</v>
      </c>
      <c r="I22" s="879">
        <f t="shared" si="6"/>
        <v>4.258</v>
      </c>
      <c r="J22" s="879">
        <f t="shared" si="6"/>
        <v>3.9809999999999999</v>
      </c>
      <c r="K22" s="879">
        <f t="shared" si="6"/>
        <v>3.9489999999999998</v>
      </c>
      <c r="L22" s="879">
        <f t="shared" si="6"/>
        <v>3.2120000000000002</v>
      </c>
      <c r="M22" s="879">
        <f t="shared" si="6"/>
        <v>3.4950000000000001</v>
      </c>
      <c r="N22" s="879">
        <f t="shared" si="6"/>
        <v>3.903</v>
      </c>
      <c r="O22" s="879">
        <f t="shared" si="6"/>
        <v>4.6100000000000003</v>
      </c>
      <c r="P22" s="880">
        <f t="shared" si="6"/>
        <v>4.9969999999999999</v>
      </c>
      <c r="Z22" s="273"/>
      <c r="AB22" s="272"/>
      <c r="AC22" s="521" t="s">
        <v>286</v>
      </c>
      <c r="AP22" s="16" t="s">
        <v>287</v>
      </c>
      <c r="AQ22" s="273"/>
      <c r="AV22" s="70" t="str">
        <f>AW22</f>
        <v>エネルギー起源CO2</v>
      </c>
      <c r="AW22" s="70" t="str">
        <f>D56</f>
        <v>エネルギー起源CO2</v>
      </c>
      <c r="AX22" s="165">
        <f>P56</f>
        <v>3.2629999999999999</v>
      </c>
      <c r="AY22" s="165">
        <f>AX22</f>
        <v>3.2629999999999999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3.22</v>
      </c>
      <c r="G23" s="881">
        <f>IFERROR(VLOOKUP(年度マスタ!$K$4&amp;"_"&amp;G$20,データシート1!$A:$BU,MATCH("ba_"&amp;$E23,データシート1!$A$1:$BU$1,0),0),0)</f>
        <v>3.8260000000000001</v>
      </c>
      <c r="H23" s="881">
        <f>IFERROR(VLOOKUP(年度マスタ!$K$4&amp;"_"&amp;H$20,データシート1!$A:$BU,MATCH("ba_"&amp;$E23,データシート1!$A$1:$BU$1,0),0),0)</f>
        <v>4.2370000000000001</v>
      </c>
      <c r="I23" s="881">
        <f>IFERROR(VLOOKUP(年度マスタ!$K$4&amp;"_"&amp;I$20,データシート1!$A:$BU,MATCH("ba_"&amp;$E23,データシート1!$A$1:$BU$1,0),0),0)</f>
        <v>4.258</v>
      </c>
      <c r="J23" s="881">
        <f>IFERROR(VLOOKUP(年度マスタ!$K$4&amp;"_"&amp;J$20,データシート1!$A:$BU,MATCH("ba_"&amp;$E23,データシート1!$A$1:$BU$1,0),0),0)</f>
        <v>3.9809999999999999</v>
      </c>
      <c r="K23" s="881">
        <f>IFERROR(VLOOKUP(年度マスタ!$K$4&amp;"_"&amp;K$20,データシート1!$A:$BU,MATCH("ba_"&amp;$E23,データシート1!$A$1:$BU$1,0),0),0)</f>
        <v>3.9489999999999998</v>
      </c>
      <c r="L23" s="881">
        <f>IFERROR(VLOOKUP(年度マスタ!$K$4&amp;"_"&amp;L$20,データシート1!$A:$BU,MATCH("ba_"&amp;$E23,データシート1!$A$1:$BU$1,0),0),0)</f>
        <v>3.2120000000000002</v>
      </c>
      <c r="M23" s="881">
        <f>IFERROR(VLOOKUP(年度マスタ!$K$4&amp;"_"&amp;M$20,データシート1!$A:$BU,MATCH("ba_"&amp;$E23,データシート1!$A$1:$BU$1,0),0),0)</f>
        <v>2.649</v>
      </c>
      <c r="N23" s="881">
        <f>IFERROR(VLOOKUP(年度マスタ!$K$4&amp;"_"&amp;N$20,データシート1!$A:$BU,MATCH("ba_"&amp;$E23,データシート1!$A$1:$BU$1,0),0),0)</f>
        <v>3.0550000000000002</v>
      </c>
      <c r="O23" s="881">
        <f>IFERROR(VLOOKUP(年度マスタ!$K$4&amp;"_"&amp;O$20,データシート1!$A:$BU,MATCH("ba_"&amp;$E23,データシート1!$A$1:$BU$1,0),0),0)</f>
        <v>2.4740000000000002</v>
      </c>
      <c r="P23" s="882">
        <f>IFERROR(VLOOKUP(年度マスタ!$K$4&amp;"_"&amp;P$20,データシート1!$A:$BU,MATCH("ba_"&amp;$E23,データシート1!$A$1:$BU$1,0),0),0)</f>
        <v>3.2629999999999999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182.3672900157971</v>
      </c>
      <c r="AG24" s="877">
        <f t="shared" ref="AG24:AP24" si="11">AG25+AG29</f>
        <v>213.82069208957586</v>
      </c>
      <c r="AH24" s="877">
        <f t="shared" si="11"/>
        <v>205.91904424893389</v>
      </c>
      <c r="AI24" s="877">
        <f t="shared" si="11"/>
        <v>204.131206544176</v>
      </c>
      <c r="AJ24" s="877">
        <f t="shared" si="11"/>
        <v>197.05407636000427</v>
      </c>
      <c r="AK24" s="877">
        <f t="shared" si="11"/>
        <v>175.28859446934632</v>
      </c>
      <c r="AL24" s="877">
        <f t="shared" si="11"/>
        <v>159.15206396759561</v>
      </c>
      <c r="AM24" s="877">
        <f t="shared" si="11"/>
        <v>158.99292636884334</v>
      </c>
      <c r="AN24" s="877">
        <f t="shared" si="11"/>
        <v>154.62618551219757</v>
      </c>
      <c r="AO24" s="877">
        <f t="shared" si="11"/>
        <v>172.70800923847861</v>
      </c>
      <c r="AP24" s="878">
        <f t="shared" si="11"/>
        <v>155.42268482913443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0.84599999999999997</v>
      </c>
      <c r="N25" s="881">
        <f>IFERROR(VLOOKUP(年度マスタ!$K$4&amp;"_"&amp;N$20,データシート1!$A:$BU,MATCH("ba_"&amp;$E25,データシート1!$A$1:$BU$1,0),0),0)</f>
        <v>0.84799999999999998</v>
      </c>
      <c r="O25" s="881">
        <f>IFERROR(VLOOKUP(年度マスタ!$K$4&amp;"_"&amp;O$20,データシート1!$A:$BU,MATCH("ba_"&amp;$E25,データシート1!$A$1:$BU$1,0),0),0)</f>
        <v>2.1360000000000001</v>
      </c>
      <c r="P25" s="882">
        <f>IFERROR(VLOOKUP(年度マスタ!$K$4&amp;"_"&amp;P$20,データシート1!$A:$BU,MATCH("ba_"&amp;$E25,データシート1!$A$1:$BU$1,0),0),0)</f>
        <v>1.734</v>
      </c>
      <c r="Z25" s="273"/>
      <c r="AB25" s="272"/>
      <c r="AC25" s="522"/>
      <c r="AD25" s="408" t="s">
        <v>114</v>
      </c>
      <c r="AE25" s="409"/>
      <c r="AF25" s="879">
        <f>①CO2排出量の現状把握!Z35</f>
        <v>93.811571763139696</v>
      </c>
      <c r="AG25" s="879">
        <f>①CO2排出量の現状把握!AA35</f>
        <v>114.52294487603008</v>
      </c>
      <c r="AH25" s="879">
        <f>①CO2排出量の現状把握!AB35</f>
        <v>105.08687758233398</v>
      </c>
      <c r="AI25" s="879">
        <f>①CO2排出量の現状把握!AC35</f>
        <v>113.62923397208908</v>
      </c>
      <c r="AJ25" s="879">
        <f>①CO2排出量の現状把握!AD35</f>
        <v>112.01958654391464</v>
      </c>
      <c r="AK25" s="879">
        <f>①CO2排出量の現状把握!AE35</f>
        <v>110.56004191261464</v>
      </c>
      <c r="AL25" s="879">
        <f>①CO2排出量の現状把握!AF35</f>
        <v>96.324421872381635</v>
      </c>
      <c r="AM25" s="879">
        <f>①CO2排出量の現状把握!AG35</f>
        <v>96.242032568586026</v>
      </c>
      <c r="AN25" s="879">
        <f>①CO2排出量の現状把握!AH35</f>
        <v>104.25668558110448</v>
      </c>
      <c r="AO25" s="879">
        <f>①CO2排出量の現状把握!AI35</f>
        <v>112.88207333504552</v>
      </c>
      <c r="AP25" s="880">
        <f>①CO2排出量の現状把握!AJ35</f>
        <v>97.873156166315681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2.081</v>
      </c>
      <c r="G26" s="879">
        <f>IFERROR(VLOOKUP(年度マスタ!$K$4&amp;"_"&amp;G$20,データシート1!$A:$BU,MATCH("ba_"&amp;$D26,データシート1!$A$1:$BU$1,0),0),0)</f>
        <v>3.1280000000000001</v>
      </c>
      <c r="H26" s="879">
        <f>IFERROR(VLOOKUP(年度マスタ!$K$4&amp;"_"&amp;H$20,データシート1!$A:$BU,MATCH("ba_"&amp;$D26,データシート1!$A$1:$BU$1,0),0),0)</f>
        <v>3.3559999999999999</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76.169268431147614</v>
      </c>
      <c r="AG26" s="881">
        <f>①CO2排出量の現状把握!AA36</f>
        <v>96.928707237693217</v>
      </c>
      <c r="AH26" s="881">
        <f>①CO2排出量の現状把握!AB36</f>
        <v>87.866101790797316</v>
      </c>
      <c r="AI26" s="881">
        <f>①CO2排出量の現状把握!AC36</f>
        <v>77.499431340938798</v>
      </c>
      <c r="AJ26" s="881">
        <f>①CO2排出量の現状把握!AD36</f>
        <v>82.529137764357131</v>
      </c>
      <c r="AK26" s="881">
        <f>①CO2排出量の現状把握!AE36</f>
        <v>81.327524617063446</v>
      </c>
      <c r="AL26" s="881">
        <f>①CO2排出量の現状把握!AF36</f>
        <v>69.273656379228186</v>
      </c>
      <c r="AM26" s="881">
        <f>①CO2排出量の現状把握!AG36</f>
        <v>71.674246554964725</v>
      </c>
      <c r="AN26" s="881">
        <f>①CO2排出量の現状把握!AH36</f>
        <v>80.509893909080688</v>
      </c>
      <c r="AO26" s="881">
        <f>①CO2排出量の現状把握!AI36</f>
        <v>89.010942319134017</v>
      </c>
      <c r="AP26" s="882">
        <f>①CO2排出量の現状把握!AJ36</f>
        <v>75.431005777371496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4.7897336180359069</v>
      </c>
      <c r="AG27" s="881">
        <f>①CO2排出量の現状把握!AA37</f>
        <v>4.8204594754991001</v>
      </c>
      <c r="AH27" s="881">
        <f>①CO2排出量の現状把握!AB37</f>
        <v>4.0177584270010138</v>
      </c>
      <c r="AI27" s="881">
        <f>①CO2排出量の現状把握!AC37</f>
        <v>3.65608087216525</v>
      </c>
      <c r="AJ27" s="881">
        <f>①CO2排出量の現状把握!AD37</f>
        <v>3.4322934462467671</v>
      </c>
      <c r="AK27" s="881">
        <f>①CO2排出量の現状把握!AE37</f>
        <v>3.1860915359791937</v>
      </c>
      <c r="AL27" s="881">
        <f>①CO2排出量の現状把握!AF37</f>
        <v>3.2027259563859864</v>
      </c>
      <c r="AM27" s="881">
        <f>①CO2排出量の現状把握!AG37</f>
        <v>3.0147517986997063</v>
      </c>
      <c r="AN27" s="881">
        <f>①CO2排出量の現状把握!AH37</f>
        <v>2.5275397978473855</v>
      </c>
      <c r="AO27" s="881">
        <f>①CO2排出量の現状把握!AI37</f>
        <v>3.3634759305900714</v>
      </c>
      <c r="AP27" s="882">
        <f>①CO2排出量の現状把握!AJ37</f>
        <v>3.4367703853823852</v>
      </c>
      <c r="AQ27" s="273"/>
      <c r="AV27" s="70" t="str">
        <f t="shared" ref="AV27:AV31" si="14">AW27</f>
        <v>N2O</v>
      </c>
      <c r="AW27" s="70" t="str">
        <f t="shared" si="13"/>
        <v>N2O</v>
      </c>
      <c r="AX27" s="287">
        <f t="shared" si="12"/>
        <v>1.734</v>
      </c>
      <c r="AY27" s="287">
        <f t="shared" ref="AY27:AY31" si="15">AX27</f>
        <v>1.734</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12.85256971395617</v>
      </c>
      <c r="AG28" s="881">
        <f>①CO2排出量の現状把握!AA38</f>
        <v>12.773778162837759</v>
      </c>
      <c r="AH28" s="881">
        <f>①CO2排出量の現状把握!AB38</f>
        <v>13.203017364535651</v>
      </c>
      <c r="AI28" s="881">
        <f>①CO2排出量の現状把握!AC38</f>
        <v>32.473721758985043</v>
      </c>
      <c r="AJ28" s="881">
        <f>①CO2排出量の現状把握!AD38</f>
        <v>26.05815533331074</v>
      </c>
      <c r="AK28" s="881">
        <f>①CO2排出量の現状把握!AE38</f>
        <v>26.046425759572003</v>
      </c>
      <c r="AL28" s="881">
        <f>①CO2排出量の現状把握!AF38</f>
        <v>23.848039536767452</v>
      </c>
      <c r="AM28" s="881">
        <f>①CO2排出量の現状把握!AG38</f>
        <v>21.553034214921592</v>
      </c>
      <c r="AN28" s="881">
        <f>①CO2排出量の現状把握!AH38</f>
        <v>21.219251874176411</v>
      </c>
      <c r="AO28" s="881">
        <f>①CO2排出量の現状把握!AI38</f>
        <v>20.507655085321428</v>
      </c>
      <c r="AP28" s="882">
        <f>①CO2排出量の現状把握!AJ38</f>
        <v>19.005380003561793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88.555718252657385</v>
      </c>
      <c r="AG29" s="883">
        <f>①CO2排出量の現状把握!AA39</f>
        <v>99.297747213545762</v>
      </c>
      <c r="AH29" s="883">
        <f>①CO2排出量の現状把握!AB39</f>
        <v>100.8321666665999</v>
      </c>
      <c r="AI29" s="883">
        <f>①CO2排出量の現状把握!AC39</f>
        <v>90.501972572086913</v>
      </c>
      <c r="AJ29" s="883">
        <f>①CO2排出量の現状把握!AD39</f>
        <v>85.034489816089618</v>
      </c>
      <c r="AK29" s="883">
        <f>①CO2排出量の現状把握!AE39</f>
        <v>64.728552556731671</v>
      </c>
      <c r="AL29" s="883">
        <f>①CO2排出量の現状把握!AF39</f>
        <v>62.827642095213967</v>
      </c>
      <c r="AM29" s="883">
        <f>①CO2排出量の現状把握!AG39</f>
        <v>62.750893800257316</v>
      </c>
      <c r="AN29" s="883">
        <f>①CO2排出量の現状把握!AH39</f>
        <v>50.369499931093088</v>
      </c>
      <c r="AO29" s="883">
        <f>①CO2排出量の現状把握!AI39</f>
        <v>59.825935903433091</v>
      </c>
      <c r="AP29" s="884">
        <f>①CO2排出量の現状把握!AJ39</f>
        <v>57.549528662818751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2.9067712743556229E-2</v>
      </c>
      <c r="AG32" s="461">
        <f t="shared" si="16"/>
        <v>3.2522577361627669E-2</v>
      </c>
      <c r="AH32" s="461">
        <f t="shared" si="16"/>
        <v>3.68737142681222E-2</v>
      </c>
      <c r="AI32" s="461">
        <f t="shared" si="16"/>
        <v>2.0859133064882594E-2</v>
      </c>
      <c r="AJ32" s="461">
        <f t="shared" si="16"/>
        <v>2.0202576234591495E-2</v>
      </c>
      <c r="AK32" s="461">
        <f t="shared" si="16"/>
        <v>2.2528562180299663E-2</v>
      </c>
      <c r="AL32" s="461">
        <f t="shared" si="16"/>
        <v>2.0181956299693257E-2</v>
      </c>
      <c r="AM32" s="461">
        <f t="shared" si="16"/>
        <v>2.1982110020995808E-2</v>
      </c>
      <c r="AN32" s="461">
        <f t="shared" si="16"/>
        <v>2.5241520296651922E-2</v>
      </c>
      <c r="AO32" s="461">
        <f t="shared" si="16"/>
        <v>2.6692450572077534E-2</v>
      </c>
      <c r="AP32" s="461">
        <f t="shared" si="16"/>
        <v>3.2151033843569904E-2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3.4324123767268525E-2</v>
      </c>
      <c r="AG33" s="458">
        <f t="shared" ref="AG33:AP33" si="17">IFERROR(IF(G22/AG25&gt;1,1,G22/AG25),0)</f>
        <v>3.3408152437414233E-2</v>
      </c>
      <c r="AH33" s="458">
        <f t="shared" si="17"/>
        <v>4.0319020770984225E-2</v>
      </c>
      <c r="AI33" s="458">
        <f t="shared" si="17"/>
        <v>3.7472751079584844E-2</v>
      </c>
      <c r="AJ33" s="458">
        <f t="shared" si="17"/>
        <v>3.553842790197536E-2</v>
      </c>
      <c r="AK33" s="458">
        <f t="shared" si="17"/>
        <v>3.5718148543406332E-2</v>
      </c>
      <c r="AL33" s="458">
        <f t="shared" si="17"/>
        <v>3.33456452430674E-2</v>
      </c>
      <c r="AM33" s="458">
        <f t="shared" si="17"/>
        <v>3.6314694387915382E-2</v>
      </c>
      <c r="AN33" s="458">
        <f>IFERROR(IF(N22/AN25&gt;1,1,N22/AN25),0)</f>
        <v>3.7436448111173998E-2</v>
      </c>
      <c r="AO33" s="458">
        <f t="shared" si="17"/>
        <v>4.0839079791855429E-2</v>
      </c>
      <c r="AP33" s="458">
        <f t="shared" si="17"/>
        <v>5.1055878810208254E-2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4.2274267120087736E-2</v>
      </c>
      <c r="AG34" s="459">
        <f t="shared" ref="AG34:AP36" si="18">IFERROR(IF(G23/AG26&gt;1,1,G23/AG26),0)</f>
        <v>3.9472310206487123E-2</v>
      </c>
      <c r="AH34" s="459">
        <f t="shared" si="18"/>
        <v>4.8221099077411941E-2</v>
      </c>
      <c r="AI34" s="459">
        <f t="shared" si="18"/>
        <v>5.4942338625273583E-2</v>
      </c>
      <c r="AJ34" s="459">
        <f t="shared" si="18"/>
        <v>4.8237508688953289E-2</v>
      </c>
      <c r="AK34" s="459">
        <f t="shared" si="18"/>
        <v>4.8556746545454971E-2</v>
      </c>
      <c r="AL34" s="459">
        <f t="shared" si="18"/>
        <v>4.6366832182444515E-2</v>
      </c>
      <c r="AM34" s="459">
        <f t="shared" si="18"/>
        <v>3.6958881708907328E-2</v>
      </c>
      <c r="AN34" s="459">
        <f t="shared" si="18"/>
        <v>3.794564682261279E-2</v>
      </c>
      <c r="AO34" s="459">
        <f t="shared" si="18"/>
        <v>2.7794335567529239E-2</v>
      </c>
      <c r="AP34" s="459">
        <f t="shared" si="18"/>
        <v>4.3258073604778388E-2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3.9252013965360731E-2</v>
      </c>
      <c r="AN36" s="459">
        <f t="shared" si="18"/>
        <v>3.9963708665525871E-2</v>
      </c>
      <c r="AO36" s="459">
        <f t="shared" si="18"/>
        <v>0.10415622805792481</v>
      </c>
      <c r="AP36" s="459">
        <f t="shared" si="18"/>
        <v>9.123732330924357E-2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2.3499329473707399E-2</v>
      </c>
      <c r="AG37" s="460">
        <f t="shared" ref="AG37:AP37" si="21">IFERROR(IF(G26/AG29&gt;1,1,G26/AG29),0)</f>
        <v>3.1501218182453307E-2</v>
      </c>
      <c r="AH37" s="460">
        <f t="shared" si="21"/>
        <v>3.328302972102707E-2</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5.3010000000000002</v>
      </c>
      <c r="G55" s="885">
        <f t="shared" ref="G55:P55" si="32">SUM(G56,G57,G60,G61,G62,G63,G64,G65,)</f>
        <v>6.9539999999999997</v>
      </c>
      <c r="H55" s="885">
        <f t="shared" si="32"/>
        <v>7.593</v>
      </c>
      <c r="I55" s="885">
        <f t="shared" si="32"/>
        <v>4.258</v>
      </c>
      <c r="J55" s="885">
        <f t="shared" si="32"/>
        <v>3.9809999999999999</v>
      </c>
      <c r="K55" s="885">
        <f t="shared" si="32"/>
        <v>3.9489999999999998</v>
      </c>
      <c r="L55" s="885">
        <f t="shared" si="32"/>
        <v>3.2120000000000002</v>
      </c>
      <c r="M55" s="885">
        <f t="shared" si="32"/>
        <v>3.4950000000000001</v>
      </c>
      <c r="N55" s="885">
        <f t="shared" si="32"/>
        <v>3.903</v>
      </c>
      <c r="O55" s="885">
        <f t="shared" si="32"/>
        <v>4.6100000000000003</v>
      </c>
      <c r="P55" s="886">
        <f t="shared" si="32"/>
        <v>4.9969999999999999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5.3010000000000002</v>
      </c>
      <c r="G56" s="887">
        <f>IFERROR(VLOOKUP(年度マスタ!$K$4&amp;"_"&amp;G$54,データシート1!$A:$CE,MATCH("bc_"&amp;$C56,データシート1!$A$1:$CE$1,0),0),0)</f>
        <v>6.9539999999999997</v>
      </c>
      <c r="H56" s="887">
        <f>IFERROR(VLOOKUP(年度マスタ!$K$4&amp;"_"&amp;H$54,データシート1!$A:$CE,MATCH("bc_"&amp;$C56,データシート1!$A$1:$CE$1,0),0),0)</f>
        <v>7.593</v>
      </c>
      <c r="I56" s="887">
        <f>IFERROR(VLOOKUP(年度マスタ!$K$4&amp;"_"&amp;I$54,データシート1!$A:$CE,MATCH("bc_"&amp;$C56,データシート1!$A$1:$CE$1,0),0),0)</f>
        <v>4.258</v>
      </c>
      <c r="J56" s="887">
        <f>IFERROR(VLOOKUP(年度マスタ!$K$4&amp;"_"&amp;J$54,データシート1!$A:$CE,MATCH("bc_"&amp;$C56,データシート1!$A$1:$CE$1,0),0),0)</f>
        <v>3.9809999999999999</v>
      </c>
      <c r="K56" s="887">
        <f>IFERROR(VLOOKUP(年度マスタ!$K$4&amp;"_"&amp;K$54,データシート1!$A:$CE,MATCH("bc_"&amp;$C56,データシート1!$A$1:$CE$1,0),0),0)</f>
        <v>3.9489999999999998</v>
      </c>
      <c r="L56" s="887">
        <f>IFERROR(VLOOKUP(年度マスタ!$K$4&amp;"_"&amp;L$54,データシート1!$A:$CE,MATCH("bc_"&amp;$C56,データシート1!$A$1:$CE$1,0),0),0)</f>
        <v>3.2120000000000002</v>
      </c>
      <c r="M56" s="887">
        <f>IFERROR(VLOOKUP(年度マスタ!$K$4&amp;"_"&amp;M$54,データシート1!$A:$CE,MATCH("bc_"&amp;$C56,データシート1!$A$1:$CE$1,0),0),0)</f>
        <v>2.649</v>
      </c>
      <c r="N56" s="887">
        <f>IFERROR(VLOOKUP(年度マスタ!$K$4&amp;"_"&amp;N$54,データシート1!$A:$CE,MATCH("bc_"&amp;$C56,データシート1!$A$1:$CE$1,0),0),0)</f>
        <v>3.0550000000000002</v>
      </c>
      <c r="O56" s="887">
        <f>IFERROR(VLOOKUP(年度マスタ!$K$4&amp;"_"&amp;O$54,データシート1!$A:$CE,MATCH("bc_"&amp;$C56,データシート1!$A$1:$CE$1,0),0),0)</f>
        <v>2.4740000000000002</v>
      </c>
      <c r="P56" s="888">
        <f>IFERROR(VLOOKUP(年度マスタ!$K$4&amp;"_"&amp;P$54,データシート1!$A:$CE,MATCH("bc_"&amp;$C56,データシート1!$A$1:$CE$1,0),0),0)</f>
        <v>3.2629999999999999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0.84599999999999997</v>
      </c>
      <c r="N61" s="887">
        <f>IFERROR(VLOOKUP(年度マスタ!$K$4&amp;"_"&amp;N$54,データシート1!$A:$CE,MATCH("bc_"&amp;$C61,データシート1!$A$1:$CE$1,0),0),0)</f>
        <v>0.84799999999999998</v>
      </c>
      <c r="O61" s="887">
        <f>IFERROR(VLOOKUP(年度マスタ!$K$4&amp;"_"&amp;O$54,データシート1!$A:$CE,MATCH("bc_"&amp;$C61,データシート1!$A$1:$CE$1,0),0),0)</f>
        <v>2.1360000000000001</v>
      </c>
      <c r="P61" s="888">
        <f>IFERROR(VLOOKUP(年度マスタ!$K$4&amp;"_"&amp;P$54,データシート1!$A:$CE,MATCH("bc_"&amp;$C61,データシート1!$A$1:$CE$1,0),0),0)</f>
        <v>1.734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大洲市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2739.5050000000001</v>
      </c>
      <c r="K6" s="619">
        <f>VLOOKUP(年度マスタ!$K$4&amp;"_"&amp;K$5,データシート1!$A:$BT,MATCH("cb_"&amp;$G6,データシート1!$A$1:$BT$1,0),0)</f>
        <v>2971.5050000000001</v>
      </c>
      <c r="L6" s="619">
        <f>VLOOKUP(年度マスタ!$K$4&amp;"_"&amp;L$5,データシート1!$A:$BT,MATCH("cb_"&amp;$G6,データシート1!$A$1:$BT$1,0),0)</f>
        <v>3208.605</v>
      </c>
      <c r="M6" s="619">
        <f>VLOOKUP(年度マスタ!$K$4&amp;"_"&amp;M$5,データシート1!$A:$BT,MATCH("cb_"&amp;$G6,データシート1!$A$1:$BT$1,0),0)</f>
        <v>3364.4350000000009</v>
      </c>
      <c r="N6" s="619">
        <f>VLOOKUP(年度マスタ!$K$4&amp;"_"&amp;N$5,データシート1!$A:$BT,MATCH("cb_"&amp;$G6,データシート1!$A$1:$BT$1,0),0)</f>
        <v>3647.3390000000009</v>
      </c>
      <c r="O6" s="619">
        <f>VLOOKUP(年度マスタ!$K$4&amp;"_"&amp;O$5,データシート1!$A:$BT,MATCH("cb_"&amp;$G6,データシート1!$A$1:$BT$1,0),0)</f>
        <v>3910.1440000000011</v>
      </c>
      <c r="P6" s="619">
        <f>VLOOKUP(年度マスタ!$K$4&amp;"_"&amp;P$5,データシート1!$A:$BT,MATCH("cb_"&amp;$G6,データシート1!$A$1:$BT$1,0),0)</f>
        <v>4217.0560000000023</v>
      </c>
      <c r="Q6" s="619">
        <f>VLOOKUP(年度マスタ!$K$4&amp;"_"&amp;Q$5,データシート1!$A:$BT,MATCH("cb_"&amp;$G6,データシート1!$A$1:$BT$1,0),0)</f>
        <v>4406.1160000000036</v>
      </c>
      <c r="R6" s="633">
        <f>VLOOKUP(年度マスタ!$K$4&amp;"_"&amp;R$5,データシート1!$A:$BT,MATCH("cb_"&amp;$G6,データシート1!$A$1:$BT$1,0),0)</f>
        <v>4695.4920000000047</v>
      </c>
      <c r="S6" s="568"/>
      <c r="T6" s="190"/>
      <c r="U6" s="581"/>
      <c r="V6" s="195"/>
      <c r="W6" s="195"/>
      <c r="X6" s="195"/>
      <c r="Y6" s="196" t="s">
        <v>372</v>
      </c>
      <c r="Z6" s="663" t="s">
        <v>373</v>
      </c>
      <c r="AA6" s="663"/>
      <c r="AB6" s="663"/>
      <c r="AC6" s="664">
        <f>SUM(AC7:AC8)</f>
        <v>1458275</v>
      </c>
      <c r="AD6" s="664">
        <f>SUM(AD7:AD8)</f>
        <v>1835997.743</v>
      </c>
      <c r="AE6" s="665">
        <f>$AD6*3600/100000000</f>
        <v>66.095918748000003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9162.0920000000006</v>
      </c>
      <c r="K7" s="617">
        <f>VLOOKUP(年度マスタ!$K$4&amp;"_"&amp;K$5,データシート1!$A:$BT,MATCH("cb_"&amp;$G7,データシート1!$A$1:$BT$1,0),0)</f>
        <v>9500.7920000000013</v>
      </c>
      <c r="L7" s="617">
        <f>VLOOKUP(年度マスタ!$K$4&amp;"_"&amp;L$5,データシート1!$A:$BT,MATCH("cb_"&amp;$G7,データシート1!$A$1:$BT$1,0),0)</f>
        <v>9952.2920000000013</v>
      </c>
      <c r="M7" s="617">
        <f>VLOOKUP(年度マスタ!$K$4&amp;"_"&amp;M$5,データシート1!$A:$BT,MATCH("cb_"&amp;$G7,データシート1!$A$1:$BT$1,0),0)</f>
        <v>10117.191999999999</v>
      </c>
      <c r="N7" s="617">
        <f>VLOOKUP(年度マスタ!$K$4&amp;"_"&amp;N$5,データシート1!$A:$BT,MATCH("cb_"&amp;$G7,データシート1!$A$1:$BT$1,0),0)</f>
        <v>10943.892</v>
      </c>
      <c r="O7" s="617">
        <f>VLOOKUP(年度マスタ!$K$4&amp;"_"&amp;O$5,データシート1!$A:$BT,MATCH("cb_"&amp;$G7,データシート1!$A$1:$BT$1,0),0)</f>
        <v>12026.392</v>
      </c>
      <c r="P7" s="617">
        <f>VLOOKUP(年度マスタ!$K$4&amp;"_"&amp;P$5,データシート1!$A:$BT,MATCH("cb_"&amp;$G7,データシート1!$A$1:$BT$1,0),0)</f>
        <v>12070.392</v>
      </c>
      <c r="Q7" s="617">
        <f>VLOOKUP(年度マスタ!$K$4&amp;"_"&amp;Q$5,データシート1!$A:$BT,MATCH("cb_"&amp;$G7,データシート1!$A$1:$BT$1,0),0)</f>
        <v>12536.392</v>
      </c>
      <c r="R7" s="634">
        <f>VLOOKUP(年度マスタ!$K$4&amp;"_"&amp;R$5,データシート1!$A:$BT,MATCH("cb_"&amp;$G7,データシート1!$A$1:$BT$1,0),0)</f>
        <v>12585.892</v>
      </c>
      <c r="S7" s="568"/>
      <c r="T7" s="190"/>
      <c r="U7" s="581"/>
      <c r="V7" s="195"/>
      <c r="W7" s="195"/>
      <c r="X7" s="195"/>
      <c r="Y7" s="196" t="s">
        <v>375</v>
      </c>
      <c r="Z7" s="212" t="s">
        <v>376</v>
      </c>
      <c r="AA7" s="212"/>
      <c r="AB7" s="212"/>
      <c r="AC7" s="1022">
        <f>VLOOKUP(年度マスタ!$K$4&amp;"_"&amp;年度マスタ!$K$9,データシート3!A:AB,MATCH("ea_"&amp;$Y7&amp;"_設備",データシート3!$A$1:$AB$1,0),0)</f>
        <v>293817</v>
      </c>
      <c r="AD7" s="1022">
        <f>VLOOKUP(年度マスタ!$K$4&amp;"_"&amp;年度マスタ!$K$9,データシート3!A:AB,MATCH("ea_"&amp;$Y7&amp;"_年間発電",データシート3!$A$1:$AB$1,0),0)/10^3</f>
        <v>369757.10499999992</v>
      </c>
      <c r="AE7" s="554">
        <f t="shared" ref="AE7:AE16" si="0">$AD7*3600/100000000</f>
        <v>13.311255779999998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1164458</v>
      </c>
      <c r="AD8" s="1022">
        <f>VLOOKUP(年度マスタ!$K$4&amp;"_"&amp;年度マスタ!$K$9,データシート3!A:AB,MATCH("ea_"&amp;$Y8&amp;"_年間発電",データシート3!$A$1:$AB$1,0),0)/10^3</f>
        <v>1466240.638</v>
      </c>
      <c r="AE8" s="554">
        <f t="shared" si="0"/>
        <v>52.784662967999999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9706</v>
      </c>
      <c r="S9" s="568"/>
      <c r="T9" s="190"/>
      <c r="U9" s="581"/>
      <c r="V9" s="195"/>
      <c r="W9" s="195"/>
      <c r="X9" s="195"/>
      <c r="Y9" s="196" t="s">
        <v>381</v>
      </c>
      <c r="Z9" s="208" t="s">
        <v>377</v>
      </c>
      <c r="AA9" s="208"/>
      <c r="AB9" s="208"/>
      <c r="AC9" s="666">
        <f>VLOOKUP(年度マスタ!$K$4&amp;"_"&amp;年度マスタ!$K$9,データシート3!A:AB,MATCH("ea_"&amp;$Y9&amp;"_設備",データシート3!$A$1:$AB$1,0),0)</f>
        <v>118800</v>
      </c>
      <c r="AD9" s="666">
        <f>VLOOKUP(年度マスタ!$K$4&amp;"_"&amp;年度マスタ!$K$9,データシート3!A:AB,MATCH("ea_"&amp;$Y9&amp;"_年間発電",データシート3!$A$1:$AB$1,0),0)/10^3</f>
        <v>278194.30099999998</v>
      </c>
      <c r="AE9" s="667">
        <f t="shared" si="0"/>
        <v>10.014994836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3052</v>
      </c>
      <c r="AD10" s="666">
        <f>SUM(AD11:AD12)</f>
        <v>16884.681</v>
      </c>
      <c r="AE10" s="667">
        <f t="shared" si="0"/>
        <v>0.60784851600000001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94</v>
      </c>
      <c r="O11" s="654">
        <f>VLOOKUP(年度マスタ!$K$4&amp;"_"&amp;O$5,データシート1!$A:$BT,MATCH("cb_"&amp;$G11,データシート1!$A$1:$BT$1,0),0)</f>
        <v>94</v>
      </c>
      <c r="P11" s="654">
        <f>VLOOKUP(年度マスタ!$K$4&amp;"_"&amp;P$5,データシート1!$A:$BT,MATCH("cb_"&amp;$G11,データシート1!$A$1:$BT$1,0),0)</f>
        <v>94</v>
      </c>
      <c r="Q11" s="654">
        <f>VLOOKUP(年度マスタ!$K$4&amp;"_"&amp;Q$5,データシート1!$A:$BT,MATCH("cb_"&amp;$G11,データシート1!$A$1:$BT$1,0),0)</f>
        <v>94</v>
      </c>
      <c r="R11" s="655">
        <f>VLOOKUP(年度マスタ!$K$4&amp;"_"&amp;R$5,データシート1!$A:$BT,MATCH("cb_"&amp;$G11,データシート1!$A$1:$BT$1,0),0)</f>
        <v>94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3052</v>
      </c>
      <c r="AD11" s="1022">
        <f>VLOOKUP(年度マスタ!$K$4&amp;"_"&amp;年度マスタ!$K$9,データシート3!A:AB,MATCH("ea_"&amp;$Y11&amp;"_年間発電",データシート3!$A$1:$AB$1,0),0)/10^3</f>
        <v>16884.681</v>
      </c>
      <c r="AE11" s="554">
        <f t="shared" si="0"/>
        <v>0.60784851600000001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11901.597000000002</v>
      </c>
      <c r="K12" s="651">
        <f t="shared" ref="K12:Q12" si="1">SUM(K6:K11)</f>
        <v>12472.297000000002</v>
      </c>
      <c r="L12" s="651">
        <f t="shared" si="1"/>
        <v>13160.897000000001</v>
      </c>
      <c r="M12" s="651">
        <f t="shared" si="1"/>
        <v>13481.627</v>
      </c>
      <c r="N12" s="651">
        <f t="shared" si="1"/>
        <v>14685.231</v>
      </c>
      <c r="O12" s="651">
        <f t="shared" si="1"/>
        <v>16030.536</v>
      </c>
      <c r="P12" s="651">
        <f t="shared" si="1"/>
        <v>16381.448000000002</v>
      </c>
      <c r="Q12" s="651">
        <f t="shared" si="1"/>
        <v>17036.508000000002</v>
      </c>
      <c r="R12" s="652">
        <f t="shared" ref="R12" si="2">SUM(R6:R11)</f>
        <v>27081.384000000005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4.4746914000000002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25.08194366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3287.7347406000004</v>
      </c>
      <c r="K19" s="615">
        <f>K6*別紙!$C5/100*別紙!$E5/10^3</f>
        <v>3566.1625806000002</v>
      </c>
      <c r="L19" s="615">
        <f>L6*別紙!$C5/100*別紙!$E5/10^3</f>
        <v>3850.7110326000002</v>
      </c>
      <c r="M19" s="615">
        <f>M6*別紙!$C5/100*別紙!$E5/10^3</f>
        <v>4037.7257322000005</v>
      </c>
      <c r="N19" s="615">
        <f>N6*別紙!$C5/100*別紙!$E5/10^3</f>
        <v>4377.2444806800013</v>
      </c>
      <c r="O19" s="615">
        <f>O6*別紙!$C5/100*別紙!$E5/10^3</f>
        <v>4692.6420172799999</v>
      </c>
      <c r="P19" s="615">
        <f>P6*別紙!$C5/100*別紙!$E5/10^3</f>
        <v>5060.973246720002</v>
      </c>
      <c r="Q19" s="615">
        <f>Q6*別紙!$C5/100*別紙!$E5/10^3</f>
        <v>5287.8679339200035</v>
      </c>
      <c r="R19" s="639">
        <f>R6*別紙!$C5/100*別紙!$E5/10^3</f>
        <v>5635.153859040005</v>
      </c>
      <c r="S19" s="572"/>
      <c r="T19" s="191"/>
      <c r="U19" s="588"/>
      <c r="W19" s="201"/>
      <c r="X19" s="201"/>
      <c r="Y19" s="173"/>
      <c r="Z19" s="628" t="s">
        <v>389</v>
      </c>
      <c r="AA19" s="671"/>
      <c r="AB19" s="672"/>
      <c r="AC19" s="673">
        <f>SUM($AC$6,$AC$9,$AC$10,$AC$13)</f>
        <v>1580127</v>
      </c>
      <c r="AD19" s="673">
        <f>SUM($AD$6,$AD$9,$AD$10,$AD$13)</f>
        <v>2131076.7249999996</v>
      </c>
      <c r="AE19" s="674">
        <f>SUM($AE$6,$AE$9,$AE$10,$AE$13,$AE$17,$AE$18)</f>
        <v>106.27539716000001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12119.248813920001</v>
      </c>
      <c r="K20" s="617">
        <f>K7*別紙!$C6/100*別紙!$E6/10^3</f>
        <v>12567.26762592</v>
      </c>
      <c r="L20" s="617">
        <f>L7*別紙!$C6/100*別紙!$E6/10^3</f>
        <v>13164.49376592</v>
      </c>
      <c r="M20" s="617">
        <f>M7*別紙!$C6/100*別紙!$E6/10^3</f>
        <v>13382.61688992</v>
      </c>
      <c r="N20" s="617">
        <f>N7*別紙!$C6/100*別紙!$E6/10^3</f>
        <v>14476.142581919999</v>
      </c>
      <c r="O20" s="617">
        <f>O7*別紙!$C6/100*別紙!$E6/10^3</f>
        <v>15908.030281919999</v>
      </c>
      <c r="P20" s="617">
        <f>P7*別紙!$C6/100*別紙!$E6/10^3</f>
        <v>15966.231721920001</v>
      </c>
      <c r="Q20" s="617">
        <f>Q7*別紙!$C6/100*別紙!$E6/10^3</f>
        <v>16582.63788192</v>
      </c>
      <c r="R20" s="634">
        <f>R7*別紙!$C6/100*別紙!$E6/10^3</f>
        <v>16648.114501920001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51014.735999999997</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658.75199999999995</v>
      </c>
      <c r="O24" s="654">
        <f>O11*別紙!$C10/100*別紙!$E10/10^3</f>
        <v>658.75199999999995</v>
      </c>
      <c r="P24" s="654">
        <f>P11*別紙!$C10/100*別紙!$E10/10^3</f>
        <v>658.75199999999995</v>
      </c>
      <c r="Q24" s="654">
        <f>Q11*別紙!$C10/100*別紙!$E10/10^3</f>
        <v>658.75199999999995</v>
      </c>
      <c r="R24" s="655">
        <f>R11*別紙!$C10/100*別紙!$E10/10^3</f>
        <v>658.75199999999995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15406.983554520002</v>
      </c>
      <c r="K25" s="657">
        <f t="shared" si="3"/>
        <v>16133.430206519999</v>
      </c>
      <c r="L25" s="657">
        <f t="shared" si="3"/>
        <v>17015.204798520001</v>
      </c>
      <c r="M25" s="657">
        <f t="shared" si="3"/>
        <v>17420.342622119999</v>
      </c>
      <c r="N25" s="657">
        <f t="shared" si="3"/>
        <v>19512.139062599999</v>
      </c>
      <c r="O25" s="657">
        <f t="shared" si="3"/>
        <v>21259.4242992</v>
      </c>
      <c r="P25" s="657">
        <f t="shared" si="3"/>
        <v>21685.956968640003</v>
      </c>
      <c r="Q25" s="657">
        <f t="shared" si="3"/>
        <v>22529.257815840003</v>
      </c>
      <c r="R25" s="658">
        <f t="shared" ref="R25" si="4">SUM(R19:R24)</f>
        <v>73956.756360960004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246300.34536458671</v>
      </c>
      <c r="K26" s="654">
        <f>(VLOOKUP(年度マスタ!$K$4&amp;"_"&amp;K$18,データシート1!$A:$BT,MATCH("da_合計",データシート1!$A$1:$BT$1,0),0))/10^3</f>
        <v>249090.23149722916</v>
      </c>
      <c r="L26" s="654">
        <f>(VLOOKUP(年度マスタ!$K$4&amp;"_"&amp;L$18,データシート1!$A:$BT,MATCH("da_合計",データシート1!$A$1:$BT$1,0),0))/10^3</f>
        <v>246585.26888807345</v>
      </c>
      <c r="M26" s="654">
        <f>(VLOOKUP(年度マスタ!$K$4&amp;"_"&amp;M$18,データシート1!$A:$BT,MATCH("da_合計",データシート1!$A$1:$BT$1,0),0))/10^3</f>
        <v>229619.19548329484</v>
      </c>
      <c r="N26" s="654">
        <f>(VLOOKUP(年度マスタ!$K$4&amp;"_"&amp;N$18,データシート1!$A:$BT,MATCH("da_合計",データシート1!$A$1:$BT$1,0),0))/10^3</f>
        <v>235525.45233400448</v>
      </c>
      <c r="O26" s="654">
        <f>(VLOOKUP(年度マスタ!$K$4&amp;"_"&amp;O$18,データシート1!$A:$BT,MATCH("da_合計",データシート1!$A$1:$BT$1,0),0))/10^3</f>
        <v>240511.06360638369</v>
      </c>
      <c r="P26" s="654">
        <f>(VLOOKUP(年度マスタ!$K$4&amp;"_"&amp;P$18,データシート1!$A:$BT,MATCH("da_合計",データシート1!$A$1:$BT$1,0),0))/10^3</f>
        <v>236221.50623675951</v>
      </c>
      <c r="Q26" s="654">
        <f>(VLOOKUP(年度マスタ!$K$4&amp;"_"&amp;Q$18,データシート1!$A:$BT,MATCH("da_合計",データシート1!$A$1:$BT$1,0),0))/10^3</f>
        <v>238197.49674505377</v>
      </c>
      <c r="R26" s="655">
        <f>Q26</f>
        <v>238197.49674505377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6.2553641699989393E-2</v>
      </c>
      <c r="K27" s="839">
        <f t="shared" ref="K27:P27" si="5">K25/K26</f>
        <v>6.4769421544736347E-2</v>
      </c>
      <c r="L27" s="839">
        <f t="shared" si="5"/>
        <v>6.9003330471632124E-2</v>
      </c>
      <c r="M27" s="839">
        <f t="shared" si="5"/>
        <v>7.5866229674109956E-2</v>
      </c>
      <c r="N27" s="839">
        <f t="shared" si="5"/>
        <v>8.2845139959350764E-2</v>
      </c>
      <c r="O27" s="839">
        <f t="shared" si="5"/>
        <v>8.8392708345395754E-2</v>
      </c>
      <c r="P27" s="839">
        <f t="shared" si="5"/>
        <v>9.1803482731604699E-2</v>
      </c>
      <c r="Q27" s="839">
        <f>Q25/Q26</f>
        <v>9.4582261038424736E-2</v>
      </c>
      <c r="R27" s="840">
        <f>R25/R26</f>
        <v>0.31048502764123082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0.31048502764123082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8.9466797683475328</v>
      </c>
      <c r="AA52" s="173"/>
      <c r="AB52" s="678" t="s">
        <v>413</v>
      </c>
      <c r="AC52" s="679">
        <f>$AD6</f>
        <v>1835997.743</v>
      </c>
      <c r="AD52" s="680">
        <f>R19+R20</f>
        <v>22283.268360960006</v>
      </c>
      <c r="AE52" s="681">
        <f t="shared" ref="AE52:AE54" si="6">IFERROR(AD52/AC52,"-")</f>
        <v>1.2136871325641932E-2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1892879.2282549459</v>
      </c>
      <c r="Z53" s="1130"/>
      <c r="AA53" s="173"/>
      <c r="AB53" s="678" t="s">
        <v>377</v>
      </c>
      <c r="AC53" s="679">
        <f>$AD9</f>
        <v>278194.30099999998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16884.681</v>
      </c>
      <c r="AD54" s="679">
        <f>R22</f>
        <v>51014.735999999997</v>
      </c>
      <c r="AE54" s="681">
        <f t="shared" si="6"/>
        <v>3.0213621447748995</v>
      </c>
      <c r="AF54" s="473"/>
      <c r="AG54" s="41"/>
      <c r="AH54" s="420"/>
      <c r="AI54" s="442" t="s">
        <v>440</v>
      </c>
      <c r="AJ54" s="443">
        <f>VLOOKUP(年度マスタ!$K$4&amp;"_"&amp;AJ$53,データシート1!$A$1:$BT$2000,MATCH("ca_太陽光発電（10kW未満）",データシート1!$A$1:$BT$1,0),0)</f>
        <v>612</v>
      </c>
      <c r="AK54" s="443">
        <f>VLOOKUP(年度マスタ!$K$4&amp;"_"&amp;AK$53,データシート1!$A$1:$BT$2000,MATCH("ca_太陽光発電（10kW未満）",データシート1!$A$1:$BT$1,0),0)</f>
        <v>653</v>
      </c>
      <c r="AL54" s="443">
        <f>VLOOKUP(年度マスタ!$K$4&amp;"_"&amp;AL$53,データシート1!$A$1:$BT$2000,MATCH("ca_太陽光発電（10kW未満）",データシート1!$A$1:$BT$1,0),0)</f>
        <v>698</v>
      </c>
      <c r="AM54" s="443">
        <f>VLOOKUP(年度マスタ!$K$4&amp;"_"&amp;AM$53,データシート1!$A$1:$BT$2000,MATCH("ca_太陽光発電（10kW未満）",データシート1!$A$1:$BT$1,0),0)</f>
        <v>731</v>
      </c>
      <c r="AN54" s="443">
        <f>VLOOKUP(年度マスタ!$K$4&amp;"_"&amp;AN$53,データシート1!$A$1:$BT$2000,MATCH("ca_太陽光発電（10kW未満）",データシート1!$A$1:$BT$1,0),0)</f>
        <v>778</v>
      </c>
      <c r="AO54" s="443">
        <f>VLOOKUP(年度マスタ!$K$4&amp;"_"&amp;AO$53,データシート1!$A$1:$BT$2000,MATCH("ca_太陽光発電（10kW未満）",データシート1!$A$1:$BT$1,0),0)</f>
        <v>822</v>
      </c>
      <c r="AP54" s="443">
        <f>VLOOKUP(年度マスタ!$K$4&amp;"_"&amp;AP$53,データシート1!$A$1:$BT$2000,MATCH("ca_太陽光発電（10kW未満）",データシート1!$A$1:$BT$1,0),0)</f>
        <v>873</v>
      </c>
      <c r="AQ54" s="443">
        <f>VLOOKUP(年度マスタ!$K$4&amp;"_"&amp;AQ$53,データシート1!$A$1:$BT$2000,MATCH("ca_太陽光発電（10kW未満）",データシート1!$A$1:$BT$1,0),0)</f>
        <v>903</v>
      </c>
      <c r="AR54" s="443">
        <f>VLOOKUP(年度マスタ!$K$4&amp;"_"&amp;AR$53,データシート1!$A$1:$BT$2000,MATCH("ca_太陽光発電（10kW未満）",データシート1!$A$1:$BT$1,0),0)</f>
        <v>952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大洲市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愛媛県</v>
      </c>
      <c r="AY12" s="1023" t="str">
        <f>年度マスタ!$J4</f>
        <v>大洲市</v>
      </c>
      <c r="AZ12" s="1023" t="str">
        <f>年度マスタ!$K4</f>
        <v>38207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大洲市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愛媛県</v>
      </c>
      <c r="AY4" s="1038" t="str">
        <f>年度マスタ!$J4</f>
        <v>大洲市</v>
      </c>
      <c r="AZ4" s="1038" t="str">
        <f>年度マスタ!$K4</f>
        <v>38207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38506</v>
      </c>
      <c r="AY72" s="18" t="str">
        <f>IF(IFERROR(比較地域マスタ!$AE7,"")=0,"",IFERROR(比較地域マスタ!$AE7,""))</f>
        <v>愛南町</v>
      </c>
      <c r="AZ72" s="16"/>
      <c r="BA72" s="22">
        <v>1</v>
      </c>
      <c r="BB72" s="22">
        <v>1</v>
      </c>
      <c r="BC72" s="18" t="str">
        <f>AX72</f>
        <v>38506</v>
      </c>
      <c r="BD72" s="18" t="str">
        <f>AY72</f>
        <v>愛南町</v>
      </c>
      <c r="BE72" s="33">
        <f>VLOOKUP(BC72&amp;"_"&amp;$AZ$9,データシート3!A:AB,MATCH("ea_"&amp;"太陽光（建物系）"&amp;"_年間発電",データシート3!$A$1:$AB$1,0),0)/10^3+VLOOKUP(BC72&amp;"_"&amp;$AZ$9,データシート3!A:AB,MATCH("ea_"&amp;"太陽光（土地系）"&amp;"_年間発電",データシート3!$A$1:$AB$1,0),0)/10^3</f>
        <v>1037707.478</v>
      </c>
      <c r="BF72" s="33">
        <f>VLOOKUP(BC72&amp;"_"&amp;$AZ$9,データシート3!A:AB,MATCH("ea_"&amp;"風力（陸上）"&amp;"_年間発電",データシート3!$A$1:$AB$1,0),0)/10^3</f>
        <v>336946.07299999992</v>
      </c>
      <c r="BG72" s="33">
        <f>VLOOKUP(BC72&amp;"_"&amp;$AZ$9,データシート3!A:AB,MATCH("ea_"&amp;"中小水（河川）"&amp;"_年間発電",データシート3!$A$1:$AB$1,0),0)/10^3+VLOOKUP(BC72&amp;"_"&amp;$AZ$9,データシート3!A:AB,MATCH("ea_"&amp;"中小水（農業用水路）"&amp;"_年間発電",データシート3!$A$1:$AB$1,0),0)/10^3</f>
        <v>2948.049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69.66</v>
      </c>
      <c r="BI72" s="33">
        <f>SUM(BE72:BH72)</f>
        <v>1377671.26</v>
      </c>
      <c r="BJ72" s="33">
        <f>(VLOOKUP($BC72&amp;"_"&amp;$AZ$8,データシート3!$A:$AN,MATCH("da_合計",データシート3!$A$1:$AN$1,0),0))/10^3</f>
        <v>99869.406797829608</v>
      </c>
      <c r="BK72" s="33">
        <f t="shared" ref="BK72:BK103" si="21">BI72-BJ72</f>
        <v>1277801.8532021705</v>
      </c>
      <c r="BL72" s="33">
        <f t="shared" ref="BL72:BL103" si="22">IF(BK72&gt;0,0,BK72)</f>
        <v>0</v>
      </c>
      <c r="BM72" s="33">
        <f t="shared" ref="BM72:BM103" si="23">IF(BK72&gt;0,BK72,0)</f>
        <v>1277801.8532021705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38442</v>
      </c>
      <c r="AY73" s="18" t="str">
        <f>IF(IFERROR(比較地域マスタ!$AE8,"")=0,"",IFERROR(比較地域マスタ!$AE8,""))</f>
        <v>伊方町</v>
      </c>
      <c r="AZ73" s="16"/>
      <c r="BA73" s="22">
        <v>2</v>
      </c>
      <c r="BB73" s="22">
        <v>1</v>
      </c>
      <c r="BC73" s="18" t="str">
        <f t="shared" ref="BC73:BC136" si="24">AX73</f>
        <v>38442</v>
      </c>
      <c r="BD73" s="18" t="str">
        <f t="shared" ref="BD73:BD136" si="25">AY73</f>
        <v>伊方町</v>
      </c>
      <c r="BE73" s="33">
        <f>VLOOKUP(BC73&amp;"_"&amp;$AZ$9,データシート3!A:AB,MATCH("ea_"&amp;"太陽光（建物系）"&amp;"_年間発電",データシート3!$A$1:$AB$1,0),0)/10^3+VLOOKUP(BC73&amp;"_"&amp;$AZ$9,データシート3!A:AB,MATCH("ea_"&amp;"太陽光（土地系）"&amp;"_年間発電",データシート3!$A$1:$AB$1,0),0)/10^3</f>
        <v>823026.63699999999</v>
      </c>
      <c r="BF73" s="33">
        <f>VLOOKUP(BC73&amp;"_"&amp;$AZ$9,データシート3!A:AB,MATCH("ea_"&amp;"風力（陸上）"&amp;"_年間発電",データシート3!$A$1:$AB$1,0),0)/10^3</f>
        <v>161994.47700000004</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985021.11400000006</v>
      </c>
      <c r="BJ73" s="33">
        <f>(VLOOKUP($BC73&amp;"_"&amp;$AZ$8,データシート3!$A:$AN,MATCH("da_合計",データシート3!$A$1:$AN$1,0),0))/10^3</f>
        <v>46105.641513061397</v>
      </c>
      <c r="BK73" s="33">
        <f t="shared" si="21"/>
        <v>938915.4724869387</v>
      </c>
      <c r="BL73" s="33">
        <f t="shared" si="22"/>
        <v>0</v>
      </c>
      <c r="BM73" s="33">
        <f t="shared" si="23"/>
        <v>938915.4724869387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38202</v>
      </c>
      <c r="AY74" s="18" t="str">
        <f>IF(IFERROR(比較地域マスタ!$AE9,"")=0,"",IFERROR(比較地域マスタ!$AE9,""))</f>
        <v>今治市</v>
      </c>
      <c r="AZ74" s="16"/>
      <c r="BA74" s="22">
        <v>3</v>
      </c>
      <c r="BB74" s="22">
        <v>1</v>
      </c>
      <c r="BC74" s="18" t="str">
        <f t="shared" si="24"/>
        <v>38202</v>
      </c>
      <c r="BD74" s="18" t="str">
        <f t="shared" si="25"/>
        <v>今治市</v>
      </c>
      <c r="BE74" s="33">
        <f>VLOOKUP(BC74&amp;"_"&amp;$AZ$9,データシート3!A:AB,MATCH("ea_"&amp;"太陽光（建物系）"&amp;"_年間発電",データシート3!$A$1:$AB$1,0),0)/10^3+VLOOKUP(BC74&amp;"_"&amp;$AZ$9,データシート3!A:AB,MATCH("ea_"&amp;"太陽光（土地系）"&amp;"_年間発電",データシート3!$A$1:$AB$1,0),0)/10^3</f>
        <v>3954529.2109999997</v>
      </c>
      <c r="BF74" s="33">
        <f>VLOOKUP(BC74&amp;"_"&amp;$AZ$9,データシート3!A:AB,MATCH("ea_"&amp;"風力（陸上）"&amp;"_年間発電",データシート3!$A$1:$AB$1,0),0)/10^3</f>
        <v>698409.22699999996</v>
      </c>
      <c r="BG74" s="33">
        <f>VLOOKUP(BC74&amp;"_"&amp;$AZ$9,データシート3!A:AB,MATCH("ea_"&amp;"中小水（河川）"&amp;"_年間発電",データシート3!$A$1:$AB$1,0),0)/10^3+VLOOKUP(BC74&amp;"_"&amp;$AZ$9,データシート3!A:AB,MATCH("ea_"&amp;"中小水（農業用水路）"&amp;"_年間発電",データシート3!$A$1:$AB$1,0),0)/10^3</f>
        <v>22531.530999999999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4675469.9689999996</v>
      </c>
      <c r="BJ74" s="33">
        <f>(VLOOKUP($BC74&amp;"_"&amp;$AZ$8,データシート3!$A:$AN,MATCH("da_合計",データシート3!$A$1:$AN$1,0),0))/10^3</f>
        <v>1733577.4488471267</v>
      </c>
      <c r="BK74" s="33">
        <f t="shared" si="21"/>
        <v>2941892.5201528729</v>
      </c>
      <c r="BL74" s="33">
        <f t="shared" si="22"/>
        <v>0</v>
      </c>
      <c r="BM74" s="33">
        <f t="shared" si="23"/>
        <v>2941892.5201528729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38210</v>
      </c>
      <c r="AY75" s="18" t="str">
        <f>IF(IFERROR(比較地域マスタ!$AE10,"")=0,"",IFERROR(比較地域マスタ!$AE10,""))</f>
        <v>伊予市</v>
      </c>
      <c r="AZ75" s="16"/>
      <c r="BA75" s="22">
        <v>4</v>
      </c>
      <c r="BB75" s="22">
        <v>1</v>
      </c>
      <c r="BC75" s="18" t="str">
        <f t="shared" si="24"/>
        <v>38210</v>
      </c>
      <c r="BD75" s="18" t="str">
        <f t="shared" si="25"/>
        <v>伊予市</v>
      </c>
      <c r="BE75" s="33">
        <f>VLOOKUP(BC75&amp;"_"&amp;$AZ$9,データシート3!A:AB,MATCH("ea_"&amp;"太陽光（建物系）"&amp;"_年間発電",データシート3!$A$1:$AB$1,0),0)/10^3+VLOOKUP(BC75&amp;"_"&amp;$AZ$9,データシート3!A:AB,MATCH("ea_"&amp;"太陽光（土地系）"&amp;"_年間発電",データシート3!$A$1:$AB$1,0),0)/10^3</f>
        <v>1672206.889</v>
      </c>
      <c r="BF75" s="33">
        <f>VLOOKUP(BC75&amp;"_"&amp;$AZ$9,データシート3!A:AB,MATCH("ea_"&amp;"風力（陸上）"&amp;"_年間発電",データシート3!$A$1:$AB$1,0),0)/10^3</f>
        <v>217032.799</v>
      </c>
      <c r="BG75" s="33">
        <f>VLOOKUP(BC75&amp;"_"&amp;$AZ$9,データシート3!A:AB,MATCH("ea_"&amp;"中小水（河川）"&amp;"_年間発電",データシート3!$A$1:$AB$1,0),0)/10^3+VLOOKUP(BC75&amp;"_"&amp;$AZ$9,データシート3!A:AB,MATCH("ea_"&amp;"中小水（農業用水路）"&amp;"_年間発電",データシート3!$A$1:$AB$1,0),0)/10^3</f>
        <v>939.745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1890179.4330000002</v>
      </c>
      <c r="BJ75" s="33">
        <f>(VLOOKUP($BC75&amp;"_"&amp;$AZ$8,データシート3!$A:$AN,MATCH("da_合計",データシート3!$A$1:$AN$1,0),0))/10^3</f>
        <v>220990.23024627031</v>
      </c>
      <c r="BK75" s="33">
        <f t="shared" si="21"/>
        <v>1669189.2027537299</v>
      </c>
      <c r="BL75" s="33">
        <f t="shared" si="22"/>
        <v>0</v>
      </c>
      <c r="BM75" s="33">
        <f t="shared" si="23"/>
        <v>1669189.2027537299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38422</v>
      </c>
      <c r="AY76" s="18" t="str">
        <f>IF(IFERROR(比較地域マスタ!$AE11,"")=0,"",IFERROR(比較地域マスタ!$AE11,""))</f>
        <v>内子町</v>
      </c>
      <c r="AZ76" s="16"/>
      <c r="BA76" s="22">
        <v>5</v>
      </c>
      <c r="BB76" s="22">
        <v>1</v>
      </c>
      <c r="BC76" s="18" t="str">
        <f t="shared" si="24"/>
        <v>38422</v>
      </c>
      <c r="BD76" s="18" t="str">
        <f t="shared" si="25"/>
        <v>内子町</v>
      </c>
      <c r="BE76" s="33">
        <f>VLOOKUP(BC76&amp;"_"&amp;$AZ$9,データシート3!A:AB,MATCH("ea_"&amp;"太陽光（建物系）"&amp;"_年間発電",データシート3!$A$1:$AB$1,0),0)/10^3+VLOOKUP(BC76&amp;"_"&amp;$AZ$9,データシート3!A:AB,MATCH("ea_"&amp;"太陽光（土地系）"&amp;"_年間発電",データシート3!$A$1:$AB$1,0),0)/10^3</f>
        <v>1132479.3419999999</v>
      </c>
      <c r="BF76" s="33">
        <f>VLOOKUP(BC76&amp;"_"&amp;$AZ$9,データシート3!A:AB,MATCH("ea_"&amp;"風力（陸上）"&amp;"_年間発電",データシート3!$A$1:$AB$1,0),0)/10^3</f>
        <v>322388.35200000001</v>
      </c>
      <c r="BG76" s="33">
        <f>VLOOKUP(BC76&amp;"_"&amp;$AZ$9,データシート3!A:AB,MATCH("ea_"&amp;"中小水（河川）"&amp;"_年間発電",データシート3!$A$1:$AB$1,0),0)/10^3+VLOOKUP(BC76&amp;"_"&amp;$AZ$9,データシート3!A:AB,MATCH("ea_"&amp;"中小水（農業用水路）"&amp;"_年間発電",データシート3!$A$1:$AB$1,0),0)/10^3</f>
        <v>9163.4779999999992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1464031.1719999998</v>
      </c>
      <c r="BJ76" s="33">
        <f>(VLOOKUP($BC76&amp;"_"&amp;$AZ$8,データシート3!$A:$AN,MATCH("da_合計",データシート3!$A$1:$AN$1,0),0))/10^3</f>
        <v>79557.300640181507</v>
      </c>
      <c r="BK76" s="33">
        <f t="shared" si="21"/>
        <v>1384473.8713598184</v>
      </c>
      <c r="BL76" s="33">
        <f t="shared" si="22"/>
        <v>0</v>
      </c>
      <c r="BM76" s="33">
        <f t="shared" si="23"/>
        <v>1384473.8713598184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38203</v>
      </c>
      <c r="AY77" s="18" t="str">
        <f>IF(IFERROR(比較地域マスタ!$AE12,"")=0,"",IFERROR(比較地域マスタ!$AE12,""))</f>
        <v>宇和島市</v>
      </c>
      <c r="AZ77" s="16"/>
      <c r="BA77" s="22">
        <v>6</v>
      </c>
      <c r="BB77" s="22">
        <v>1</v>
      </c>
      <c r="BC77" s="18" t="str">
        <f t="shared" si="24"/>
        <v>38203</v>
      </c>
      <c r="BD77" s="18" t="str">
        <f t="shared" si="25"/>
        <v>宇和島市</v>
      </c>
      <c r="BE77" s="33">
        <f>VLOOKUP(BC77&amp;"_"&amp;$AZ$9,データシート3!A:AB,MATCH("ea_"&amp;"太陽光（建物系）"&amp;"_年間発電",データシート3!$A$1:$AB$1,0),0)/10^3+VLOOKUP(BC77&amp;"_"&amp;$AZ$9,データシート3!A:AB,MATCH("ea_"&amp;"太陽光（土地系）"&amp;"_年間発電",データシート3!$A$1:$AB$1,0),0)/10^3</f>
        <v>2958350.9219999993</v>
      </c>
      <c r="BF77" s="33">
        <f>VLOOKUP(BC77&amp;"_"&amp;$AZ$9,データシート3!A:AB,MATCH("ea_"&amp;"風力（陸上）"&amp;"_年間発電",データシート3!$A$1:$AB$1,0),0)/10^3</f>
        <v>531962.39899999998</v>
      </c>
      <c r="BG77" s="33">
        <f>VLOOKUP(BC77&amp;"_"&amp;$AZ$9,データシート3!A:AB,MATCH("ea_"&amp;"中小水（河川）"&amp;"_年間発電",データシート3!$A$1:$AB$1,0),0)/10^3+VLOOKUP(BC77&amp;"_"&amp;$AZ$9,データシート3!A:AB,MATCH("ea_"&amp;"中小水（農業用水路）"&amp;"_年間発電",データシート3!$A$1:$AB$1,0),0)/10^3</f>
        <v>6300.67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3496613.9909999995</v>
      </c>
      <c r="BJ77" s="33">
        <f>(VLOOKUP($BC77&amp;"_"&amp;$AZ$8,データシート3!$A:$AN,MATCH("da_合計",データシート3!$A$1:$AN$1,0),0))/10^3</f>
        <v>404319.71913044812</v>
      </c>
      <c r="BK77" s="33">
        <f t="shared" si="21"/>
        <v>3092294.2718695514</v>
      </c>
      <c r="BL77" s="33">
        <f t="shared" si="22"/>
        <v>0</v>
      </c>
      <c r="BM77" s="33">
        <f t="shared" si="23"/>
        <v>3092294.2718695514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38207</v>
      </c>
      <c r="AY78" s="18" t="str">
        <f>IF(IFERROR(比較地域マスタ!$AE13,"")=0,"",IFERROR(比較地域マスタ!$AE13,""))</f>
        <v>大洲市</v>
      </c>
      <c r="AZ78" s="16"/>
      <c r="BA78" s="22">
        <v>7</v>
      </c>
      <c r="BB78" s="22">
        <v>1</v>
      </c>
      <c r="BC78" s="18" t="str">
        <f t="shared" si="24"/>
        <v>38207</v>
      </c>
      <c r="BD78" s="18" t="str">
        <f t="shared" si="25"/>
        <v>大洲市</v>
      </c>
      <c r="BE78" s="33">
        <f>VLOOKUP(BC78&amp;"_"&amp;$AZ$9,データシート3!A:AB,MATCH("ea_"&amp;"太陽光（建物系）"&amp;"_年間発電",データシート3!$A$1:$AB$1,0),0)/10^3+VLOOKUP(BC78&amp;"_"&amp;$AZ$9,データシート3!A:AB,MATCH("ea_"&amp;"太陽光（土地系）"&amp;"_年間発電",データシート3!$A$1:$AB$1,0),0)/10^3</f>
        <v>1835997.743</v>
      </c>
      <c r="BF78" s="33">
        <f>VLOOKUP(BC78&amp;"_"&amp;$AZ$9,データシート3!A:AB,MATCH("ea_"&amp;"風力（陸上）"&amp;"_年間発電",データシート3!$A$1:$AB$1,0),0)/10^3</f>
        <v>278194.30099999998</v>
      </c>
      <c r="BG78" s="33">
        <f>VLOOKUP(BC78&amp;"_"&amp;$AZ$9,データシート3!A:AB,MATCH("ea_"&amp;"中小水（河川）"&amp;"_年間発電",データシート3!$A$1:$AB$1,0),0)/10^3+VLOOKUP(BC78&amp;"_"&amp;$AZ$9,データシート3!A:AB,MATCH("ea_"&amp;"中小水（農業用水路）"&amp;"_年間発電",データシート3!$A$1:$AB$1,0),0)/10^3</f>
        <v>16884.681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2131076.7249999996</v>
      </c>
      <c r="BJ78" s="33">
        <f>(VLOOKUP($BC78&amp;"_"&amp;$AZ$8,データシート3!$A:$AN,MATCH("da_合計",データシート3!$A$1:$AN$1,0),0))/10^3</f>
        <v>238197.49674505377</v>
      </c>
      <c r="BK78" s="33">
        <f t="shared" si="21"/>
        <v>1892879.2282549459</v>
      </c>
      <c r="BL78" s="33">
        <f t="shared" si="22"/>
        <v>0</v>
      </c>
      <c r="BM78" s="33">
        <f t="shared" si="23"/>
        <v>1892879.2282549459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38356</v>
      </c>
      <c r="AY79" s="18" t="str">
        <f>IF(IFERROR(比較地域マスタ!$AE14,"")=0,"",IFERROR(比較地域マスタ!$AE14,""))</f>
        <v>上島町</v>
      </c>
      <c r="AZ79" s="16"/>
      <c r="BA79" s="22">
        <v>8</v>
      </c>
      <c r="BB79" s="22">
        <v>1</v>
      </c>
      <c r="BC79" s="18" t="str">
        <f t="shared" si="24"/>
        <v>38356</v>
      </c>
      <c r="BD79" s="18" t="str">
        <f t="shared" si="25"/>
        <v>上島町</v>
      </c>
      <c r="BE79" s="33">
        <f>VLOOKUP(BC79&amp;"_"&amp;$AZ$9,データシート3!A:AB,MATCH("ea_"&amp;"太陽光（建物系）"&amp;"_年間発電",データシート3!$A$1:$AB$1,0),0)/10^3+VLOOKUP(BC79&amp;"_"&amp;$AZ$9,データシート3!A:AB,MATCH("ea_"&amp;"太陽光（土地系）"&amp;"_年間発電",データシート3!$A$1:$AB$1,0),0)/10^3</f>
        <v>223996.46500000003</v>
      </c>
      <c r="BF79" s="33">
        <f>VLOOKUP(BC79&amp;"_"&amp;$AZ$9,データシート3!A:AB,MATCH("ea_"&amp;"風力（陸上）"&amp;"_年間発電",データシート3!$A$1:$AB$1,0),0)/10^3</f>
        <v>12129.05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236125.51500000001</v>
      </c>
      <c r="BJ79" s="33">
        <f>(VLOOKUP($BC79&amp;"_"&amp;$AZ$8,データシート3!$A:$AN,MATCH("da_合計",データシート3!$A$1:$AN$1,0),0))/10^3</f>
        <v>54496.218228191567</v>
      </c>
      <c r="BK79" s="33">
        <f t="shared" si="21"/>
        <v>181629.29677180844</v>
      </c>
      <c r="BL79" s="33">
        <f>IF(BK79&gt;0,0,BK79)</f>
        <v>0</v>
      </c>
      <c r="BM79" s="33">
        <f>IF(BK79&gt;0,BK79,0)</f>
        <v>181629.29677180844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38488</v>
      </c>
      <c r="AY80" s="18" t="str">
        <f>IF(IFERROR(比較地域マスタ!$AE15,"")=0,"",IFERROR(比較地域マスタ!$AE15,""))</f>
        <v>鬼北町</v>
      </c>
      <c r="AZ80" s="16"/>
      <c r="BA80" s="22">
        <v>9</v>
      </c>
      <c r="BB80" s="22">
        <v>1</v>
      </c>
      <c r="BC80" s="18" t="str">
        <f t="shared" si="24"/>
        <v>38488</v>
      </c>
      <c r="BD80" s="18" t="str">
        <f t="shared" si="25"/>
        <v>鬼北町</v>
      </c>
      <c r="BE80" s="33">
        <f>VLOOKUP(BC80&amp;"_"&amp;$AZ$9,データシート3!A:AB,MATCH("ea_"&amp;"太陽光（建物系）"&amp;"_年間発電",データシート3!$A$1:$AB$1,0),0)/10^3+VLOOKUP(BC80&amp;"_"&amp;$AZ$9,データシート3!A:AB,MATCH("ea_"&amp;"太陽光（土地系）"&amp;"_年間発電",データシート3!$A$1:$AB$1,0),0)/10^3</f>
        <v>743816.57399999979</v>
      </c>
      <c r="BF80" s="33">
        <f>VLOOKUP(BC80&amp;"_"&amp;$AZ$9,データシート3!A:AB,MATCH("ea_"&amp;"風力（陸上）"&amp;"_年間発電",データシート3!$A$1:$AB$1,0),0)/10^3</f>
        <v>365733.98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1109550.5539999998</v>
      </c>
      <c r="BJ80" s="33">
        <f>(VLOOKUP($BC80&amp;"_"&amp;$AZ$8,データシート3!$A:$AN,MATCH("da_合計",データシート3!$A$1:$AN$1,0),0))/10^3</f>
        <v>48165.661051698749</v>
      </c>
      <c r="BK80" s="33">
        <f t="shared" si="21"/>
        <v>1061384.892948301</v>
      </c>
      <c r="BL80" s="33">
        <f t="shared" si="22"/>
        <v>0</v>
      </c>
      <c r="BM80" s="33">
        <f t="shared" si="23"/>
        <v>1061384.892948301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38386</v>
      </c>
      <c r="AY81" s="18" t="str">
        <f>IF(IFERROR(比較地域マスタ!$AE16,"")=0,"",IFERROR(比較地域マスタ!$AE16,""))</f>
        <v>久万高原町</v>
      </c>
      <c r="AZ81" s="16"/>
      <c r="BA81" s="22">
        <v>10</v>
      </c>
      <c r="BB81" s="22">
        <v>1</v>
      </c>
      <c r="BC81" s="18" t="str">
        <f t="shared" si="24"/>
        <v>38386</v>
      </c>
      <c r="BD81" s="18" t="str">
        <f t="shared" si="25"/>
        <v>久万高原町</v>
      </c>
      <c r="BE81" s="33">
        <f>VLOOKUP(BC81&amp;"_"&amp;$AZ$9,データシート3!A:AB,MATCH("ea_"&amp;"太陽光（建物系）"&amp;"_年間発電",データシート3!$A$1:$AB$1,0),0)/10^3+VLOOKUP(BC81&amp;"_"&amp;$AZ$9,データシート3!A:AB,MATCH("ea_"&amp;"太陽光（土地系）"&amp;"_年間発電",データシート3!$A$1:$AB$1,0),0)/10^3</f>
        <v>694739.5199999999</v>
      </c>
      <c r="BF81" s="33">
        <f>VLOOKUP(BC81&amp;"_"&amp;$AZ$9,データシート3!A:AB,MATCH("ea_"&amp;"風力（陸上）"&amp;"_年間発電",データシート3!$A$1:$AB$1,0),0)/10^3</f>
        <v>1229464.402</v>
      </c>
      <c r="BG81" s="33">
        <f>VLOOKUP(BC81&amp;"_"&amp;$AZ$9,データシート3!A:AB,MATCH("ea_"&amp;"中小水（河川）"&amp;"_年間発電",データシート3!$A$1:$AB$1,0),0)/10^3+VLOOKUP(BC81&amp;"_"&amp;$AZ$9,データシート3!A:AB,MATCH("ea_"&amp;"中小水（農業用水路）"&amp;"_年間発電",データシート3!$A$1:$AB$1,0),0)/10^3</f>
        <v>93313.207999999999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2017517.13</v>
      </c>
      <c r="BJ81" s="33">
        <f>(VLOOKUP($BC81&amp;"_"&amp;$AZ$8,データシート3!$A:$AN,MATCH("da_合計",データシート3!$A$1:$AN$1,0),0))/10^3</f>
        <v>41834.305060135935</v>
      </c>
      <c r="BK81" s="33">
        <f t="shared" si="21"/>
        <v>1975682.824939864</v>
      </c>
      <c r="BL81" s="33">
        <f t="shared" si="22"/>
        <v>0</v>
      </c>
      <c r="BM81" s="33">
        <f t="shared" si="23"/>
        <v>1975682.824939864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38206</v>
      </c>
      <c r="AY82" s="18" t="str">
        <f>IF(IFERROR(比較地域マスタ!$AE17,"")=0,"",IFERROR(比較地域マスタ!$AE17,""))</f>
        <v>西条市</v>
      </c>
      <c r="AZ82" s="16"/>
      <c r="BA82" s="22">
        <v>11</v>
      </c>
      <c r="BB82" s="22">
        <v>1</v>
      </c>
      <c r="BC82" s="18" t="str">
        <f t="shared" si="24"/>
        <v>38206</v>
      </c>
      <c r="BD82" s="18" t="str">
        <f t="shared" si="25"/>
        <v>西条市</v>
      </c>
      <c r="BE82" s="33">
        <f>VLOOKUP(BC82&amp;"_"&amp;$AZ$9,データシート3!A:AB,MATCH("ea_"&amp;"太陽光（建物系）"&amp;"_年間発電",データシート3!$A$1:$AB$1,0),0)/10^3+VLOOKUP(BC82&amp;"_"&amp;$AZ$9,データシート3!A:AB,MATCH("ea_"&amp;"太陽光（土地系）"&amp;"_年間発電",データシート3!$A$1:$AB$1,0),0)/10^3</f>
        <v>4074581.7239999995</v>
      </c>
      <c r="BF82" s="33">
        <f>VLOOKUP(BC82&amp;"_"&amp;$AZ$9,データシート3!A:AB,MATCH("ea_"&amp;"風力（陸上）"&amp;"_年間発電",データシート3!$A$1:$AB$1,0),0)/10^3</f>
        <v>262171.28600000002</v>
      </c>
      <c r="BG82" s="33">
        <f>VLOOKUP(BC82&amp;"_"&amp;$AZ$9,データシート3!A:AB,MATCH("ea_"&amp;"中小水（河川）"&amp;"_年間発電",データシート3!$A$1:$AB$1,0),0)/10^3+VLOOKUP(BC82&amp;"_"&amp;$AZ$9,データシート3!A:AB,MATCH("ea_"&amp;"中小水（農業用水路）"&amp;"_年間発電",データシート3!$A$1:$AB$1,0),0)/10^3</f>
        <v>8854.9600000000028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4345607.97</v>
      </c>
      <c r="BJ82" s="33">
        <f>(VLOOKUP($BC82&amp;"_"&amp;$AZ$8,データシート3!$A:$AN,MATCH("da_合計",データシート3!$A$1:$AN$1,0),0))/10^3</f>
        <v>1499957.6171067625</v>
      </c>
      <c r="BK82" s="33">
        <f t="shared" si="21"/>
        <v>2845650.352893237</v>
      </c>
      <c r="BL82" s="33">
        <f t="shared" si="22"/>
        <v>0</v>
      </c>
      <c r="BM82" s="33">
        <f t="shared" si="23"/>
        <v>2845650.352893237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38213</v>
      </c>
      <c r="AY83" s="18" t="str">
        <f>IF(IFERROR(比較地域マスタ!$AE18,"")=0,"",IFERROR(比較地域マスタ!$AE18,""))</f>
        <v>四国中央市</v>
      </c>
      <c r="AZ83" s="16"/>
      <c r="BA83" s="22">
        <v>12</v>
      </c>
      <c r="BB83" s="22">
        <v>1</v>
      </c>
      <c r="BC83" s="18" t="str">
        <f t="shared" si="24"/>
        <v>38213</v>
      </c>
      <c r="BD83" s="18" t="str">
        <f t="shared" si="25"/>
        <v>四国中央市</v>
      </c>
      <c r="BE83" s="33">
        <f>VLOOKUP(BC83&amp;"_"&amp;$AZ$9,データシート3!A:AB,MATCH("ea_"&amp;"太陽光（建物系）"&amp;"_年間発電",データシート3!$A$1:$AB$1,0),0)/10^3+VLOOKUP(BC83&amp;"_"&amp;$AZ$9,データシート3!A:AB,MATCH("ea_"&amp;"太陽光（土地系）"&amp;"_年間発電",データシート3!$A$1:$AB$1,0),0)/10^3</f>
        <v>1612168.7520000001</v>
      </c>
      <c r="BF83" s="33">
        <f>VLOOKUP(BC83&amp;"_"&amp;$AZ$9,データシート3!A:AB,MATCH("ea_"&amp;"風力（陸上）"&amp;"_年間発電",データシート3!$A$1:$AB$1,0),0)/10^3</f>
        <v>479629.81099999993</v>
      </c>
      <c r="BG83" s="33">
        <f>VLOOKUP(BC83&amp;"_"&amp;$AZ$9,データシート3!A:AB,MATCH("ea_"&amp;"中小水（河川）"&amp;"_年間発電",データシート3!$A$1:$AB$1,0),0)/10^3+VLOOKUP(BC83&amp;"_"&amp;$AZ$9,データシート3!A:AB,MATCH("ea_"&amp;"中小水（農業用水路）"&amp;"_年間発電",データシート3!$A$1:$AB$1,0),0)/10^3</f>
        <v>20270.977999999999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2112069.5410000002</v>
      </c>
      <c r="BJ83" s="33">
        <f>(VLOOKUP($BC83&amp;"_"&amp;$AZ$8,データシート3!$A:$AN,MATCH("da_合計",データシート3!$A$1:$AN$1,0),0))/10^3</f>
        <v>1013807.8684455964</v>
      </c>
      <c r="BK83" s="33">
        <f t="shared" si="21"/>
        <v>1098261.6725544038</v>
      </c>
      <c r="BL83" s="33">
        <f t="shared" si="22"/>
        <v>0</v>
      </c>
      <c r="BM83" s="33">
        <f t="shared" si="23"/>
        <v>1098261.6725544038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38214</v>
      </c>
      <c r="AY84" s="18" t="str">
        <f>IF(IFERROR(比較地域マスタ!$AE19,"")=0,"",IFERROR(比較地域マスタ!$AE19,""))</f>
        <v>西予市</v>
      </c>
      <c r="AZ84" s="16"/>
      <c r="BA84" s="22">
        <v>13</v>
      </c>
      <c r="BB84" s="22">
        <v>1</v>
      </c>
      <c r="BC84" s="18" t="str">
        <f t="shared" si="24"/>
        <v>38214</v>
      </c>
      <c r="BD84" s="18" t="str">
        <f t="shared" si="25"/>
        <v>西予市</v>
      </c>
      <c r="BE84" s="33">
        <f>VLOOKUP(BC84&amp;"_"&amp;$AZ$9,データシート3!A:AB,MATCH("ea_"&amp;"太陽光（建物系）"&amp;"_年間発電",データシート3!$A$1:$AB$1,0),0)/10^3+VLOOKUP(BC84&amp;"_"&amp;$AZ$9,データシート3!A:AB,MATCH("ea_"&amp;"太陽光（土地系）"&amp;"_年間発電",データシート3!$A$1:$AB$1,0),0)/10^3</f>
        <v>2896107.307</v>
      </c>
      <c r="BF84" s="33">
        <f>VLOOKUP(BC84&amp;"_"&amp;$AZ$9,データシート3!A:AB,MATCH("ea_"&amp;"風力（陸上）"&amp;"_年間発電",データシート3!$A$1:$AB$1,0),0)/10^3</f>
        <v>842311.755</v>
      </c>
      <c r="BG84" s="33">
        <f>VLOOKUP(BC84&amp;"_"&amp;$AZ$9,データシート3!A:AB,MATCH("ea_"&amp;"中小水（河川）"&amp;"_年間発電",データシート3!$A$1:$AB$1,0),0)/10^3+VLOOKUP(BC84&amp;"_"&amp;$AZ$9,データシート3!A:AB,MATCH("ea_"&amp;"中小水（農業用水路）"&amp;"_年間発電",データシート3!$A$1:$AB$1,0),0)/10^3</f>
        <v>20908.337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3759327.3989999997</v>
      </c>
      <c r="BJ84" s="33">
        <f>(VLOOKUP($BC84&amp;"_"&amp;$AZ$8,データシート3!$A:$AN,MATCH("da_合計",データシート3!$A$1:$AN$1,0),0))/10^3</f>
        <v>186360.69005080534</v>
      </c>
      <c r="BK84" s="33">
        <f t="shared" si="21"/>
        <v>3572966.7089491943</v>
      </c>
      <c r="BL84" s="33">
        <f t="shared" si="22"/>
        <v>0</v>
      </c>
      <c r="BM84" s="33">
        <f t="shared" si="23"/>
        <v>3572966.7089491943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38215</v>
      </c>
      <c r="AY85" s="18" t="str">
        <f>IF(IFERROR(比較地域マスタ!$AE20,"")=0,"",IFERROR(比較地域マスタ!$AE20,""))</f>
        <v>東温市</v>
      </c>
      <c r="AZ85" s="16"/>
      <c r="BA85" s="22">
        <v>14</v>
      </c>
      <c r="BB85" s="22">
        <v>1</v>
      </c>
      <c r="BC85" s="18" t="str">
        <f t="shared" si="24"/>
        <v>38215</v>
      </c>
      <c r="BD85" s="18" t="str">
        <f t="shared" si="25"/>
        <v>東温市</v>
      </c>
      <c r="BE85" s="33">
        <f>VLOOKUP(BC85&amp;"_"&amp;$AZ$9,データシート3!A:AB,MATCH("ea_"&amp;"太陽光（建物系）"&amp;"_年間発電",データシート3!$A$1:$AB$1,0),0)/10^3+VLOOKUP(BC85&amp;"_"&amp;$AZ$9,データシート3!A:AB,MATCH("ea_"&amp;"太陽光（土地系）"&amp;"_年間発電",データシート3!$A$1:$AB$1,0),0)/10^3</f>
        <v>984148.44300000009</v>
      </c>
      <c r="BF85" s="33">
        <f>VLOOKUP(BC85&amp;"_"&amp;$AZ$9,データシート3!A:AB,MATCH("ea_"&amp;"風力（陸上）"&amp;"_年間発電",データシート3!$A$1:$AB$1,0),0)/10^3</f>
        <v>214654.94</v>
      </c>
      <c r="BG85" s="33">
        <f>VLOOKUP(BC85&amp;"_"&amp;$AZ$9,データシート3!A:AB,MATCH("ea_"&amp;"中小水（河川）"&amp;"_年間発電",データシート3!$A$1:$AB$1,0),0)/10^3+VLOOKUP(BC85&amp;"_"&amp;$AZ$9,データシート3!A:AB,MATCH("ea_"&amp;"中小水（農業用水路）"&amp;"_年間発電",データシート3!$A$1:$AB$1,0),0)/10^3</f>
        <v>12777.212000000001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1211580.5950000002</v>
      </c>
      <c r="BJ85" s="33">
        <f>(VLOOKUP($BC85&amp;"_"&amp;$AZ$8,データシート3!$A:$AN,MATCH("da_合計",データシート3!$A$1:$AN$1,0),0))/10^3</f>
        <v>240469.4225340393</v>
      </c>
      <c r="BK85" s="33">
        <f t="shared" si="21"/>
        <v>971111.17246596096</v>
      </c>
      <c r="BL85" s="33">
        <f t="shared" si="22"/>
        <v>0</v>
      </c>
      <c r="BM85" s="33">
        <f t="shared" si="23"/>
        <v>971111.17246596096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38402</v>
      </c>
      <c r="AY86" s="18" t="str">
        <f>IF(IFERROR(比較地域マスタ!$AE21,"")=0,"",IFERROR(比較地域マスタ!$AE21,""))</f>
        <v>砥部町</v>
      </c>
      <c r="AZ86" s="16"/>
      <c r="BA86" s="22">
        <v>15</v>
      </c>
      <c r="BB86" s="22">
        <v>1</v>
      </c>
      <c r="BC86" s="18" t="str">
        <f t="shared" si="24"/>
        <v>38402</v>
      </c>
      <c r="BD86" s="18" t="str">
        <f t="shared" si="25"/>
        <v>砥部町</v>
      </c>
      <c r="BE86" s="33">
        <f>VLOOKUP(BC86&amp;"_"&amp;$AZ$9,データシート3!A:AB,MATCH("ea_"&amp;"太陽光（建物系）"&amp;"_年間発電",データシート3!$A$1:$AB$1,0),0)/10^3+VLOOKUP(BC86&amp;"_"&amp;$AZ$9,データシート3!A:AB,MATCH("ea_"&amp;"太陽光（土地系）"&amp;"_年間発電",データシート3!$A$1:$AB$1,0),0)/10^3</f>
        <v>620702.84999999986</v>
      </c>
      <c r="BF86" s="33">
        <f>VLOOKUP(BC86&amp;"_"&amp;$AZ$9,データシート3!A:AB,MATCH("ea_"&amp;"風力（陸上）"&amp;"_年間発電",データシート3!$A$1:$AB$1,0),0)/10^3</f>
        <v>65825.174000000014</v>
      </c>
      <c r="BG86" s="33">
        <f>VLOOKUP(BC86&amp;"_"&amp;$AZ$9,データシート3!A:AB,MATCH("ea_"&amp;"中小水（河川）"&amp;"_年間発電",データシート3!$A$1:$AB$1,0),0)/10^3+VLOOKUP(BC86&amp;"_"&amp;$AZ$9,データシート3!A:AB,MATCH("ea_"&amp;"中小水（農業用水路）"&amp;"_年間発電",データシート3!$A$1:$AB$1,0),0)/10^3</f>
        <v>1402.3340000000001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687930.35799999989</v>
      </c>
      <c r="BJ86" s="33">
        <f>(VLOOKUP($BC86&amp;"_"&amp;$AZ$8,データシート3!$A:$AN,MATCH("da_合計",データシート3!$A$1:$AN$1,0),0))/10^3</f>
        <v>104852.59062772384</v>
      </c>
      <c r="BK86" s="33">
        <f t="shared" si="21"/>
        <v>583077.76737227605</v>
      </c>
      <c r="BL86" s="33">
        <f t="shared" si="22"/>
        <v>0</v>
      </c>
      <c r="BM86" s="33">
        <f t="shared" si="23"/>
        <v>583077.76737227605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38205</v>
      </c>
      <c r="AY87" s="18" t="str">
        <f>IF(IFERROR(比較地域マスタ!$AE22,"")=0,"",IFERROR(比較地域マスタ!$AE22,""))</f>
        <v>新居浜市</v>
      </c>
      <c r="AZ87" s="16"/>
      <c r="BA87" s="22">
        <v>16</v>
      </c>
      <c r="BB87" s="22">
        <v>1</v>
      </c>
      <c r="BC87" s="18" t="str">
        <f t="shared" si="24"/>
        <v>38205</v>
      </c>
      <c r="BD87" s="18" t="str">
        <f t="shared" si="25"/>
        <v>新居浜市</v>
      </c>
      <c r="BE87" s="33">
        <f>VLOOKUP(BC87&amp;"_"&amp;$AZ$9,データシート3!A:AB,MATCH("ea_"&amp;"太陽光（建物系）"&amp;"_年間発電",データシート3!$A$1:$AB$1,0),0)/10^3+VLOOKUP(BC87&amp;"_"&amp;$AZ$9,データシート3!A:AB,MATCH("ea_"&amp;"太陽光（土地系）"&amp;"_年間発電",データシート3!$A$1:$AB$1,0),0)/10^3</f>
        <v>1223900.7509999999</v>
      </c>
      <c r="BF87" s="33">
        <f>VLOOKUP(BC87&amp;"_"&amp;$AZ$9,データシート3!A:AB,MATCH("ea_"&amp;"風力（陸上）"&amp;"_年間発電",データシート3!$A$1:$AB$1,0),0)/10^3</f>
        <v>109130.857</v>
      </c>
      <c r="BG87" s="33">
        <f>VLOOKUP(BC87&amp;"_"&amp;$AZ$9,データシート3!A:AB,MATCH("ea_"&amp;"中小水（河川）"&amp;"_年間発電",データシート3!$A$1:$AB$1,0),0)/10^3+VLOOKUP(BC87&amp;"_"&amp;$AZ$9,データシート3!A:AB,MATCH("ea_"&amp;"中小水（農業用水路）"&amp;"_年間発電",データシート3!$A$1:$AB$1,0),0)/10^3</f>
        <v>4950.6930000000002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1337982.301</v>
      </c>
      <c r="BJ87" s="33">
        <f>(VLOOKUP($BC87&amp;"_"&amp;$AZ$8,データシート3!$A:$AN,MATCH("da_合計",データシート3!$A$1:$AN$1,0),0))/10^3</f>
        <v>1712767.0430883954</v>
      </c>
      <c r="BK87" s="33">
        <f t="shared" si="21"/>
        <v>-374784.7420883954</v>
      </c>
      <c r="BL87" s="33">
        <f t="shared" si="22"/>
        <v>-374784.7420883954</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38401</v>
      </c>
      <c r="AY88" s="18" t="str">
        <f>IF(IFERROR(比較地域マスタ!$AE23,"")=0,"",IFERROR(比較地域マスタ!$AE23,""))</f>
        <v>松前町</v>
      </c>
      <c r="AZ88" s="16"/>
      <c r="BA88" s="22">
        <v>17</v>
      </c>
      <c r="BB88" s="22">
        <v>1</v>
      </c>
      <c r="BC88" s="18" t="str">
        <f t="shared" si="24"/>
        <v>38401</v>
      </c>
      <c r="BD88" s="18" t="str">
        <f t="shared" si="25"/>
        <v>松前町</v>
      </c>
      <c r="BE88" s="33">
        <f>VLOOKUP(BC88&amp;"_"&amp;$AZ$9,データシート3!A:AB,MATCH("ea_"&amp;"太陽光（建物系）"&amp;"_年間発電",データシート3!$A$1:$AB$1,0),0)/10^3+VLOOKUP(BC88&amp;"_"&amp;$AZ$9,データシート3!A:AB,MATCH("ea_"&amp;"太陽光（土地系）"&amp;"_年間発電",データシート3!$A$1:$AB$1,0),0)/10^3</f>
        <v>479269.761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479269.761</v>
      </c>
      <c r="BJ88" s="33">
        <f>(VLOOKUP($BC88&amp;"_"&amp;$AZ$8,データシート3!$A:$AN,MATCH("da_合計",データシート3!$A$1:$AN$1,0),0))/10^3</f>
        <v>234075.83659126013</v>
      </c>
      <c r="BK88" s="33">
        <f t="shared" si="21"/>
        <v>245193.92440873987</v>
      </c>
      <c r="BL88" s="33">
        <f t="shared" si="22"/>
        <v>0</v>
      </c>
      <c r="BM88" s="33">
        <f t="shared" si="23"/>
        <v>245193.92440873987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38484</v>
      </c>
      <c r="AY89" s="18" t="str">
        <f>IF(IFERROR(比較地域マスタ!$AE24,"")=0,"",IFERROR(比較地域マスタ!$AE24,""))</f>
        <v>松野町</v>
      </c>
      <c r="AZ89" s="16"/>
      <c r="BA89" s="22">
        <v>18</v>
      </c>
      <c r="BB89" s="22">
        <v>1</v>
      </c>
      <c r="BC89" s="18" t="str">
        <f t="shared" si="24"/>
        <v>38484</v>
      </c>
      <c r="BD89" s="18" t="str">
        <f t="shared" si="25"/>
        <v>松野町</v>
      </c>
      <c r="BE89" s="33">
        <f>VLOOKUP(BC89&amp;"_"&amp;$AZ$9,データシート3!A:AB,MATCH("ea_"&amp;"太陽光（建物系）"&amp;"_年間発電",データシート3!$A$1:$AB$1,0),0)/10^3+VLOOKUP(BC89&amp;"_"&amp;$AZ$9,データシート3!A:AB,MATCH("ea_"&amp;"太陽光（土地系）"&amp;"_年間発電",データシート3!$A$1:$AB$1,0),0)/10^3</f>
        <v>319270.74199999991</v>
      </c>
      <c r="BF89" s="33">
        <f>VLOOKUP(BC89&amp;"_"&amp;$AZ$9,データシート3!A:AB,MATCH("ea_"&amp;"風力（陸上）"&amp;"_年間発電",データシート3!$A$1:$AB$1,0),0)/10^3</f>
        <v>169354.58499999999</v>
      </c>
      <c r="BG89" s="33">
        <f>VLOOKUP(BC89&amp;"_"&amp;$AZ$9,データシート3!A:AB,MATCH("ea_"&amp;"中小水（河川）"&amp;"_年間発電",データシート3!$A$1:$AB$1,0),0)/10^3+VLOOKUP(BC89&amp;"_"&amp;$AZ$9,データシート3!A:AB,MATCH("ea_"&amp;"中小水（農業用水路）"&amp;"_年間発電",データシート3!$A$1:$AB$1,0),0)/10^3</f>
        <v>1342.288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489967.61499999993</v>
      </c>
      <c r="BJ89" s="33">
        <f>(VLOOKUP($BC89&amp;"_"&amp;$AZ$8,データシート3!$A:$AN,MATCH("da_合計",データシート3!$A$1:$AN$1,0),0))/10^3</f>
        <v>19138.964389394867</v>
      </c>
      <c r="BK89" s="33">
        <f t="shared" si="21"/>
        <v>470828.65061060508</v>
      </c>
      <c r="BL89" s="33">
        <f t="shared" si="22"/>
        <v>0</v>
      </c>
      <c r="BM89" s="33">
        <f t="shared" si="23"/>
        <v>470828.65061060508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38201</v>
      </c>
      <c r="AY90" s="18" t="str">
        <f>IF(IFERROR(比較地域マスタ!$AE25,"")=0,"",IFERROR(比較地域マスタ!$AE25,""))</f>
        <v>松山市</v>
      </c>
      <c r="AZ90" s="16"/>
      <c r="BA90" s="22">
        <v>19</v>
      </c>
      <c r="BB90" s="22">
        <v>1</v>
      </c>
      <c r="BC90" s="18" t="str">
        <f t="shared" si="24"/>
        <v>38201</v>
      </c>
      <c r="BD90" s="18" t="str">
        <f t="shared" si="25"/>
        <v>松山市</v>
      </c>
      <c r="BE90" s="33">
        <f>VLOOKUP(BC90&amp;"_"&amp;$AZ$9,データシート3!A:AB,MATCH("ea_"&amp;"太陽光（建物系）"&amp;"_年間発電",データシート3!$A$1:$AB$1,0),0)/10^3+VLOOKUP(BC90&amp;"_"&amp;$AZ$9,データシート3!A:AB,MATCH("ea_"&amp;"太陽光（土地系）"&amp;"_年間発電",データシート3!$A$1:$AB$1,0),0)/10^3</f>
        <v>5110770.6520000007</v>
      </c>
      <c r="BF90" s="33">
        <f>VLOOKUP(BC90&amp;"_"&amp;$AZ$9,データシート3!A:AB,MATCH("ea_"&amp;"風力（陸上）"&amp;"_年間発電",データシート3!$A$1:$AB$1,0),0)/10^3</f>
        <v>409262.13299999991</v>
      </c>
      <c r="BG90" s="33">
        <f>VLOOKUP(BC90&amp;"_"&amp;$AZ$9,データシート3!A:AB,MATCH("ea_"&amp;"中小水（河川）"&amp;"_年間発電",データシート3!$A$1:$AB$1,0),0)/10^3+VLOOKUP(BC90&amp;"_"&amp;$AZ$9,データシート3!A:AB,MATCH("ea_"&amp;"中小水（農業用水路）"&amp;"_年間発電",データシート3!$A$1:$AB$1,0),0)/10^3</f>
        <v>58410.482000000011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5578443.267</v>
      </c>
      <c r="BJ90" s="33">
        <f>(VLOOKUP($BC90&amp;"_"&amp;$AZ$8,データシート3!$A:$AN,MATCH("da_合計",データシート3!$A$1:$AN$1,0),0))/10^3</f>
        <v>3031907.3184788451</v>
      </c>
      <c r="BK90" s="33">
        <f t="shared" si="21"/>
        <v>2546535.9485211549</v>
      </c>
      <c r="BL90" s="33">
        <f t="shared" si="22"/>
        <v>0</v>
      </c>
      <c r="BM90" s="33">
        <f t="shared" si="23"/>
        <v>2546535.9485211549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38204</v>
      </c>
      <c r="AY91" s="18" t="str">
        <f>IF(IFERROR(比較地域マスタ!$AE26,"")=0,"",IFERROR(比較地域マスタ!$AE26,""))</f>
        <v>八幡浜市</v>
      </c>
      <c r="BA91" s="22">
        <v>20</v>
      </c>
      <c r="BB91" s="22">
        <v>1</v>
      </c>
      <c r="BC91" s="18" t="str">
        <f t="shared" si="24"/>
        <v>38204</v>
      </c>
      <c r="BD91" s="18" t="str">
        <f t="shared" si="25"/>
        <v>八幡浜市</v>
      </c>
      <c r="BE91" s="33">
        <f>VLOOKUP(BC91&amp;"_"&amp;$AZ$9,データシート3!A:AB,MATCH("ea_"&amp;"太陽光（建物系）"&amp;"_年間発電",データシート3!$A$1:$AB$1,0),0)/10^3+VLOOKUP(BC91&amp;"_"&amp;$AZ$9,データシート3!A:AB,MATCH("ea_"&amp;"太陽光（土地系）"&amp;"_年間発電",データシート3!$A$1:$AB$1,0),0)/10^3</f>
        <v>1574212.2109999997</v>
      </c>
      <c r="BF91" s="33">
        <f>VLOOKUP(BC91&amp;"_"&amp;$AZ$9,データシート3!A:AB,MATCH("ea_"&amp;"風力（陸上）"&amp;"_年間発電",データシート3!$A$1:$AB$1,0),0)/10^3</f>
        <v>154026.49499999997</v>
      </c>
      <c r="BG91" s="33">
        <f>VLOOKUP(BC91&amp;"_"&amp;$AZ$9,データシート3!A:AB,MATCH("ea_"&amp;"中小水（河川）"&amp;"_年間発電",データシート3!$A$1:$AB$1,0),0)/10^3+VLOOKUP(BC91&amp;"_"&amp;$AZ$9,データシート3!A:AB,MATCH("ea_"&amp;"中小水（農業用水路）"&amp;"_年間発電",データシート3!$A$1:$AB$1,0),0)/10^3</f>
        <v>1607.41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1729846.1159999995</v>
      </c>
      <c r="BJ91" s="33">
        <f>(VLOOKUP($BC91&amp;"_"&amp;$AZ$8,データシート3!$A:$AN,MATCH("da_合計",データシート3!$A$1:$AN$1,0),0))/10^3</f>
        <v>195428.34894294181</v>
      </c>
      <c r="BK91" s="33">
        <f t="shared" si="21"/>
        <v>1534417.7670570577</v>
      </c>
      <c r="BL91" s="33">
        <f t="shared" si="22"/>
        <v>0</v>
      </c>
      <c r="BM91" s="33">
        <f t="shared" si="23"/>
        <v>1534417.7670570577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大洲市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38207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1</v>
      </c>
      <c r="K7" s="702">
        <f t="shared" si="0"/>
        <v>1</v>
      </c>
      <c r="L7" s="702">
        <f t="shared" si="0"/>
        <v>1</v>
      </c>
      <c r="M7" s="702">
        <f t="shared" si="0"/>
        <v>1</v>
      </c>
      <c r="N7" s="702">
        <f t="shared" si="0"/>
        <v>2</v>
      </c>
      <c r="O7" s="702">
        <f>SUM(O8:O13)</f>
        <v>2</v>
      </c>
      <c r="P7" s="702">
        <f t="shared" si="0"/>
        <v>2</v>
      </c>
      <c r="Q7" s="703">
        <f>SUM(Q8:Q13)</f>
        <v>2</v>
      </c>
      <c r="R7" s="909">
        <f t="shared" si="0"/>
        <v>5.3010000000000002</v>
      </c>
      <c r="S7" s="910">
        <f t="shared" si="0"/>
        <v>6.9540000000000006</v>
      </c>
      <c r="T7" s="910">
        <f t="shared" si="0"/>
        <v>7.593</v>
      </c>
      <c r="U7" s="910">
        <f t="shared" si="0"/>
        <v>4.258</v>
      </c>
      <c r="V7" s="910">
        <f t="shared" si="0"/>
        <v>3.9809999999999999</v>
      </c>
      <c r="W7" s="910">
        <f t="shared" si="0"/>
        <v>3.9489999999999998</v>
      </c>
      <c r="X7" s="910">
        <f t="shared" si="0"/>
        <v>3.2120000000000002</v>
      </c>
      <c r="Y7" s="910">
        <f t="shared" si="0"/>
        <v>3.4950000000000001</v>
      </c>
      <c r="Z7" s="910">
        <f>SUM(Z8:Z13)</f>
        <v>3.903</v>
      </c>
      <c r="AA7" s="910">
        <f>SUM(AA8:AA13)</f>
        <v>4.6100000000000003</v>
      </c>
      <c r="AB7" s="911">
        <f t="shared" si="0"/>
        <v>4.9969999999999999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0.84599999999999997</v>
      </c>
      <c r="Z8" s="913">
        <f>VLOOKUP($D$3&amp;"_"&amp;Z$3,データシート1!$A:$BU,MATCH($R$2&amp;"_"&amp;$C8,データシート1!$A$1:$BU$1,0),0)</f>
        <v>0.84799999999999998</v>
      </c>
      <c r="AA8" s="913">
        <f>VLOOKUP($D$3&amp;"_"&amp;AA$3,データシート1!$A:$BU,MATCH($R$2&amp;"_"&amp;$C8,データシート1!$A$1:$BU$1,0),0)</f>
        <v>2.1360000000000001</v>
      </c>
      <c r="AB8" s="914">
        <f>VLOOKUP($D$3&amp;"_"&amp;AB$3,データシート1!$A:$BU,MATCH($R$2&amp;"_"&amp;$C8,データシート1!$A$1:$BU$1,0),0)</f>
        <v>1.734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3.22</v>
      </c>
      <c r="S10" s="916">
        <f>VLOOKUP($D$3&amp;"_"&amp;S$3,データシート1!$A:$BU,MATCH($R$2&amp;"_"&amp;$C10,データシート1!$A$1:$BU$1,0),0)</f>
        <v>3.8260000000000001</v>
      </c>
      <c r="T10" s="916">
        <f>VLOOKUP($D$3&amp;"_"&amp;T$3,データシート1!$A:$BU,MATCH($R$2&amp;"_"&amp;$C10,データシート1!$A$1:$BU$1,0),0)</f>
        <v>4.2370000000000001</v>
      </c>
      <c r="U10" s="916">
        <f>VLOOKUP($D$3&amp;"_"&amp;U$3,データシート1!$A:$BU,MATCH($R$2&amp;"_"&amp;$C10,データシート1!$A$1:$BU$1,0),0)</f>
        <v>4.258</v>
      </c>
      <c r="V10" s="916">
        <f>VLOOKUP($D$3&amp;"_"&amp;V$3,データシート1!$A:$BU,MATCH($R$2&amp;"_"&amp;$C10,データシート1!$A$1:$BU$1,0),0)</f>
        <v>3.9809999999999999</v>
      </c>
      <c r="W10" s="916">
        <f>VLOOKUP($D$3&amp;"_"&amp;W$3,データシート1!$A:$BU,MATCH($R$2&amp;"_"&amp;$C10,データシート1!$A$1:$BU$1,0),0)</f>
        <v>3.9489999999999998</v>
      </c>
      <c r="X10" s="916">
        <f>VLOOKUP($D$3&amp;"_"&amp;X$3,データシート1!$A:$BU,MATCH($R$2&amp;"_"&amp;$C10,データシート1!$A$1:$BU$1,0),0)</f>
        <v>3.2120000000000002</v>
      </c>
      <c r="Y10" s="916">
        <f>VLOOKUP($D$3&amp;"_"&amp;Y$3,データシート1!$A:$BU,MATCH($R$2&amp;"_"&amp;$C10,データシート1!$A$1:$BU$1,0),0)</f>
        <v>2.649</v>
      </c>
      <c r="Z10" s="916">
        <f>VLOOKUP($D$3&amp;"_"&amp;Z$3,データシート1!$A:$BU,MATCH($R$2&amp;"_"&amp;$C10,データシート1!$A$1:$BU$1,0),0)</f>
        <v>3.0550000000000002</v>
      </c>
      <c r="AA10" s="916">
        <f>VLOOKUP($D$3&amp;"_"&amp;AA$3,データシート1!$A:$BU,MATCH($R$2&amp;"_"&amp;$C10,データシート1!$A$1:$BU$1,0),0)</f>
        <v>2.4740000000000002</v>
      </c>
      <c r="AB10" s="917">
        <f>VLOOKUP($D$3&amp;"_"&amp;AB$3,データシート1!$A:$BU,MATCH($R$2&amp;"_"&amp;$C10,データシート1!$A$1:$BU$1,0),0)</f>
        <v>3.2629999999999999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2.081</v>
      </c>
      <c r="S11" s="916">
        <f>VLOOKUP($D$3&amp;"_"&amp;S$3,データシート1!$A:$BU,MATCH($R$2&amp;"_"&amp;$C11,データシート1!$A$1:$BU$1,0),0)</f>
        <v>3.1280000000000001</v>
      </c>
      <c r="T11" s="916">
        <f>VLOOKUP($D$3&amp;"_"&amp;T$3,データシート1!$A:$BU,MATCH($R$2&amp;"_"&amp;$C11,データシート1!$A$1:$BU$1,0),0)</f>
        <v>3.3559999999999999</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0.84599999999999997</v>
      </c>
      <c r="Z14" s="925">
        <f>VLOOKUP($D$3&amp;"_"&amp;Z$3,データシート2!$A:$SI,MATCH($R$2&amp;"_"&amp;$B14,データシート2!$A$1:$SI$1,0),0)</f>
        <v>0.84799999999999998</v>
      </c>
      <c r="AA14" s="925">
        <f>VLOOKUP($D$3&amp;"_"&amp;AA$3,データシート2!$A:$SI,MATCH($R$2&amp;"_"&amp;$B14,データシート2!$A$1:$SI$1,0),0)</f>
        <v>2.1360000000000001</v>
      </c>
      <c r="AB14" s="926">
        <f>VLOOKUP($D$3&amp;"_"&amp;AB$3,データシート2!$A:$SI,MATCH($R$2&amp;"_"&amp;$B14,データシート2!$A$1:$SI$1,0),0)</f>
        <v>1.734</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0.84599999999999997</v>
      </c>
      <c r="Z15" s="928">
        <f>VLOOKUP($D$3&amp;"_"&amp;Z$3,データシート2!$A:$SI,MATCH($R$2&amp;"_"&amp;$C15,データシート2!$A$1:$SI$1,0),0)</f>
        <v>0.84799999999999998</v>
      </c>
      <c r="AA15" s="928">
        <f>VLOOKUP($D$3&amp;"_"&amp;AA$3,データシート2!$A:$SI,MATCH($R$2&amp;"_"&amp;$C15,データシート2!$A$1:$SI$1,0),0)</f>
        <v>2.1360000000000001</v>
      </c>
      <c r="AB15" s="929">
        <f>VLOOKUP($D$3&amp;"_"&amp;AB$3,データシート2!$A:$SI,MATCH($R$2&amp;"_"&amp;$C15,データシート2!$A$1:$SI$1,0),0)</f>
        <v>1.734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3.22</v>
      </c>
      <c r="S26" s="925">
        <f>VLOOKUP($D$3&amp;"_"&amp;S$3,データシート2!$A:$SI,MATCH($R$2&amp;"_"&amp;$B26,データシート2!$A$1:$SI$1,0),0)</f>
        <v>3.8260000000000001</v>
      </c>
      <c r="T26" s="925">
        <f>VLOOKUP($D$3&amp;"_"&amp;T$3,データシート2!$A:$SI,MATCH($R$2&amp;"_"&amp;$B26,データシート2!$A$1:$SI$1,0),0)</f>
        <v>4.2370000000000001</v>
      </c>
      <c r="U26" s="925">
        <f>VLOOKUP($D$3&amp;"_"&amp;U$3,データシート2!$A:$SI,MATCH($R$2&amp;"_"&amp;$B26,データシート2!$A$1:$SI$1,0),0)</f>
        <v>4.258</v>
      </c>
      <c r="V26" s="925">
        <f>VLOOKUP($D$3&amp;"_"&amp;V$3,データシート2!$A:$SI,MATCH($R$2&amp;"_"&amp;$B26,データシート2!$A$1:$SI$1,0),0)</f>
        <v>3.9809999999999999</v>
      </c>
      <c r="W26" s="925">
        <f>VLOOKUP($D$3&amp;"_"&amp;W$3,データシート2!$A:$SI,MATCH($R$2&amp;"_"&amp;$B26,データシート2!$A$1:$SI$1,0),0)</f>
        <v>3.9489999999999998</v>
      </c>
      <c r="X26" s="925">
        <f>VLOOKUP($D$3&amp;"_"&amp;X$3,データシート2!$A:$SI,MATCH($R$2&amp;"_"&amp;$B26,データシート2!$A$1:$SI$1,0),0)</f>
        <v>3.2120000000000002</v>
      </c>
      <c r="Y26" s="925">
        <f>VLOOKUP($D$3&amp;"_"&amp;Y$3,データシート2!$A:$SI,MATCH($R$2&amp;"_"&amp;$B26,データシート2!$A$1:$SI$1,0),0)</f>
        <v>2.649</v>
      </c>
      <c r="Z26" s="925">
        <f>VLOOKUP($D$3&amp;"_"&amp;Z$3,データシート2!$A:$SI,MATCH($R$2&amp;"_"&amp;$B26,データシート2!$A$1:$SI$1,0),0)</f>
        <v>3.0550000000000002</v>
      </c>
      <c r="AA26" s="925">
        <f>VLOOKUP($D$3&amp;"_"&amp;AA$3,データシート2!$A:$SI,MATCH($R$2&amp;"_"&amp;$B26,データシート2!$A$1:$SI$1,0),0)</f>
        <v>2.4740000000000002</v>
      </c>
      <c r="AB26" s="926">
        <f>VLOOKUP($D$3&amp;"_"&amp;AB$3,データシート2!$A:$SI,MATCH($R$2&amp;"_"&amp;$B26,データシート2!$A$1:$SI$1,0),0)</f>
        <v>3.2629999999999999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3.22</v>
      </c>
      <c r="S27" s="928">
        <f>VLOOKUP($D$3&amp;"_"&amp;S$3,データシート2!$A:$SI,MATCH($R$2&amp;"_"&amp;$C27,データシート2!$A$1:$SI$1,0),0)</f>
        <v>3.8260000000000001</v>
      </c>
      <c r="T27" s="928">
        <f>VLOOKUP($D$3&amp;"_"&amp;T$3,データシート2!$A:$SI,MATCH($R$2&amp;"_"&amp;$C27,データシート2!$A$1:$SI$1,0),0)</f>
        <v>4.2370000000000001</v>
      </c>
      <c r="U27" s="928">
        <f>VLOOKUP($D$3&amp;"_"&amp;U$3,データシート2!$A:$SI,MATCH($R$2&amp;"_"&amp;$C27,データシート2!$A$1:$SI$1,0),0)</f>
        <v>4.258</v>
      </c>
      <c r="V27" s="928">
        <f>VLOOKUP($D$3&amp;"_"&amp;V$3,データシート2!$A:$SI,MATCH($R$2&amp;"_"&amp;$C27,データシート2!$A$1:$SI$1,0),0)</f>
        <v>3.9809999999999999</v>
      </c>
      <c r="W27" s="928">
        <f>VLOOKUP($D$3&amp;"_"&amp;W$3,データシート2!$A:$SI,MATCH($R$2&amp;"_"&amp;$C27,データシート2!$A$1:$SI$1,0),0)</f>
        <v>3.9489999999999998</v>
      </c>
      <c r="X27" s="928">
        <f>VLOOKUP($D$3&amp;"_"&amp;X$3,データシート2!$A:$SI,MATCH($R$2&amp;"_"&amp;$C27,データシート2!$A$1:$SI$1,0),0)</f>
        <v>3.2120000000000002</v>
      </c>
      <c r="Y27" s="928">
        <f>VLOOKUP($D$3&amp;"_"&amp;Y$3,データシート2!$A:$SI,MATCH($R$2&amp;"_"&amp;$C27,データシート2!$A$1:$SI$1,0),0)</f>
        <v>2.649</v>
      </c>
      <c r="Z27" s="928">
        <f>VLOOKUP($D$3&amp;"_"&amp;Z$3,データシート2!$A:$SI,MATCH($R$2&amp;"_"&amp;$C27,データシート2!$A$1:$SI$1,0),0)</f>
        <v>3.0550000000000002</v>
      </c>
      <c r="AA27" s="928">
        <f>VLOOKUP($D$3&amp;"_"&amp;AA$3,データシート2!$A:$SI,MATCH($R$2&amp;"_"&amp;$C27,データシート2!$A$1:$SI$1,0),0)</f>
        <v>2.4740000000000002</v>
      </c>
      <c r="AB27" s="929">
        <f>VLOOKUP($D$3&amp;"_"&amp;AB$3,データシート2!$A:$SI,MATCH($R$2&amp;"_"&amp;$C27,データシート2!$A$1:$SI$1,0),0)</f>
        <v>3.2629999999999999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2.081</v>
      </c>
      <c r="S77" s="925">
        <f>VLOOKUP($D$3&amp;"_"&amp;S$3,データシート2!$A:$SI,MATCH($R$2&amp;"_"&amp;$B77,データシート2!$A$1:$SI$1,0),0)</f>
        <v>3.1280000000000001</v>
      </c>
      <c r="T77" s="925">
        <f>VLOOKUP($D$3&amp;"_"&amp;T$3,データシート2!$A:$SI,MATCH($R$2&amp;"_"&amp;$B77,データシート2!$A$1:$SI$1,0),0)</f>
        <v>3.3559999999999999</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2.081</v>
      </c>
      <c r="S84" s="938">
        <f>VLOOKUP($D$3&amp;"_"&amp;S$3,データシート2!$A:$SI,MATCH($R$2&amp;"_"&amp;$C84,データシート2!$A$1:$SI$1,0),0)</f>
        <v>3.1280000000000001</v>
      </c>
      <c r="T84" s="938">
        <f>VLOOKUP($D$3&amp;"_"&amp;T$3,データシート2!$A:$SI,MATCH($R$2&amp;"_"&amp;$C84,データシート2!$A$1:$SI$1,0),0)</f>
        <v>3.3559999999999999</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2025-03-04T10:01:02Z</dcterms:created>
  <dcterms:modified xsi:type="dcterms:W3CDTF">2025-03-04T10:01:02Z</dcterms:modified>
  <cp:category/>
  <cp:contentStatus/>
</cp:coreProperties>
</file>